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Srbsko - vodojem, rekonstrukce\ZADÁVÁNÍ VEŘEJNÝCH ZAKÁZEK\STAVBA\01 Zadávací dokumentace\"/>
    </mc:Choice>
  </mc:AlternateContent>
  <bookViews>
    <workbookView xWindow="0" yWindow="0" windowWidth="5580" windowHeight="9480"/>
  </bookViews>
  <sheets>
    <sheet name="Rekapitulace stavby" sheetId="1" r:id="rId1"/>
    <sheet name="01 - SO 01 - Bourací a de..." sheetId="2" r:id="rId2"/>
    <sheet name="02 - SO 02 – Stavební čás..." sheetId="3" r:id="rId3"/>
    <sheet name="03 - SO 03 – Oplocení a t..." sheetId="4" r:id="rId4"/>
    <sheet name="04 - SO 04 - Výměna kabel..." sheetId="5" r:id="rId5"/>
    <sheet name="05 - SO 05 - Elektro stav..." sheetId="6" r:id="rId6"/>
    <sheet name="06 - PS 01 – Strojnětechn..." sheetId="7" r:id="rId7"/>
    <sheet name="07 - PS 02 - Elektro tech..." sheetId="8" r:id="rId8"/>
    <sheet name="08 - VRN" sheetId="9" r:id="rId9"/>
    <sheet name="Pokyny pro vyplnění" sheetId="10" r:id="rId10"/>
  </sheets>
  <definedNames>
    <definedName name="_xlnm._FilterDatabase" localSheetId="1" hidden="1">'01 - SO 01 - Bourací a de...'!$C$91:$K$255</definedName>
    <definedName name="_xlnm._FilterDatabase" localSheetId="2" hidden="1">'02 - SO 02 – Stavební čás...'!$C$98:$K$586</definedName>
    <definedName name="_xlnm._FilterDatabase" localSheetId="3" hidden="1">'03 - SO 03 – Oplocení a t...'!$C$90:$K$290</definedName>
    <definedName name="_xlnm._FilterDatabase" localSheetId="4" hidden="1">'04 - SO 04 - Výměna kabel...'!$C$84:$K$121</definedName>
    <definedName name="_xlnm._FilterDatabase" localSheetId="5" hidden="1">'05 - SO 05 - Elektro stav...'!$C$83:$K$146</definedName>
    <definedName name="_xlnm._FilterDatabase" localSheetId="6" hidden="1">'06 - PS 01 – Strojnětechn...'!$C$84:$K$126</definedName>
    <definedName name="_xlnm._FilterDatabase" localSheetId="7" hidden="1">'07 - PS 02 - Elektro tech...'!$C$82:$K$100</definedName>
    <definedName name="_xlnm._FilterDatabase" localSheetId="8" hidden="1">'08 - VRN'!$C$79:$K$97</definedName>
    <definedName name="_xlnm.Print_Titles" localSheetId="1">'01 - SO 01 - Bourací a de...'!$91:$91</definedName>
    <definedName name="_xlnm.Print_Titles" localSheetId="2">'02 - SO 02 – Stavební čás...'!$98:$98</definedName>
    <definedName name="_xlnm.Print_Titles" localSheetId="3">'03 - SO 03 – Oplocení a t...'!$90:$90</definedName>
    <definedName name="_xlnm.Print_Titles" localSheetId="4">'04 - SO 04 - Výměna kabel...'!$84:$84</definedName>
    <definedName name="_xlnm.Print_Titles" localSheetId="5">'05 - SO 05 - Elektro stav...'!$83:$83</definedName>
    <definedName name="_xlnm.Print_Titles" localSheetId="6">'06 - PS 01 – Strojnětechn...'!$84:$84</definedName>
    <definedName name="_xlnm.Print_Titles" localSheetId="7">'07 - PS 02 - Elektro tech...'!$82:$82</definedName>
    <definedName name="_xlnm.Print_Titles" localSheetId="8">'08 - VRN'!$79:$79</definedName>
    <definedName name="_xlnm.Print_Titles" localSheetId="0">'Rekapitulace stavby'!$52:$52</definedName>
    <definedName name="_xlnm.Print_Area" localSheetId="1">'01 - SO 01 - Bourací a de...'!$C$4:$J$39,'01 - SO 01 - Bourací a de...'!$C$45:$J$73,'01 - SO 01 - Bourací a de...'!$C$79:$K$255</definedName>
    <definedName name="_xlnm.Print_Area" localSheetId="2">'02 - SO 02 – Stavební čás...'!$C$4:$J$39,'02 - SO 02 – Stavební čás...'!$C$45:$J$80,'02 - SO 02 – Stavební čás...'!$C$86:$K$586</definedName>
    <definedName name="_xlnm.Print_Area" localSheetId="3">'03 - SO 03 – Oplocení a t...'!$C$4:$J$39,'03 - SO 03 – Oplocení a t...'!$C$45:$J$72,'03 - SO 03 – Oplocení a t...'!$C$78:$K$290</definedName>
    <definedName name="_xlnm.Print_Area" localSheetId="4">'04 - SO 04 - Výměna kabel...'!$C$4:$J$39,'04 - SO 04 - Výměna kabel...'!$C$45:$J$66,'04 - SO 04 - Výměna kabel...'!$C$72:$K$121</definedName>
    <definedName name="_xlnm.Print_Area" localSheetId="5">'05 - SO 05 - Elektro stav...'!$C$4:$J$39,'05 - SO 05 - Elektro stav...'!$C$45:$J$65,'05 - SO 05 - Elektro stav...'!$C$71:$K$146</definedName>
    <definedName name="_xlnm.Print_Area" localSheetId="6">'06 - PS 01 – Strojnětechn...'!$C$4:$J$39,'06 - PS 01 – Strojnětechn...'!$C$45:$J$66,'06 - PS 01 – Strojnětechn...'!$C$72:$K$126</definedName>
    <definedName name="_xlnm.Print_Area" localSheetId="7">'07 - PS 02 - Elektro tech...'!$C$4:$J$39,'07 - PS 02 - Elektro tech...'!$C$45:$J$64,'07 - PS 02 - Elektro tech...'!$C$70:$K$100</definedName>
    <definedName name="_xlnm.Print_Area" localSheetId="8">'08 - VRN'!$C$4:$J$39,'08 - VRN'!$C$45:$J$61,'08 - VRN'!$C$67:$K$97</definedName>
    <definedName name="_xlnm.Print_Area" localSheetId="9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stavby'!$C$42:$AQ$63</definedName>
  </definedNames>
  <calcPr calcId="152511"/>
</workbook>
</file>

<file path=xl/calcChain.xml><?xml version="1.0" encoding="utf-8"?>
<calcChain xmlns="http://schemas.openxmlformats.org/spreadsheetml/2006/main">
  <c r="J95" i="7" l="1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E24" i="9"/>
  <c r="E24" i="8"/>
  <c r="E24" i="7"/>
  <c r="E24" i="6"/>
  <c r="E24" i="5"/>
  <c r="E24" i="4"/>
  <c r="D23" i="4"/>
  <c r="D23" i="5"/>
  <c r="D23" i="6"/>
  <c r="D23" i="7"/>
  <c r="D23" i="8"/>
  <c r="D23" i="9"/>
  <c r="E24" i="3"/>
  <c r="D23" i="3"/>
  <c r="E24" i="2"/>
  <c r="D23" i="2"/>
  <c r="J37" i="9" l="1"/>
  <c r="J36" i="9"/>
  <c r="AY62" i="1" s="1"/>
  <c r="J35" i="9"/>
  <c r="AX62" i="1" s="1"/>
  <c r="BI97" i="9"/>
  <c r="BH97" i="9"/>
  <c r="BG97" i="9"/>
  <c r="BF97" i="9"/>
  <c r="T97" i="9"/>
  <c r="R97" i="9"/>
  <c r="P97" i="9"/>
  <c r="BK97" i="9"/>
  <c r="J97" i="9"/>
  <c r="BE97" i="9" s="1"/>
  <c r="BI96" i="9"/>
  <c r="BH96" i="9"/>
  <c r="BG96" i="9"/>
  <c r="BF96" i="9"/>
  <c r="T96" i="9"/>
  <c r="R96" i="9"/>
  <c r="P96" i="9"/>
  <c r="BK96" i="9"/>
  <c r="J96" i="9"/>
  <c r="BE96" i="9" s="1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R93" i="9"/>
  <c r="P93" i="9"/>
  <c r="BK93" i="9"/>
  <c r="J93" i="9"/>
  <c r="BE93" i="9" s="1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T89" i="9"/>
  <c r="R89" i="9"/>
  <c r="P89" i="9"/>
  <c r="BK89" i="9"/>
  <c r="J89" i="9"/>
  <c r="BE89" i="9" s="1"/>
  <c r="BI88" i="9"/>
  <c r="BH88" i="9"/>
  <c r="BG88" i="9"/>
  <c r="BF88" i="9"/>
  <c r="T88" i="9"/>
  <c r="R88" i="9"/>
  <c r="P88" i="9"/>
  <c r="BK88" i="9"/>
  <c r="J88" i="9"/>
  <c r="BE88" i="9" s="1"/>
  <c r="BI87" i="9"/>
  <c r="BH87" i="9"/>
  <c r="BG87" i="9"/>
  <c r="BF87" i="9"/>
  <c r="T87" i="9"/>
  <c r="R87" i="9"/>
  <c r="P87" i="9"/>
  <c r="BK87" i="9"/>
  <c r="J87" i="9"/>
  <c r="BE87" i="9" s="1"/>
  <c r="BI86" i="9"/>
  <c r="BH86" i="9"/>
  <c r="BG86" i="9"/>
  <c r="BF86" i="9"/>
  <c r="T86" i="9"/>
  <c r="R86" i="9"/>
  <c r="P86" i="9"/>
  <c r="BK86" i="9"/>
  <c r="J86" i="9"/>
  <c r="BE86" i="9" s="1"/>
  <c r="BI85" i="9"/>
  <c r="BH85" i="9"/>
  <c r="BG85" i="9"/>
  <c r="BF85" i="9"/>
  <c r="T85" i="9"/>
  <c r="R85" i="9"/>
  <c r="P85" i="9"/>
  <c r="BK85" i="9"/>
  <c r="J85" i="9"/>
  <c r="BE85" i="9" s="1"/>
  <c r="BI84" i="9"/>
  <c r="BH84" i="9"/>
  <c r="BG84" i="9"/>
  <c r="BF84" i="9"/>
  <c r="T84" i="9"/>
  <c r="R84" i="9"/>
  <c r="P84" i="9"/>
  <c r="BK84" i="9"/>
  <c r="J84" i="9"/>
  <c r="BE84" i="9" s="1"/>
  <c r="BI83" i="9"/>
  <c r="BH83" i="9"/>
  <c r="BG83" i="9"/>
  <c r="BF83" i="9"/>
  <c r="T83" i="9"/>
  <c r="R83" i="9"/>
  <c r="P83" i="9"/>
  <c r="BK83" i="9"/>
  <c r="J83" i="9"/>
  <c r="BE83" i="9" s="1"/>
  <c r="BI82" i="9"/>
  <c r="BH82" i="9"/>
  <c r="BG82" i="9"/>
  <c r="BF82" i="9"/>
  <c r="T82" i="9"/>
  <c r="R82" i="9"/>
  <c r="P82" i="9"/>
  <c r="BK82" i="9"/>
  <c r="J82" i="9"/>
  <c r="BE82" i="9" s="1"/>
  <c r="J77" i="9"/>
  <c r="J76" i="9"/>
  <c r="F76" i="9"/>
  <c r="F74" i="9"/>
  <c r="E72" i="9"/>
  <c r="J55" i="9"/>
  <c r="J54" i="9"/>
  <c r="F54" i="9"/>
  <c r="F52" i="9"/>
  <c r="E50" i="9"/>
  <c r="J18" i="9"/>
  <c r="E18" i="9"/>
  <c r="F55" i="9" s="1"/>
  <c r="F77" i="9"/>
  <c r="J17" i="9"/>
  <c r="J12" i="9"/>
  <c r="J52" i="9" s="1"/>
  <c r="E7" i="9"/>
  <c r="J37" i="8"/>
  <c r="J36" i="8"/>
  <c r="AY61" i="1" s="1"/>
  <c r="J35" i="8"/>
  <c r="AX61" i="1" s="1"/>
  <c r="BI100" i="8"/>
  <c r="BH100" i="8"/>
  <c r="BG100" i="8"/>
  <c r="BF100" i="8"/>
  <c r="T100" i="8"/>
  <c r="T99" i="8" s="1"/>
  <c r="R100" i="8"/>
  <c r="R99" i="8" s="1"/>
  <c r="P100" i="8"/>
  <c r="P99" i="8" s="1"/>
  <c r="BK100" i="8"/>
  <c r="BK99" i="8" s="1"/>
  <c r="J99" i="8" s="1"/>
  <c r="J63" i="8" s="1"/>
  <c r="J100" i="8"/>
  <c r="BE100" i="8" s="1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2" i="8"/>
  <c r="BH92" i="8"/>
  <c r="BG92" i="8"/>
  <c r="BF92" i="8"/>
  <c r="T92" i="8"/>
  <c r="R92" i="8"/>
  <c r="P92" i="8"/>
  <c r="BK92" i="8"/>
  <c r="J92" i="8"/>
  <c r="BE92" i="8" s="1"/>
  <c r="BI90" i="8"/>
  <c r="BH90" i="8"/>
  <c r="BG90" i="8"/>
  <c r="BF90" i="8"/>
  <c r="T90" i="8"/>
  <c r="R90" i="8"/>
  <c r="P90" i="8"/>
  <c r="BK90" i="8"/>
  <c r="J90" i="8"/>
  <c r="BE90" i="8" s="1"/>
  <c r="BI89" i="8"/>
  <c r="BH89" i="8"/>
  <c r="BG89" i="8"/>
  <c r="BF89" i="8"/>
  <c r="T89" i="8"/>
  <c r="R89" i="8"/>
  <c r="R88" i="8" s="1"/>
  <c r="P89" i="8"/>
  <c r="BK89" i="8"/>
  <c r="J89" i="8"/>
  <c r="BE89" i="8"/>
  <c r="BI87" i="8"/>
  <c r="BH87" i="8"/>
  <c r="BG87" i="8"/>
  <c r="BF87" i="8"/>
  <c r="F34" i="8" s="1"/>
  <c r="BA61" i="1" s="1"/>
  <c r="T87" i="8"/>
  <c r="R87" i="8"/>
  <c r="P87" i="8"/>
  <c r="BK87" i="8"/>
  <c r="J87" i="8"/>
  <c r="BE87" i="8" s="1"/>
  <c r="BI86" i="8"/>
  <c r="BH86" i="8"/>
  <c r="F36" i="8"/>
  <c r="BC61" i="1" s="1"/>
  <c r="BG86" i="8"/>
  <c r="BF86" i="8"/>
  <c r="T86" i="8"/>
  <c r="R86" i="8"/>
  <c r="R85" i="8" s="1"/>
  <c r="P86" i="8"/>
  <c r="P85" i="8" s="1"/>
  <c r="BK86" i="8"/>
  <c r="J86" i="8"/>
  <c r="BE86" i="8" s="1"/>
  <c r="J80" i="8"/>
  <c r="F80" i="8"/>
  <c r="J79" i="8"/>
  <c r="F79" i="8"/>
  <c r="F77" i="8"/>
  <c r="E75" i="8"/>
  <c r="J55" i="8"/>
  <c r="F55" i="8"/>
  <c r="J54" i="8"/>
  <c r="F54" i="8"/>
  <c r="F52" i="8"/>
  <c r="E50" i="8"/>
  <c r="J12" i="8"/>
  <c r="E7" i="8"/>
  <c r="E48" i="8" s="1"/>
  <c r="E73" i="8"/>
  <c r="J37" i="7"/>
  <c r="J36" i="7"/>
  <c r="AY60" i="1" s="1"/>
  <c r="J35" i="7"/>
  <c r="AX60" i="1" s="1"/>
  <c r="BI126" i="7"/>
  <c r="BH126" i="7"/>
  <c r="BG126" i="7"/>
  <c r="BF126" i="7"/>
  <c r="T126" i="7"/>
  <c r="T124" i="7" s="1"/>
  <c r="R126" i="7"/>
  <c r="P126" i="7"/>
  <c r="BK126" i="7"/>
  <c r="J126" i="7"/>
  <c r="BE126" i="7" s="1"/>
  <c r="BI125" i="7"/>
  <c r="BH125" i="7"/>
  <c r="BG125" i="7"/>
  <c r="BF125" i="7"/>
  <c r="T125" i="7"/>
  <c r="R125" i="7"/>
  <c r="R124" i="7" s="1"/>
  <c r="P125" i="7"/>
  <c r="P124" i="7"/>
  <c r="BK125" i="7"/>
  <c r="J125" i="7"/>
  <c r="BE125" i="7" s="1"/>
  <c r="BI123" i="7"/>
  <c r="BH123" i="7"/>
  <c r="BG123" i="7"/>
  <c r="BF123" i="7"/>
  <c r="T123" i="7"/>
  <c r="R123" i="7"/>
  <c r="P123" i="7"/>
  <c r="BK123" i="7"/>
  <c r="BE123" i="7"/>
  <c r="BI122" i="7"/>
  <c r="BH122" i="7"/>
  <c r="BG122" i="7"/>
  <c r="BF122" i="7"/>
  <c r="T122" i="7"/>
  <c r="R122" i="7"/>
  <c r="P122" i="7"/>
  <c r="BK122" i="7"/>
  <c r="BE122" i="7"/>
  <c r="BI121" i="7"/>
  <c r="BH121" i="7"/>
  <c r="BG121" i="7"/>
  <c r="BF121" i="7"/>
  <c r="T121" i="7"/>
  <c r="R121" i="7"/>
  <c r="P121" i="7"/>
  <c r="BK121" i="7"/>
  <c r="BE121" i="7"/>
  <c r="BI120" i="7"/>
  <c r="BH120" i="7"/>
  <c r="BG120" i="7"/>
  <c r="BF120" i="7"/>
  <c r="T120" i="7"/>
  <c r="R120" i="7"/>
  <c r="P120" i="7"/>
  <c r="BK120" i="7"/>
  <c r="BE120" i="7"/>
  <c r="BI119" i="7"/>
  <c r="BH119" i="7"/>
  <c r="BG119" i="7"/>
  <c r="BF119" i="7"/>
  <c r="T119" i="7"/>
  <c r="R119" i="7"/>
  <c r="P119" i="7"/>
  <c r="BK119" i="7"/>
  <c r="BE119" i="7"/>
  <c r="BI118" i="7"/>
  <c r="BH118" i="7"/>
  <c r="BG118" i="7"/>
  <c r="BF118" i="7"/>
  <c r="T118" i="7"/>
  <c r="R118" i="7"/>
  <c r="P118" i="7"/>
  <c r="BK118" i="7"/>
  <c r="BE118" i="7"/>
  <c r="BI117" i="7"/>
  <c r="BH117" i="7"/>
  <c r="BG117" i="7"/>
  <c r="BF117" i="7"/>
  <c r="T117" i="7"/>
  <c r="R117" i="7"/>
  <c r="P117" i="7"/>
  <c r="BK117" i="7"/>
  <c r="BE117" i="7"/>
  <c r="BI116" i="7"/>
  <c r="BH116" i="7"/>
  <c r="BG116" i="7"/>
  <c r="BF116" i="7"/>
  <c r="T116" i="7"/>
  <c r="R116" i="7"/>
  <c r="P116" i="7"/>
  <c r="BK116" i="7"/>
  <c r="BE116" i="7"/>
  <c r="BI115" i="7"/>
  <c r="BH115" i="7"/>
  <c r="BG115" i="7"/>
  <c r="BF115" i="7"/>
  <c r="T115" i="7"/>
  <c r="R115" i="7"/>
  <c r="P115" i="7"/>
  <c r="BK115" i="7"/>
  <c r="BE115" i="7"/>
  <c r="BI114" i="7"/>
  <c r="BH114" i="7"/>
  <c r="BG114" i="7"/>
  <c r="BF114" i="7"/>
  <c r="T114" i="7"/>
  <c r="R114" i="7"/>
  <c r="P114" i="7"/>
  <c r="BK114" i="7"/>
  <c r="BE114" i="7"/>
  <c r="BI113" i="7"/>
  <c r="BH113" i="7"/>
  <c r="BG113" i="7"/>
  <c r="BF113" i="7"/>
  <c r="T113" i="7"/>
  <c r="R113" i="7"/>
  <c r="P113" i="7"/>
  <c r="BK113" i="7"/>
  <c r="BE113" i="7"/>
  <c r="BI112" i="7"/>
  <c r="BH112" i="7"/>
  <c r="BG112" i="7"/>
  <c r="BF112" i="7"/>
  <c r="T112" i="7"/>
  <c r="R112" i="7"/>
  <c r="P112" i="7"/>
  <c r="BK112" i="7"/>
  <c r="BE112" i="7"/>
  <c r="BI111" i="7"/>
  <c r="BH111" i="7"/>
  <c r="BG111" i="7"/>
  <c r="BF111" i="7"/>
  <c r="T111" i="7"/>
  <c r="R111" i="7"/>
  <c r="P111" i="7"/>
  <c r="BK111" i="7"/>
  <c r="BE111" i="7"/>
  <c r="BI110" i="7"/>
  <c r="BH110" i="7"/>
  <c r="BG110" i="7"/>
  <c r="BF110" i="7"/>
  <c r="T110" i="7"/>
  <c r="R110" i="7"/>
  <c r="P110" i="7"/>
  <c r="BK110" i="7"/>
  <c r="BE110" i="7"/>
  <c r="BI109" i="7"/>
  <c r="BH109" i="7"/>
  <c r="BG109" i="7"/>
  <c r="BF109" i="7"/>
  <c r="T109" i="7"/>
  <c r="R109" i="7"/>
  <c r="P109" i="7"/>
  <c r="BK109" i="7"/>
  <c r="BE109" i="7"/>
  <c r="BI108" i="7"/>
  <c r="BH108" i="7"/>
  <c r="BG108" i="7"/>
  <c r="BF108" i="7"/>
  <c r="T108" i="7"/>
  <c r="R108" i="7"/>
  <c r="P108" i="7"/>
  <c r="BK108" i="7"/>
  <c r="BE108" i="7"/>
  <c r="BI107" i="7"/>
  <c r="BH107" i="7"/>
  <c r="BG107" i="7"/>
  <c r="BF107" i="7"/>
  <c r="T107" i="7"/>
  <c r="R107" i="7"/>
  <c r="P107" i="7"/>
  <c r="BK107" i="7"/>
  <c r="BE107" i="7"/>
  <c r="BI106" i="7"/>
  <c r="BH106" i="7"/>
  <c r="BG106" i="7"/>
  <c r="BF106" i="7"/>
  <c r="T106" i="7"/>
  <c r="R106" i="7"/>
  <c r="P106" i="7"/>
  <c r="BK106" i="7"/>
  <c r="BE106" i="7"/>
  <c r="BI105" i="7"/>
  <c r="BH105" i="7"/>
  <c r="BG105" i="7"/>
  <c r="BF105" i="7"/>
  <c r="T105" i="7"/>
  <c r="R105" i="7"/>
  <c r="P105" i="7"/>
  <c r="BK105" i="7"/>
  <c r="BE105" i="7"/>
  <c r="BI104" i="7"/>
  <c r="BH104" i="7"/>
  <c r="BG104" i="7"/>
  <c r="BF104" i="7"/>
  <c r="T104" i="7"/>
  <c r="R104" i="7"/>
  <c r="P104" i="7"/>
  <c r="BK104" i="7"/>
  <c r="BE104" i="7"/>
  <c r="BI103" i="7"/>
  <c r="BH103" i="7"/>
  <c r="BG103" i="7"/>
  <c r="BF103" i="7"/>
  <c r="T103" i="7"/>
  <c r="R103" i="7"/>
  <c r="P103" i="7"/>
  <c r="BK103" i="7"/>
  <c r="BE103" i="7"/>
  <c r="BI102" i="7"/>
  <c r="BH102" i="7"/>
  <c r="BG102" i="7"/>
  <c r="BF102" i="7"/>
  <c r="T102" i="7"/>
  <c r="R102" i="7"/>
  <c r="P102" i="7"/>
  <c r="BK102" i="7"/>
  <c r="BE102" i="7"/>
  <c r="BI101" i="7"/>
  <c r="BH101" i="7"/>
  <c r="BG101" i="7"/>
  <c r="BF101" i="7"/>
  <c r="T101" i="7"/>
  <c r="R101" i="7"/>
  <c r="P101" i="7"/>
  <c r="BK101" i="7"/>
  <c r="BE101" i="7"/>
  <c r="BI100" i="7"/>
  <c r="BH100" i="7"/>
  <c r="BG100" i="7"/>
  <c r="BF100" i="7"/>
  <c r="T100" i="7"/>
  <c r="R100" i="7"/>
  <c r="P100" i="7"/>
  <c r="BK100" i="7"/>
  <c r="BE100" i="7"/>
  <c r="BI99" i="7"/>
  <c r="BH99" i="7"/>
  <c r="BG99" i="7"/>
  <c r="BF99" i="7"/>
  <c r="T99" i="7"/>
  <c r="R99" i="7"/>
  <c r="P99" i="7"/>
  <c r="BK99" i="7"/>
  <c r="BE99" i="7"/>
  <c r="BI98" i="7"/>
  <c r="BH98" i="7"/>
  <c r="BG98" i="7"/>
  <c r="BF98" i="7"/>
  <c r="T98" i="7"/>
  <c r="R98" i="7"/>
  <c r="P98" i="7"/>
  <c r="BK98" i="7"/>
  <c r="BE98" i="7"/>
  <c r="BI97" i="7"/>
  <c r="BH97" i="7"/>
  <c r="BG97" i="7"/>
  <c r="BF97" i="7"/>
  <c r="T97" i="7"/>
  <c r="R97" i="7"/>
  <c r="P97" i="7"/>
  <c r="BK97" i="7"/>
  <c r="BE97" i="7"/>
  <c r="BI96" i="7"/>
  <c r="BH96" i="7"/>
  <c r="BG96" i="7"/>
  <c r="BF96" i="7"/>
  <c r="T96" i="7"/>
  <c r="R96" i="7"/>
  <c r="P96" i="7"/>
  <c r="BK96" i="7"/>
  <c r="BE96" i="7"/>
  <c r="BI95" i="7"/>
  <c r="BH95" i="7"/>
  <c r="BG95" i="7"/>
  <c r="BF95" i="7"/>
  <c r="T95" i="7"/>
  <c r="R95" i="7"/>
  <c r="P95" i="7"/>
  <c r="BK95" i="7"/>
  <c r="BE95" i="7"/>
  <c r="BI92" i="7"/>
  <c r="BH92" i="7"/>
  <c r="BG92" i="7"/>
  <c r="BF92" i="7"/>
  <c r="T92" i="7"/>
  <c r="T91" i="7"/>
  <c r="R92" i="7"/>
  <c r="R91" i="7"/>
  <c r="P92" i="7"/>
  <c r="P91" i="7"/>
  <c r="BK92" i="7"/>
  <c r="BK91" i="7" s="1"/>
  <c r="J91" i="7" s="1"/>
  <c r="J62" i="7" s="1"/>
  <c r="J92" i="7"/>
  <c r="BE92" i="7" s="1"/>
  <c r="BI88" i="7"/>
  <c r="BH88" i="7"/>
  <c r="BG88" i="7"/>
  <c r="BF88" i="7"/>
  <c r="T88" i="7"/>
  <c r="T87" i="7" s="1"/>
  <c r="R88" i="7"/>
  <c r="R87" i="7" s="1"/>
  <c r="R86" i="7" s="1"/>
  <c r="P88" i="7"/>
  <c r="P87" i="7" s="1"/>
  <c r="P86" i="7" s="1"/>
  <c r="BK88" i="7"/>
  <c r="BK87" i="7" s="1"/>
  <c r="J87" i="7" s="1"/>
  <c r="J61" i="7" s="1"/>
  <c r="J88" i="7"/>
  <c r="BE88" i="7" s="1"/>
  <c r="J82" i="7"/>
  <c r="J81" i="7"/>
  <c r="F81" i="7"/>
  <c r="F79" i="7"/>
  <c r="E77" i="7"/>
  <c r="J55" i="7"/>
  <c r="J54" i="7"/>
  <c r="F54" i="7"/>
  <c r="F52" i="7"/>
  <c r="E50" i="7"/>
  <c r="J18" i="7"/>
  <c r="E18" i="7"/>
  <c r="F82" i="7" s="1"/>
  <c r="F55" i="7"/>
  <c r="J17" i="7"/>
  <c r="J12" i="7"/>
  <c r="J79" i="7" s="1"/>
  <c r="E7" i="7"/>
  <c r="J37" i="6"/>
  <c r="J36" i="6"/>
  <c r="AY59" i="1" s="1"/>
  <c r="J35" i="6"/>
  <c r="AX59" i="1" s="1"/>
  <c r="BI145" i="6"/>
  <c r="BH145" i="6"/>
  <c r="BG145" i="6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R144" i="6"/>
  <c r="R143" i="6" s="1"/>
  <c r="P144" i="6"/>
  <c r="P143" i="6" s="1"/>
  <c r="BK144" i="6"/>
  <c r="BK143" i="6" s="1"/>
  <c r="J143" i="6" s="1"/>
  <c r="J64" i="6" s="1"/>
  <c r="J144" i="6"/>
  <c r="BE144" i="6" s="1"/>
  <c r="BI142" i="6"/>
  <c r="BH142" i="6"/>
  <c r="BG142" i="6"/>
  <c r="BF142" i="6"/>
  <c r="T142" i="6"/>
  <c r="R142" i="6"/>
  <c r="P142" i="6"/>
  <c r="BK142" i="6"/>
  <c r="J142" i="6"/>
  <c r="BE142" i="6"/>
  <c r="BI139" i="6"/>
  <c r="BH139" i="6"/>
  <c r="BG139" i="6"/>
  <c r="BF139" i="6"/>
  <c r="T139" i="6"/>
  <c r="T138" i="6"/>
  <c r="T137" i="6" s="1"/>
  <c r="R139" i="6"/>
  <c r="P139" i="6"/>
  <c r="P138" i="6" s="1"/>
  <c r="P137" i="6" s="1"/>
  <c r="BK139" i="6"/>
  <c r="J139" i="6"/>
  <c r="BE139" i="6" s="1"/>
  <c r="BI136" i="6"/>
  <c r="BH136" i="6"/>
  <c r="BG136" i="6"/>
  <c r="BF136" i="6"/>
  <c r="T136" i="6"/>
  <c r="R136" i="6"/>
  <c r="P136" i="6"/>
  <c r="BK136" i="6"/>
  <c r="J136" i="6"/>
  <c r="BE136" i="6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R133" i="6"/>
  <c r="P133" i="6"/>
  <c r="BK133" i="6"/>
  <c r="J133" i="6"/>
  <c r="BE133" i="6"/>
  <c r="BI132" i="6"/>
  <c r="BH132" i="6"/>
  <c r="BG132" i="6"/>
  <c r="BF132" i="6"/>
  <c r="T132" i="6"/>
  <c r="R132" i="6"/>
  <c r="P132" i="6"/>
  <c r="BK132" i="6"/>
  <c r="J132" i="6"/>
  <c r="BE132" i="6" s="1"/>
  <c r="BI130" i="6"/>
  <c r="BH130" i="6"/>
  <c r="BG130" i="6"/>
  <c r="BF130" i="6"/>
  <c r="T130" i="6"/>
  <c r="R130" i="6"/>
  <c r="P130" i="6"/>
  <c r="BK130" i="6"/>
  <c r="J130" i="6"/>
  <c r="BE130" i="6"/>
  <c r="BI129" i="6"/>
  <c r="BH129" i="6"/>
  <c r="BG129" i="6"/>
  <c r="BF129" i="6"/>
  <c r="T129" i="6"/>
  <c r="R129" i="6"/>
  <c r="P129" i="6"/>
  <c r="BK129" i="6"/>
  <c r="J129" i="6"/>
  <c r="BE129" i="6" s="1"/>
  <c r="BI128" i="6"/>
  <c r="BH128" i="6"/>
  <c r="BG128" i="6"/>
  <c r="BF128" i="6"/>
  <c r="T128" i="6"/>
  <c r="R128" i="6"/>
  <c r="P128" i="6"/>
  <c r="BK128" i="6"/>
  <c r="J128" i="6"/>
  <c r="BE128" i="6"/>
  <c r="BI125" i="6"/>
  <c r="BH125" i="6"/>
  <c r="BG125" i="6"/>
  <c r="BF125" i="6"/>
  <c r="T125" i="6"/>
  <c r="R125" i="6"/>
  <c r="P125" i="6"/>
  <c r="BK125" i="6"/>
  <c r="J125" i="6"/>
  <c r="BE125" i="6" s="1"/>
  <c r="BI124" i="6"/>
  <c r="BH124" i="6"/>
  <c r="BG124" i="6"/>
  <c r="BF124" i="6"/>
  <c r="T124" i="6"/>
  <c r="R124" i="6"/>
  <c r="P124" i="6"/>
  <c r="BK124" i="6"/>
  <c r="J124" i="6"/>
  <c r="BE124" i="6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T122" i="6"/>
  <c r="R122" i="6"/>
  <c r="P122" i="6"/>
  <c r="BK122" i="6"/>
  <c r="J122" i="6"/>
  <c r="BE122" i="6"/>
  <c r="BI121" i="6"/>
  <c r="BH121" i="6"/>
  <c r="BG121" i="6"/>
  <c r="BF121" i="6"/>
  <c r="T121" i="6"/>
  <c r="R121" i="6"/>
  <c r="P121" i="6"/>
  <c r="BK121" i="6"/>
  <c r="J121" i="6"/>
  <c r="BE121" i="6" s="1"/>
  <c r="BI120" i="6"/>
  <c r="BH120" i="6"/>
  <c r="BG120" i="6"/>
  <c r="BF120" i="6"/>
  <c r="T120" i="6"/>
  <c r="R120" i="6"/>
  <c r="P120" i="6"/>
  <c r="BK120" i="6"/>
  <c r="J120" i="6"/>
  <c r="BE120" i="6"/>
  <c r="BI119" i="6"/>
  <c r="BH119" i="6"/>
  <c r="BG119" i="6"/>
  <c r="BF119" i="6"/>
  <c r="T119" i="6"/>
  <c r="R119" i="6"/>
  <c r="P119" i="6"/>
  <c r="BK119" i="6"/>
  <c r="J119" i="6"/>
  <c r="BE119" i="6" s="1"/>
  <c r="BI117" i="6"/>
  <c r="BH117" i="6"/>
  <c r="BG117" i="6"/>
  <c r="BF117" i="6"/>
  <c r="T117" i="6"/>
  <c r="R117" i="6"/>
  <c r="P117" i="6"/>
  <c r="BK117" i="6"/>
  <c r="J117" i="6"/>
  <c r="BE117" i="6"/>
  <c r="BI116" i="6"/>
  <c r="BH116" i="6"/>
  <c r="BG116" i="6"/>
  <c r="BF116" i="6"/>
  <c r="T116" i="6"/>
  <c r="R116" i="6"/>
  <c r="P116" i="6"/>
  <c r="BK116" i="6"/>
  <c r="J116" i="6"/>
  <c r="BE116" i="6" s="1"/>
  <c r="BI113" i="6"/>
  <c r="BH113" i="6"/>
  <c r="BG113" i="6"/>
  <c r="BF113" i="6"/>
  <c r="T113" i="6"/>
  <c r="R113" i="6"/>
  <c r="P113" i="6"/>
  <c r="BK113" i="6"/>
  <c r="J113" i="6"/>
  <c r="BE113" i="6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T111" i="6"/>
  <c r="R111" i="6"/>
  <c r="P111" i="6"/>
  <c r="BK111" i="6"/>
  <c r="J111" i="6"/>
  <c r="BE111" i="6"/>
  <c r="BI110" i="6"/>
  <c r="BH110" i="6"/>
  <c r="BG110" i="6"/>
  <c r="BF110" i="6"/>
  <c r="T110" i="6"/>
  <c r="R110" i="6"/>
  <c r="P110" i="6"/>
  <c r="BK110" i="6"/>
  <c r="J110" i="6"/>
  <c r="BE110" i="6" s="1"/>
  <c r="BI109" i="6"/>
  <c r="BH109" i="6"/>
  <c r="BG109" i="6"/>
  <c r="BF109" i="6"/>
  <c r="T109" i="6"/>
  <c r="R109" i="6"/>
  <c r="P109" i="6"/>
  <c r="BK109" i="6"/>
  <c r="J109" i="6"/>
  <c r="BE109" i="6"/>
  <c r="BI106" i="6"/>
  <c r="BH106" i="6"/>
  <c r="BG106" i="6"/>
  <c r="BF106" i="6"/>
  <c r="T106" i="6"/>
  <c r="R106" i="6"/>
  <c r="P106" i="6"/>
  <c r="BK106" i="6"/>
  <c r="J106" i="6"/>
  <c r="BE106" i="6" s="1"/>
  <c r="BI105" i="6"/>
  <c r="BH105" i="6"/>
  <c r="BG105" i="6"/>
  <c r="BF105" i="6"/>
  <c r="T105" i="6"/>
  <c r="R105" i="6"/>
  <c r="P105" i="6"/>
  <c r="BK105" i="6"/>
  <c r="J105" i="6"/>
  <c r="BE105" i="6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T99" i="6"/>
  <c r="R99" i="6"/>
  <c r="P99" i="6"/>
  <c r="BK99" i="6"/>
  <c r="J99" i="6"/>
  <c r="BE99" i="6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BF97" i="6"/>
  <c r="T97" i="6"/>
  <c r="R97" i="6"/>
  <c r="P97" i="6"/>
  <c r="BK97" i="6"/>
  <c r="J97" i="6"/>
  <c r="BE97" i="6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/>
  <c r="BI94" i="6"/>
  <c r="BH94" i="6"/>
  <c r="BG94" i="6"/>
  <c r="BF94" i="6"/>
  <c r="T94" i="6"/>
  <c r="R94" i="6"/>
  <c r="P94" i="6"/>
  <c r="BK94" i="6"/>
  <c r="J94" i="6"/>
  <c r="BE94" i="6" s="1"/>
  <c r="BI92" i="6"/>
  <c r="BH92" i="6"/>
  <c r="BG92" i="6"/>
  <c r="BF92" i="6"/>
  <c r="T92" i="6"/>
  <c r="R92" i="6"/>
  <c r="P92" i="6"/>
  <c r="BK92" i="6"/>
  <c r="J92" i="6"/>
  <c r="BE92" i="6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/>
  <c r="BI88" i="6"/>
  <c r="BH88" i="6"/>
  <c r="BG88" i="6"/>
  <c r="BF88" i="6"/>
  <c r="T88" i="6"/>
  <c r="R88" i="6"/>
  <c r="R86" i="6" s="1"/>
  <c r="R85" i="6" s="1"/>
  <c r="P88" i="6"/>
  <c r="BK88" i="6"/>
  <c r="J88" i="6"/>
  <c r="BE88" i="6" s="1"/>
  <c r="BI87" i="6"/>
  <c r="BH87" i="6"/>
  <c r="BG87" i="6"/>
  <c r="BF87" i="6"/>
  <c r="T87" i="6"/>
  <c r="T86" i="6"/>
  <c r="T85" i="6" s="1"/>
  <c r="R87" i="6"/>
  <c r="P87" i="6"/>
  <c r="P86" i="6" s="1"/>
  <c r="P85" i="6" s="1"/>
  <c r="P84" i="6" s="1"/>
  <c r="AU59" i="1" s="1"/>
  <c r="BK87" i="6"/>
  <c r="J87" i="6"/>
  <c r="BE87" i="6" s="1"/>
  <c r="J81" i="6"/>
  <c r="F81" i="6"/>
  <c r="J80" i="6"/>
  <c r="F80" i="6"/>
  <c r="F78" i="6"/>
  <c r="E76" i="6"/>
  <c r="J55" i="6"/>
  <c r="F55" i="6"/>
  <c r="J54" i="6"/>
  <c r="F54" i="6"/>
  <c r="F52" i="6"/>
  <c r="E50" i="6"/>
  <c r="J12" i="6"/>
  <c r="J52" i="6" s="1"/>
  <c r="J78" i="6"/>
  <c r="E7" i="6"/>
  <c r="E74" i="6" s="1"/>
  <c r="E48" i="6"/>
  <c r="J86" i="5"/>
  <c r="J37" i="5"/>
  <c r="J36" i="5"/>
  <c r="AY58" i="1"/>
  <c r="J35" i="5"/>
  <c r="AX58" i="1"/>
  <c r="BI119" i="5"/>
  <c r="BH119" i="5"/>
  <c r="BG119" i="5"/>
  <c r="BF119" i="5"/>
  <c r="T119" i="5"/>
  <c r="R119" i="5"/>
  <c r="P119" i="5"/>
  <c r="BK119" i="5"/>
  <c r="J119" i="5"/>
  <c r="BE119" i="5" s="1"/>
  <c r="BI117" i="5"/>
  <c r="BH117" i="5"/>
  <c r="BG117" i="5"/>
  <c r="BF117" i="5"/>
  <c r="T117" i="5"/>
  <c r="R117" i="5"/>
  <c r="P117" i="5"/>
  <c r="BK117" i="5"/>
  <c r="J117" i="5"/>
  <c r="BE117" i="5" s="1"/>
  <c r="BI115" i="5"/>
  <c r="BH115" i="5"/>
  <c r="BG115" i="5"/>
  <c r="BF115" i="5"/>
  <c r="T115" i="5"/>
  <c r="R115" i="5"/>
  <c r="P115" i="5"/>
  <c r="BK115" i="5"/>
  <c r="J115" i="5"/>
  <c r="BE115" i="5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/>
  <c r="BI110" i="5"/>
  <c r="BH110" i="5"/>
  <c r="BG110" i="5"/>
  <c r="BF110" i="5"/>
  <c r="T110" i="5"/>
  <c r="R110" i="5"/>
  <c r="P110" i="5"/>
  <c r="BK110" i="5"/>
  <c r="J110" i="5"/>
  <c r="BE110" i="5" s="1"/>
  <c r="BI107" i="5"/>
  <c r="BH107" i="5"/>
  <c r="BG107" i="5"/>
  <c r="BF107" i="5"/>
  <c r="T107" i="5"/>
  <c r="R107" i="5"/>
  <c r="P107" i="5"/>
  <c r="BK107" i="5"/>
  <c r="J107" i="5"/>
  <c r="BE107" i="5"/>
  <c r="BI104" i="5"/>
  <c r="BH104" i="5"/>
  <c r="BG104" i="5"/>
  <c r="BF104" i="5"/>
  <c r="T104" i="5"/>
  <c r="R104" i="5"/>
  <c r="R99" i="5" s="1"/>
  <c r="P104" i="5"/>
  <c r="BK104" i="5"/>
  <c r="J104" i="5"/>
  <c r="BE104" i="5" s="1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T99" i="5"/>
  <c r="R100" i="5"/>
  <c r="P100" i="5"/>
  <c r="P99" i="5"/>
  <c r="BK100" i="5"/>
  <c r="J100" i="5"/>
  <c r="BE100" i="5" s="1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T95" i="5" s="1"/>
  <c r="T94" i="5" s="1"/>
  <c r="R96" i="5"/>
  <c r="R95" i="5" s="1"/>
  <c r="R94" i="5" s="1"/>
  <c r="P96" i="5"/>
  <c r="P95" i="5"/>
  <c r="BK96" i="5"/>
  <c r="BK95" i="5" s="1"/>
  <c r="J96" i="5"/>
  <c r="BE96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 s="1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F35" i="5"/>
  <c r="BB58" i="1" s="1"/>
  <c r="BF89" i="5"/>
  <c r="T89" i="5"/>
  <c r="T88" i="5" s="1"/>
  <c r="T87" i="5" s="1"/>
  <c r="T85" i="5" s="1"/>
  <c r="R89" i="5"/>
  <c r="P89" i="5"/>
  <c r="BK89" i="5"/>
  <c r="J89" i="5"/>
  <c r="BE89" i="5" s="1"/>
  <c r="J60" i="5"/>
  <c r="J82" i="5"/>
  <c r="F82" i="5"/>
  <c r="J81" i="5"/>
  <c r="F81" i="5"/>
  <c r="F79" i="5"/>
  <c r="E77" i="5"/>
  <c r="J55" i="5"/>
  <c r="F55" i="5"/>
  <c r="J54" i="5"/>
  <c r="F54" i="5"/>
  <c r="F52" i="5"/>
  <c r="E50" i="5"/>
  <c r="J12" i="5"/>
  <c r="J79" i="5" s="1"/>
  <c r="J52" i="5"/>
  <c r="E7" i="5"/>
  <c r="E48" i="5" s="1"/>
  <c r="E75" i="5"/>
  <c r="J37" i="4"/>
  <c r="J36" i="4"/>
  <c r="AY57" i="1" s="1"/>
  <c r="J35" i="4"/>
  <c r="AX57" i="1"/>
  <c r="BI289" i="4"/>
  <c r="BH289" i="4"/>
  <c r="BG289" i="4"/>
  <c r="BF289" i="4"/>
  <c r="T289" i="4"/>
  <c r="T284" i="4" s="1"/>
  <c r="T283" i="4" s="1"/>
  <c r="R289" i="4"/>
  <c r="P289" i="4"/>
  <c r="BK289" i="4"/>
  <c r="J289" i="4"/>
  <c r="BE289" i="4" s="1"/>
  <c r="BI285" i="4"/>
  <c r="BH285" i="4"/>
  <c r="BG285" i="4"/>
  <c r="BF285" i="4"/>
  <c r="T285" i="4"/>
  <c r="R285" i="4"/>
  <c r="R284" i="4" s="1"/>
  <c r="R283" i="4"/>
  <c r="P285" i="4"/>
  <c r="P284" i="4"/>
  <c r="P283" i="4" s="1"/>
  <c r="BK285" i="4"/>
  <c r="BK284" i="4"/>
  <c r="J285" i="4"/>
  <c r="BE285" i="4" s="1"/>
  <c r="BI282" i="4"/>
  <c r="BH282" i="4"/>
  <c r="BG282" i="4"/>
  <c r="BF282" i="4"/>
  <c r="T282" i="4"/>
  <c r="T281" i="4" s="1"/>
  <c r="R282" i="4"/>
  <c r="R281" i="4"/>
  <c r="P282" i="4"/>
  <c r="P281" i="4" s="1"/>
  <c r="BK282" i="4"/>
  <c r="BK281" i="4" s="1"/>
  <c r="J281" i="4" s="1"/>
  <c r="J69" i="4" s="1"/>
  <c r="J282" i="4"/>
  <c r="BE282" i="4" s="1"/>
  <c r="BI279" i="4"/>
  <c r="BH279" i="4"/>
  <c r="BG279" i="4"/>
  <c r="BF279" i="4"/>
  <c r="T279" i="4"/>
  <c r="R279" i="4"/>
  <c r="P279" i="4"/>
  <c r="BK279" i="4"/>
  <c r="J279" i="4"/>
  <c r="BE279" i="4" s="1"/>
  <c r="BI277" i="4"/>
  <c r="BH277" i="4"/>
  <c r="BG277" i="4"/>
  <c r="BF277" i="4"/>
  <c r="T277" i="4"/>
  <c r="R277" i="4"/>
  <c r="P277" i="4"/>
  <c r="BK277" i="4"/>
  <c r="J277" i="4"/>
  <c r="BE277" i="4" s="1"/>
  <c r="BI275" i="4"/>
  <c r="BH275" i="4"/>
  <c r="BG275" i="4"/>
  <c r="BF275" i="4"/>
  <c r="T275" i="4"/>
  <c r="R275" i="4"/>
  <c r="R272" i="4" s="1"/>
  <c r="P275" i="4"/>
  <c r="BK275" i="4"/>
  <c r="J275" i="4"/>
  <c r="BE275" i="4" s="1"/>
  <c r="BI273" i="4"/>
  <c r="BH273" i="4"/>
  <c r="BG273" i="4"/>
  <c r="BF273" i="4"/>
  <c r="T273" i="4"/>
  <c r="R273" i="4"/>
  <c r="P273" i="4"/>
  <c r="BK273" i="4"/>
  <c r="J273" i="4"/>
  <c r="BE273" i="4" s="1"/>
  <c r="BI271" i="4"/>
  <c r="BH271" i="4"/>
  <c r="BG271" i="4"/>
  <c r="BF271" i="4"/>
  <c r="T271" i="4"/>
  <c r="R271" i="4"/>
  <c r="P271" i="4"/>
  <c r="BK271" i="4"/>
  <c r="J271" i="4"/>
  <c r="BE271" i="4" s="1"/>
  <c r="BI270" i="4"/>
  <c r="BH270" i="4"/>
  <c r="BG270" i="4"/>
  <c r="BF270" i="4"/>
  <c r="T270" i="4"/>
  <c r="R270" i="4"/>
  <c r="P270" i="4"/>
  <c r="BK270" i="4"/>
  <c r="J270" i="4"/>
  <c r="BE270" i="4" s="1"/>
  <c r="BI269" i="4"/>
  <c r="BH269" i="4"/>
  <c r="BG269" i="4"/>
  <c r="BF269" i="4"/>
  <c r="T269" i="4"/>
  <c r="R269" i="4"/>
  <c r="P269" i="4"/>
  <c r="BK269" i="4"/>
  <c r="J269" i="4"/>
  <c r="BE269" i="4"/>
  <c r="BI268" i="4"/>
  <c r="BH268" i="4"/>
  <c r="BG268" i="4"/>
  <c r="BF268" i="4"/>
  <c r="T268" i="4"/>
  <c r="R268" i="4"/>
  <c r="P268" i="4"/>
  <c r="BK268" i="4"/>
  <c r="J268" i="4"/>
  <c r="BE268" i="4" s="1"/>
  <c r="BI266" i="4"/>
  <c r="BH266" i="4"/>
  <c r="BG266" i="4"/>
  <c r="BF266" i="4"/>
  <c r="T266" i="4"/>
  <c r="R266" i="4"/>
  <c r="P266" i="4"/>
  <c r="BK266" i="4"/>
  <c r="J266" i="4"/>
  <c r="BE266" i="4"/>
  <c r="BI262" i="4"/>
  <c r="BH262" i="4"/>
  <c r="BG262" i="4"/>
  <c r="BF262" i="4"/>
  <c r="T262" i="4"/>
  <c r="R262" i="4"/>
  <c r="P262" i="4"/>
  <c r="BK262" i="4"/>
  <c r="J262" i="4"/>
  <c r="BE262" i="4" s="1"/>
  <c r="BI261" i="4"/>
  <c r="BH261" i="4"/>
  <c r="BG261" i="4"/>
  <c r="BF261" i="4"/>
  <c r="T261" i="4"/>
  <c r="R261" i="4"/>
  <c r="P261" i="4"/>
  <c r="BK261" i="4"/>
  <c r="J261" i="4"/>
  <c r="BE261" i="4"/>
  <c r="BI257" i="4"/>
  <c r="BH257" i="4"/>
  <c r="BG257" i="4"/>
  <c r="BF257" i="4"/>
  <c r="T257" i="4"/>
  <c r="T256" i="4"/>
  <c r="R257" i="4"/>
  <c r="P257" i="4"/>
  <c r="P256" i="4" s="1"/>
  <c r="BK257" i="4"/>
  <c r="J257" i="4"/>
  <c r="BE257" i="4" s="1"/>
  <c r="BI255" i="4"/>
  <c r="BH255" i="4"/>
  <c r="BG255" i="4"/>
  <c r="BF255" i="4"/>
  <c r="T255" i="4"/>
  <c r="R255" i="4"/>
  <c r="P255" i="4"/>
  <c r="BK255" i="4"/>
  <c r="J255" i="4"/>
  <c r="BE255" i="4"/>
  <c r="BI254" i="4"/>
  <c r="BH254" i="4"/>
  <c r="BG254" i="4"/>
  <c r="BF254" i="4"/>
  <c r="T254" i="4"/>
  <c r="R254" i="4"/>
  <c r="P254" i="4"/>
  <c r="BK254" i="4"/>
  <c r="J254" i="4"/>
  <c r="BE254" i="4"/>
  <c r="BI252" i="4"/>
  <c r="BH252" i="4"/>
  <c r="BG252" i="4"/>
  <c r="BF252" i="4"/>
  <c r="T252" i="4"/>
  <c r="R252" i="4"/>
  <c r="R248" i="4" s="1"/>
  <c r="P252" i="4"/>
  <c r="BK252" i="4"/>
  <c r="J252" i="4"/>
  <c r="BE252" i="4"/>
  <c r="BI251" i="4"/>
  <c r="BH251" i="4"/>
  <c r="BG251" i="4"/>
  <c r="BF251" i="4"/>
  <c r="T251" i="4"/>
  <c r="R251" i="4"/>
  <c r="P251" i="4"/>
  <c r="BK251" i="4"/>
  <c r="J251" i="4"/>
  <c r="BE251" i="4"/>
  <c r="BI249" i="4"/>
  <c r="BH249" i="4"/>
  <c r="BG249" i="4"/>
  <c r="BF249" i="4"/>
  <c r="T249" i="4"/>
  <c r="T248" i="4"/>
  <c r="R249" i="4"/>
  <c r="P249" i="4"/>
  <c r="P248" i="4" s="1"/>
  <c r="BK249" i="4"/>
  <c r="J249" i="4"/>
  <c r="BE249" i="4" s="1"/>
  <c r="BI246" i="4"/>
  <c r="BH246" i="4"/>
  <c r="BG246" i="4"/>
  <c r="BF246" i="4"/>
  <c r="T246" i="4"/>
  <c r="R246" i="4"/>
  <c r="P246" i="4"/>
  <c r="BK246" i="4"/>
  <c r="J246" i="4"/>
  <c r="BE246" i="4"/>
  <c r="BI242" i="4"/>
  <c r="BH242" i="4"/>
  <c r="BG242" i="4"/>
  <c r="BF242" i="4"/>
  <c r="T242" i="4"/>
  <c r="R242" i="4"/>
  <c r="P242" i="4"/>
  <c r="BK242" i="4"/>
  <c r="J242" i="4"/>
  <c r="BE242" i="4"/>
  <c r="BI241" i="4"/>
  <c r="BH241" i="4"/>
  <c r="BG241" i="4"/>
  <c r="BF241" i="4"/>
  <c r="T241" i="4"/>
  <c r="R241" i="4"/>
  <c r="P241" i="4"/>
  <c r="BK241" i="4"/>
  <c r="J241" i="4"/>
  <c r="BE241" i="4"/>
  <c r="BI239" i="4"/>
  <c r="BH239" i="4"/>
  <c r="BG239" i="4"/>
  <c r="BF239" i="4"/>
  <c r="T239" i="4"/>
  <c r="R239" i="4"/>
  <c r="P239" i="4"/>
  <c r="BK239" i="4"/>
  <c r="J239" i="4"/>
  <c r="BE239" i="4"/>
  <c r="BI238" i="4"/>
  <c r="BH238" i="4"/>
  <c r="BG238" i="4"/>
  <c r="BF238" i="4"/>
  <c r="T238" i="4"/>
  <c r="R238" i="4"/>
  <c r="P238" i="4"/>
  <c r="BK238" i="4"/>
  <c r="J238" i="4"/>
  <c r="BE238" i="4"/>
  <c r="BI236" i="4"/>
  <c r="BH236" i="4"/>
  <c r="BG236" i="4"/>
  <c r="BF236" i="4"/>
  <c r="T236" i="4"/>
  <c r="R236" i="4"/>
  <c r="P236" i="4"/>
  <c r="BK236" i="4"/>
  <c r="J236" i="4"/>
  <c r="BE236" i="4"/>
  <c r="BI234" i="4"/>
  <c r="BH234" i="4"/>
  <c r="BG234" i="4"/>
  <c r="BF234" i="4"/>
  <c r="T234" i="4"/>
  <c r="R234" i="4"/>
  <c r="P234" i="4"/>
  <c r="BK234" i="4"/>
  <c r="J234" i="4"/>
  <c r="BE234" i="4"/>
  <c r="BI230" i="4"/>
  <c r="BH230" i="4"/>
  <c r="BG230" i="4"/>
  <c r="BF230" i="4"/>
  <c r="T230" i="4"/>
  <c r="R230" i="4"/>
  <c r="P230" i="4"/>
  <c r="BK230" i="4"/>
  <c r="J230" i="4"/>
  <c r="BE230" i="4"/>
  <c r="BI228" i="4"/>
  <c r="BH228" i="4"/>
  <c r="BG228" i="4"/>
  <c r="BF228" i="4"/>
  <c r="T228" i="4"/>
  <c r="R228" i="4"/>
  <c r="P228" i="4"/>
  <c r="BK228" i="4"/>
  <c r="J228" i="4"/>
  <c r="BE228" i="4"/>
  <c r="BI224" i="4"/>
  <c r="BH224" i="4"/>
  <c r="BG224" i="4"/>
  <c r="BF224" i="4"/>
  <c r="T224" i="4"/>
  <c r="R224" i="4"/>
  <c r="P224" i="4"/>
  <c r="BK224" i="4"/>
  <c r="J224" i="4"/>
  <c r="BE224" i="4"/>
  <c r="BI222" i="4"/>
  <c r="BH222" i="4"/>
  <c r="BG222" i="4"/>
  <c r="BF222" i="4"/>
  <c r="T222" i="4"/>
  <c r="T221" i="4"/>
  <c r="R222" i="4"/>
  <c r="P222" i="4"/>
  <c r="P221" i="4" s="1"/>
  <c r="BK222" i="4"/>
  <c r="J222" i="4"/>
  <c r="BE222" i="4" s="1"/>
  <c r="BI219" i="4"/>
  <c r="BH219" i="4"/>
  <c r="BG219" i="4"/>
  <c r="BF219" i="4"/>
  <c r="T219" i="4"/>
  <c r="T218" i="4"/>
  <c r="R219" i="4"/>
  <c r="R218" i="4"/>
  <c r="P219" i="4"/>
  <c r="P218" i="4"/>
  <c r="BK219" i="4"/>
  <c r="BK218" i="4"/>
  <c r="J218" i="4" s="1"/>
  <c r="J64" i="4" s="1"/>
  <c r="J219" i="4"/>
  <c r="BE219" i="4" s="1"/>
  <c r="BI217" i="4"/>
  <c r="BH217" i="4"/>
  <c r="BG217" i="4"/>
  <c r="BF217" i="4"/>
  <c r="T217" i="4"/>
  <c r="R217" i="4"/>
  <c r="P217" i="4"/>
  <c r="BK217" i="4"/>
  <c r="J217" i="4"/>
  <c r="BE217" i="4"/>
  <c r="BI214" i="4"/>
  <c r="BH214" i="4"/>
  <c r="BG214" i="4"/>
  <c r="BF214" i="4"/>
  <c r="T214" i="4"/>
  <c r="R214" i="4"/>
  <c r="P214" i="4"/>
  <c r="BK214" i="4"/>
  <c r="J214" i="4"/>
  <c r="BE214" i="4" s="1"/>
  <c r="BI211" i="4"/>
  <c r="BH211" i="4"/>
  <c r="BG211" i="4"/>
  <c r="BF211" i="4"/>
  <c r="T211" i="4"/>
  <c r="R211" i="4"/>
  <c r="P211" i="4"/>
  <c r="BK211" i="4"/>
  <c r="J211" i="4"/>
  <c r="BE211" i="4"/>
  <c r="BI209" i="4"/>
  <c r="BH209" i="4"/>
  <c r="BG209" i="4"/>
  <c r="BF209" i="4"/>
  <c r="T209" i="4"/>
  <c r="R209" i="4"/>
  <c r="P209" i="4"/>
  <c r="BK209" i="4"/>
  <c r="J209" i="4"/>
  <c r="BE209" i="4" s="1"/>
  <c r="BI208" i="4"/>
  <c r="BH208" i="4"/>
  <c r="BG208" i="4"/>
  <c r="BF208" i="4"/>
  <c r="T208" i="4"/>
  <c r="R208" i="4"/>
  <c r="P208" i="4"/>
  <c r="BK208" i="4"/>
  <c r="J208" i="4"/>
  <c r="BE208" i="4"/>
  <c r="BI207" i="4"/>
  <c r="BH207" i="4"/>
  <c r="BG207" i="4"/>
  <c r="BF207" i="4"/>
  <c r="T207" i="4"/>
  <c r="R207" i="4"/>
  <c r="P207" i="4"/>
  <c r="BK207" i="4"/>
  <c r="J207" i="4"/>
  <c r="BE207" i="4" s="1"/>
  <c r="BI205" i="4"/>
  <c r="BH205" i="4"/>
  <c r="BG205" i="4"/>
  <c r="BF205" i="4"/>
  <c r="T205" i="4"/>
  <c r="R205" i="4"/>
  <c r="P205" i="4"/>
  <c r="BK205" i="4"/>
  <c r="J205" i="4"/>
  <c r="BE205" i="4"/>
  <c r="BI204" i="4"/>
  <c r="BH204" i="4"/>
  <c r="BG204" i="4"/>
  <c r="BF204" i="4"/>
  <c r="T204" i="4"/>
  <c r="R204" i="4"/>
  <c r="P204" i="4"/>
  <c r="BK204" i="4"/>
  <c r="J204" i="4"/>
  <c r="BE204" i="4" s="1"/>
  <c r="BI201" i="4"/>
  <c r="BH201" i="4"/>
  <c r="BG201" i="4"/>
  <c r="BF201" i="4"/>
  <c r="T201" i="4"/>
  <c r="R201" i="4"/>
  <c r="P201" i="4"/>
  <c r="BK201" i="4"/>
  <c r="J201" i="4"/>
  <c r="BE201" i="4"/>
  <c r="BI200" i="4"/>
  <c r="BH200" i="4"/>
  <c r="BG200" i="4"/>
  <c r="BF200" i="4"/>
  <c r="T200" i="4"/>
  <c r="R200" i="4"/>
  <c r="P200" i="4"/>
  <c r="BK200" i="4"/>
  <c r="J200" i="4"/>
  <c r="BE200" i="4" s="1"/>
  <c r="BI199" i="4"/>
  <c r="BH199" i="4"/>
  <c r="BG199" i="4"/>
  <c r="BF199" i="4"/>
  <c r="T199" i="4"/>
  <c r="R199" i="4"/>
  <c r="P199" i="4"/>
  <c r="BK199" i="4"/>
  <c r="J199" i="4"/>
  <c r="BE199" i="4"/>
  <c r="BI197" i="4"/>
  <c r="BH197" i="4"/>
  <c r="BG197" i="4"/>
  <c r="BF197" i="4"/>
  <c r="T197" i="4"/>
  <c r="R197" i="4"/>
  <c r="P197" i="4"/>
  <c r="BK197" i="4"/>
  <c r="J197" i="4"/>
  <c r="BE197" i="4" s="1"/>
  <c r="BI196" i="4"/>
  <c r="BH196" i="4"/>
  <c r="BG196" i="4"/>
  <c r="BF196" i="4"/>
  <c r="T196" i="4"/>
  <c r="R196" i="4"/>
  <c r="P196" i="4"/>
  <c r="BK196" i="4"/>
  <c r="J196" i="4"/>
  <c r="BE196" i="4"/>
  <c r="BI195" i="4"/>
  <c r="BH195" i="4"/>
  <c r="BG195" i="4"/>
  <c r="BF195" i="4"/>
  <c r="T195" i="4"/>
  <c r="R195" i="4"/>
  <c r="P195" i="4"/>
  <c r="BK195" i="4"/>
  <c r="J195" i="4"/>
  <c r="BE195" i="4" s="1"/>
  <c r="BI194" i="4"/>
  <c r="BH194" i="4"/>
  <c r="BG194" i="4"/>
  <c r="BF194" i="4"/>
  <c r="T194" i="4"/>
  <c r="R194" i="4"/>
  <c r="P194" i="4"/>
  <c r="BK194" i="4"/>
  <c r="J194" i="4"/>
  <c r="BE194" i="4"/>
  <c r="BI192" i="4"/>
  <c r="BH192" i="4"/>
  <c r="BG192" i="4"/>
  <c r="BF192" i="4"/>
  <c r="T192" i="4"/>
  <c r="R192" i="4"/>
  <c r="P192" i="4"/>
  <c r="BK192" i="4"/>
  <c r="J192" i="4"/>
  <c r="BE192" i="4" s="1"/>
  <c r="BI190" i="4"/>
  <c r="BH190" i="4"/>
  <c r="BG190" i="4"/>
  <c r="BF190" i="4"/>
  <c r="T190" i="4"/>
  <c r="R190" i="4"/>
  <c r="P190" i="4"/>
  <c r="BK190" i="4"/>
  <c r="J190" i="4"/>
  <c r="BE190" i="4"/>
  <c r="BI188" i="4"/>
  <c r="BH188" i="4"/>
  <c r="BG188" i="4"/>
  <c r="BF188" i="4"/>
  <c r="T188" i="4"/>
  <c r="R188" i="4"/>
  <c r="P188" i="4"/>
  <c r="BK188" i="4"/>
  <c r="J188" i="4"/>
  <c r="BE188" i="4" s="1"/>
  <c r="BI187" i="4"/>
  <c r="BH187" i="4"/>
  <c r="BG187" i="4"/>
  <c r="BF187" i="4"/>
  <c r="T187" i="4"/>
  <c r="R187" i="4"/>
  <c r="P187" i="4"/>
  <c r="BK187" i="4"/>
  <c r="J187" i="4"/>
  <c r="BE187" i="4"/>
  <c r="BI185" i="4"/>
  <c r="BH185" i="4"/>
  <c r="BG185" i="4"/>
  <c r="BF185" i="4"/>
  <c r="T185" i="4"/>
  <c r="R185" i="4"/>
  <c r="P185" i="4"/>
  <c r="BK185" i="4"/>
  <c r="J185" i="4"/>
  <c r="BE185" i="4" s="1"/>
  <c r="BI183" i="4"/>
  <c r="BH183" i="4"/>
  <c r="BG183" i="4"/>
  <c r="BF183" i="4"/>
  <c r="T183" i="4"/>
  <c r="R183" i="4"/>
  <c r="P183" i="4"/>
  <c r="BK183" i="4"/>
  <c r="J183" i="4"/>
  <c r="BE183" i="4"/>
  <c r="BI179" i="4"/>
  <c r="BH179" i="4"/>
  <c r="BG179" i="4"/>
  <c r="BF179" i="4"/>
  <c r="T179" i="4"/>
  <c r="R179" i="4"/>
  <c r="P179" i="4"/>
  <c r="BK179" i="4"/>
  <c r="BK178" i="4" s="1"/>
  <c r="J178" i="4" s="1"/>
  <c r="J63" i="4" s="1"/>
  <c r="J179" i="4"/>
  <c r="BE179" i="4" s="1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T171" i="4"/>
  <c r="R171" i="4"/>
  <c r="P171" i="4"/>
  <c r="BK171" i="4"/>
  <c r="J171" i="4"/>
  <c r="BE171" i="4" s="1"/>
  <c r="BI170" i="4"/>
  <c r="BH170" i="4"/>
  <c r="BG170" i="4"/>
  <c r="BF170" i="4"/>
  <c r="T170" i="4"/>
  <c r="R170" i="4"/>
  <c r="P170" i="4"/>
  <c r="BK170" i="4"/>
  <c r="J170" i="4"/>
  <c r="BE170" i="4"/>
  <c r="BI165" i="4"/>
  <c r="BH165" i="4"/>
  <c r="BG165" i="4"/>
  <c r="BF165" i="4"/>
  <c r="T165" i="4"/>
  <c r="R165" i="4"/>
  <c r="P165" i="4"/>
  <c r="BK165" i="4"/>
  <c r="J165" i="4"/>
  <c r="BE165" i="4" s="1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 s="1"/>
  <c r="BI154" i="4"/>
  <c r="BH154" i="4"/>
  <c r="BG154" i="4"/>
  <c r="BF154" i="4"/>
  <c r="T154" i="4"/>
  <c r="R154" i="4"/>
  <c r="P154" i="4"/>
  <c r="BK154" i="4"/>
  <c r="J154" i="4"/>
  <c r="BE154" i="4" s="1"/>
  <c r="BI149" i="4"/>
  <c r="BH149" i="4"/>
  <c r="BG149" i="4"/>
  <c r="BF149" i="4"/>
  <c r="T149" i="4"/>
  <c r="R149" i="4"/>
  <c r="P149" i="4"/>
  <c r="BK149" i="4"/>
  <c r="J149" i="4"/>
  <c r="BE149" i="4" s="1"/>
  <c r="BI147" i="4"/>
  <c r="BH147" i="4"/>
  <c r="BG147" i="4"/>
  <c r="BF147" i="4"/>
  <c r="T147" i="4"/>
  <c r="R147" i="4"/>
  <c r="P147" i="4"/>
  <c r="BK147" i="4"/>
  <c r="J147" i="4"/>
  <c r="BE147" i="4" s="1"/>
  <c r="BI144" i="4"/>
  <c r="BH144" i="4"/>
  <c r="BG144" i="4"/>
  <c r="BF144" i="4"/>
  <c r="T144" i="4"/>
  <c r="R144" i="4"/>
  <c r="P144" i="4"/>
  <c r="BK144" i="4"/>
  <c r="J144" i="4"/>
  <c r="BE144" i="4" s="1"/>
  <c r="BI142" i="4"/>
  <c r="BH142" i="4"/>
  <c r="BG142" i="4"/>
  <c r="BF142" i="4"/>
  <c r="T142" i="4"/>
  <c r="R142" i="4"/>
  <c r="R141" i="4" s="1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 s="1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 s="1"/>
  <c r="BI133" i="4"/>
  <c r="BH133" i="4"/>
  <c r="BG133" i="4"/>
  <c r="BF133" i="4"/>
  <c r="T133" i="4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/>
  <c r="BI129" i="4"/>
  <c r="BH129" i="4"/>
  <c r="BG129" i="4"/>
  <c r="BF129" i="4"/>
  <c r="T129" i="4"/>
  <c r="R129" i="4"/>
  <c r="P129" i="4"/>
  <c r="BK129" i="4"/>
  <c r="J129" i="4"/>
  <c r="BE129" i="4" s="1"/>
  <c r="BI127" i="4"/>
  <c r="BH127" i="4"/>
  <c r="BG127" i="4"/>
  <c r="BF127" i="4"/>
  <c r="T127" i="4"/>
  <c r="R127" i="4"/>
  <c r="P127" i="4"/>
  <c r="BK127" i="4"/>
  <c r="J127" i="4"/>
  <c r="BE127" i="4"/>
  <c r="BI123" i="4"/>
  <c r="BH123" i="4"/>
  <c r="BG123" i="4"/>
  <c r="BF123" i="4"/>
  <c r="T123" i="4"/>
  <c r="R123" i="4"/>
  <c r="P123" i="4"/>
  <c r="BK123" i="4"/>
  <c r="J123" i="4"/>
  <c r="BE123" i="4" s="1"/>
  <c r="BI121" i="4"/>
  <c r="BH121" i="4"/>
  <c r="BG121" i="4"/>
  <c r="BF121" i="4"/>
  <c r="T121" i="4"/>
  <c r="R121" i="4"/>
  <c r="P121" i="4"/>
  <c r="BK121" i="4"/>
  <c r="J121" i="4"/>
  <c r="BE121" i="4" s="1"/>
  <c r="BI119" i="4"/>
  <c r="BH119" i="4"/>
  <c r="BG119" i="4"/>
  <c r="BF119" i="4"/>
  <c r="T119" i="4"/>
  <c r="R119" i="4"/>
  <c r="P119" i="4"/>
  <c r="BK119" i="4"/>
  <c r="J119" i="4"/>
  <c r="BE119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2" i="4"/>
  <c r="BH112" i="4"/>
  <c r="BG112" i="4"/>
  <c r="BF112" i="4"/>
  <c r="T112" i="4"/>
  <c r="R112" i="4"/>
  <c r="P112" i="4"/>
  <c r="BK112" i="4"/>
  <c r="J112" i="4"/>
  <c r="BE112" i="4"/>
  <c r="BI107" i="4"/>
  <c r="BH107" i="4"/>
  <c r="BG107" i="4"/>
  <c r="BF107" i="4"/>
  <c r="T107" i="4"/>
  <c r="R107" i="4"/>
  <c r="P107" i="4"/>
  <c r="BK107" i="4"/>
  <c r="J107" i="4"/>
  <c r="BE107" i="4" s="1"/>
  <c r="BI103" i="4"/>
  <c r="BH103" i="4"/>
  <c r="BG103" i="4"/>
  <c r="BF103" i="4"/>
  <c r="T103" i="4"/>
  <c r="R103" i="4"/>
  <c r="P103" i="4"/>
  <c r="BK103" i="4"/>
  <c r="J103" i="4"/>
  <c r="BE103" i="4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R96" i="4"/>
  <c r="P96" i="4"/>
  <c r="BK96" i="4"/>
  <c r="J96" i="4"/>
  <c r="BE96" i="4" s="1"/>
  <c r="BI94" i="4"/>
  <c r="BH94" i="4"/>
  <c r="BG94" i="4"/>
  <c r="BF94" i="4"/>
  <c r="T94" i="4"/>
  <c r="T93" i="4" s="1"/>
  <c r="R94" i="4"/>
  <c r="P94" i="4"/>
  <c r="BK94" i="4"/>
  <c r="J94" i="4"/>
  <c r="BE94" i="4"/>
  <c r="J88" i="4"/>
  <c r="J87" i="4"/>
  <c r="F87" i="4"/>
  <c r="F85" i="4"/>
  <c r="E83" i="4"/>
  <c r="J55" i="4"/>
  <c r="J54" i="4"/>
  <c r="F54" i="4"/>
  <c r="F52" i="4"/>
  <c r="E50" i="4"/>
  <c r="J18" i="4"/>
  <c r="E18" i="4"/>
  <c r="J17" i="4"/>
  <c r="J12" i="4"/>
  <c r="E7" i="4"/>
  <c r="E48" i="4" s="1"/>
  <c r="E81" i="4"/>
  <c r="J37" i="3"/>
  <c r="J36" i="3"/>
  <c r="AY56" i="1"/>
  <c r="J35" i="3"/>
  <c r="AX56" i="1"/>
  <c r="BI585" i="3"/>
  <c r="BH585" i="3"/>
  <c r="BG585" i="3"/>
  <c r="BF585" i="3"/>
  <c r="T585" i="3"/>
  <c r="R585" i="3"/>
  <c r="P585" i="3"/>
  <c r="BK585" i="3"/>
  <c r="J585" i="3"/>
  <c r="BE585" i="3" s="1"/>
  <c r="BI583" i="3"/>
  <c r="BH583" i="3"/>
  <c r="BG583" i="3"/>
  <c r="BF583" i="3"/>
  <c r="T583" i="3"/>
  <c r="T582" i="3"/>
  <c r="R583" i="3"/>
  <c r="R582" i="3"/>
  <c r="P583" i="3"/>
  <c r="P582" i="3"/>
  <c r="BK583" i="3"/>
  <c r="J583" i="3"/>
  <c r="BE583" i="3" s="1"/>
  <c r="BI577" i="3"/>
  <c r="BH577" i="3"/>
  <c r="BG577" i="3"/>
  <c r="BF577" i="3"/>
  <c r="T577" i="3"/>
  <c r="R577" i="3"/>
  <c r="P577" i="3"/>
  <c r="BK577" i="3"/>
  <c r="J577" i="3"/>
  <c r="BE577" i="3" s="1"/>
  <c r="BI568" i="3"/>
  <c r="BH568" i="3"/>
  <c r="BG568" i="3"/>
  <c r="BF568" i="3"/>
  <c r="T568" i="3"/>
  <c r="R568" i="3"/>
  <c r="R567" i="3" s="1"/>
  <c r="P568" i="3"/>
  <c r="BK568" i="3"/>
  <c r="BK567" i="3" s="1"/>
  <c r="J567" i="3" s="1"/>
  <c r="J78" i="3" s="1"/>
  <c r="J568" i="3"/>
  <c r="BE568" i="3" s="1"/>
  <c r="BI566" i="3"/>
  <c r="BH566" i="3"/>
  <c r="BG566" i="3"/>
  <c r="BF566" i="3"/>
  <c r="T566" i="3"/>
  <c r="R566" i="3"/>
  <c r="P566" i="3"/>
  <c r="BK566" i="3"/>
  <c r="J566" i="3"/>
  <c r="BE566" i="3" s="1"/>
  <c r="BI564" i="3"/>
  <c r="BH564" i="3"/>
  <c r="BG564" i="3"/>
  <c r="BF564" i="3"/>
  <c r="T564" i="3"/>
  <c r="R564" i="3"/>
  <c r="P564" i="3"/>
  <c r="BK564" i="3"/>
  <c r="J564" i="3"/>
  <c r="BE564" i="3" s="1"/>
  <c r="BI560" i="3"/>
  <c r="BH560" i="3"/>
  <c r="BG560" i="3"/>
  <c r="BF560" i="3"/>
  <c r="T560" i="3"/>
  <c r="R560" i="3"/>
  <c r="P560" i="3"/>
  <c r="BK560" i="3"/>
  <c r="J560" i="3"/>
  <c r="BE560" i="3" s="1"/>
  <c r="BI559" i="3"/>
  <c r="BH559" i="3"/>
  <c r="BG559" i="3"/>
  <c r="BF559" i="3"/>
  <c r="T559" i="3"/>
  <c r="R559" i="3"/>
  <c r="P559" i="3"/>
  <c r="P558" i="3"/>
  <c r="BK559" i="3"/>
  <c r="J559" i="3"/>
  <c r="BE559" i="3" s="1"/>
  <c r="BI557" i="3"/>
  <c r="BH557" i="3"/>
  <c r="BG557" i="3"/>
  <c r="BF557" i="3"/>
  <c r="T557" i="3"/>
  <c r="R557" i="3"/>
  <c r="P557" i="3"/>
  <c r="BK557" i="3"/>
  <c r="J557" i="3"/>
  <c r="BE557" i="3" s="1"/>
  <c r="BI556" i="3"/>
  <c r="BH556" i="3"/>
  <c r="BG556" i="3"/>
  <c r="BF556" i="3"/>
  <c r="T556" i="3"/>
  <c r="R556" i="3"/>
  <c r="P556" i="3"/>
  <c r="BK556" i="3"/>
  <c r="J556" i="3"/>
  <c r="BE556" i="3"/>
  <c r="BI554" i="3"/>
  <c r="BH554" i="3"/>
  <c r="BG554" i="3"/>
  <c r="BF554" i="3"/>
  <c r="T554" i="3"/>
  <c r="R554" i="3"/>
  <c r="P554" i="3"/>
  <c r="BK554" i="3"/>
  <c r="J554" i="3"/>
  <c r="BE554" i="3" s="1"/>
  <c r="BI552" i="3"/>
  <c r="BH552" i="3"/>
  <c r="BG552" i="3"/>
  <c r="BF552" i="3"/>
  <c r="T552" i="3"/>
  <c r="R552" i="3"/>
  <c r="P552" i="3"/>
  <c r="BK552" i="3"/>
  <c r="J552" i="3"/>
  <c r="BE552" i="3" s="1"/>
  <c r="BI551" i="3"/>
  <c r="BH551" i="3"/>
  <c r="BG551" i="3"/>
  <c r="BF551" i="3"/>
  <c r="T551" i="3"/>
  <c r="R551" i="3"/>
  <c r="P551" i="3"/>
  <c r="BK551" i="3"/>
  <c r="J551" i="3"/>
  <c r="BE551" i="3" s="1"/>
  <c r="BI549" i="3"/>
  <c r="BH549" i="3"/>
  <c r="BG549" i="3"/>
  <c r="BF549" i="3"/>
  <c r="T549" i="3"/>
  <c r="R549" i="3"/>
  <c r="P549" i="3"/>
  <c r="BK549" i="3"/>
  <c r="J549" i="3"/>
  <c r="BE549" i="3"/>
  <c r="BI547" i="3"/>
  <c r="BH547" i="3"/>
  <c r="BG547" i="3"/>
  <c r="BF547" i="3"/>
  <c r="T547" i="3"/>
  <c r="R547" i="3"/>
  <c r="P547" i="3"/>
  <c r="P546" i="3"/>
  <c r="BK547" i="3"/>
  <c r="J547" i="3"/>
  <c r="BE547" i="3" s="1"/>
  <c r="BI545" i="3"/>
  <c r="BH545" i="3"/>
  <c r="BG545" i="3"/>
  <c r="BF545" i="3"/>
  <c r="T545" i="3"/>
  <c r="R545" i="3"/>
  <c r="P545" i="3"/>
  <c r="BK545" i="3"/>
  <c r="J545" i="3"/>
  <c r="BE545" i="3" s="1"/>
  <c r="BI543" i="3"/>
  <c r="BH543" i="3"/>
  <c r="BG543" i="3"/>
  <c r="BF543" i="3"/>
  <c r="T543" i="3"/>
  <c r="R543" i="3"/>
  <c r="P543" i="3"/>
  <c r="BK543" i="3"/>
  <c r="J543" i="3"/>
  <c r="BE543" i="3"/>
  <c r="BI541" i="3"/>
  <c r="BH541" i="3"/>
  <c r="BG541" i="3"/>
  <c r="BF541" i="3"/>
  <c r="T541" i="3"/>
  <c r="R541" i="3"/>
  <c r="P541" i="3"/>
  <c r="BK541" i="3"/>
  <c r="J541" i="3"/>
  <c r="BE541" i="3" s="1"/>
  <c r="BI540" i="3"/>
  <c r="BH540" i="3"/>
  <c r="BG540" i="3"/>
  <c r="BF540" i="3"/>
  <c r="T540" i="3"/>
  <c r="R540" i="3"/>
  <c r="P540" i="3"/>
  <c r="BK540" i="3"/>
  <c r="J540" i="3"/>
  <c r="BE540" i="3" s="1"/>
  <c r="BI538" i="3"/>
  <c r="BH538" i="3"/>
  <c r="BG538" i="3"/>
  <c r="BF538" i="3"/>
  <c r="T538" i="3"/>
  <c r="R538" i="3"/>
  <c r="P538" i="3"/>
  <c r="BK538" i="3"/>
  <c r="J538" i="3"/>
  <c r="BE538" i="3" s="1"/>
  <c r="BI536" i="3"/>
  <c r="BH536" i="3"/>
  <c r="BG536" i="3"/>
  <c r="BF536" i="3"/>
  <c r="T536" i="3"/>
  <c r="R536" i="3"/>
  <c r="P536" i="3"/>
  <c r="BK536" i="3"/>
  <c r="J536" i="3"/>
  <c r="BE536" i="3" s="1"/>
  <c r="BI535" i="3"/>
  <c r="BH535" i="3"/>
  <c r="BG535" i="3"/>
  <c r="BF535" i="3"/>
  <c r="T535" i="3"/>
  <c r="R535" i="3"/>
  <c r="P535" i="3"/>
  <c r="BK535" i="3"/>
  <c r="J535" i="3"/>
  <c r="BE535" i="3" s="1"/>
  <c r="BI533" i="3"/>
  <c r="BH533" i="3"/>
  <c r="BG533" i="3"/>
  <c r="BF533" i="3"/>
  <c r="T533" i="3"/>
  <c r="R533" i="3"/>
  <c r="P533" i="3"/>
  <c r="BK533" i="3"/>
  <c r="J533" i="3"/>
  <c r="BE533" i="3"/>
  <c r="BI525" i="3"/>
  <c r="BH525" i="3"/>
  <c r="BG525" i="3"/>
  <c r="BF525" i="3"/>
  <c r="T525" i="3"/>
  <c r="R525" i="3"/>
  <c r="P525" i="3"/>
  <c r="BK525" i="3"/>
  <c r="J525" i="3"/>
  <c r="BE525" i="3" s="1"/>
  <c r="BI524" i="3"/>
  <c r="BH524" i="3"/>
  <c r="BG524" i="3"/>
  <c r="BF524" i="3"/>
  <c r="T524" i="3"/>
  <c r="R524" i="3"/>
  <c r="P524" i="3"/>
  <c r="BK524" i="3"/>
  <c r="J524" i="3"/>
  <c r="BE524" i="3" s="1"/>
  <c r="BI522" i="3"/>
  <c r="BH522" i="3"/>
  <c r="BG522" i="3"/>
  <c r="BF522" i="3"/>
  <c r="T522" i="3"/>
  <c r="R522" i="3"/>
  <c r="R518" i="3" s="1"/>
  <c r="P522" i="3"/>
  <c r="BK522" i="3"/>
  <c r="J522" i="3"/>
  <c r="BE522" i="3" s="1"/>
  <c r="BI521" i="3"/>
  <c r="BH521" i="3"/>
  <c r="BG521" i="3"/>
  <c r="BF521" i="3"/>
  <c r="T521" i="3"/>
  <c r="R521" i="3"/>
  <c r="P521" i="3"/>
  <c r="BK521" i="3"/>
  <c r="J521" i="3"/>
  <c r="BE521" i="3" s="1"/>
  <c r="BI519" i="3"/>
  <c r="BH519" i="3"/>
  <c r="BG519" i="3"/>
  <c r="BF519" i="3"/>
  <c r="T519" i="3"/>
  <c r="R519" i="3"/>
  <c r="P519" i="3"/>
  <c r="BK519" i="3"/>
  <c r="J519" i="3"/>
  <c r="BE519" i="3" s="1"/>
  <c r="BI517" i="3"/>
  <c r="BH517" i="3"/>
  <c r="BG517" i="3"/>
  <c r="BF517" i="3"/>
  <c r="T517" i="3"/>
  <c r="R517" i="3"/>
  <c r="P517" i="3"/>
  <c r="BK517" i="3"/>
  <c r="J517" i="3"/>
  <c r="BE517" i="3" s="1"/>
  <c r="BI516" i="3"/>
  <c r="BH516" i="3"/>
  <c r="BG516" i="3"/>
  <c r="BF516" i="3"/>
  <c r="T516" i="3"/>
  <c r="R516" i="3"/>
  <c r="P516" i="3"/>
  <c r="P514" i="3" s="1"/>
  <c r="BK516" i="3"/>
  <c r="J516" i="3"/>
  <c r="BE516" i="3" s="1"/>
  <c r="BI515" i="3"/>
  <c r="BH515" i="3"/>
  <c r="BG515" i="3"/>
  <c r="BF515" i="3"/>
  <c r="T515" i="3"/>
  <c r="R515" i="3"/>
  <c r="P515" i="3"/>
  <c r="BK515" i="3"/>
  <c r="J515" i="3"/>
  <c r="BE515" i="3" s="1"/>
  <c r="BI513" i="3"/>
  <c r="BH513" i="3"/>
  <c r="BG513" i="3"/>
  <c r="BF513" i="3"/>
  <c r="T513" i="3"/>
  <c r="R513" i="3"/>
  <c r="P513" i="3"/>
  <c r="BK513" i="3"/>
  <c r="J513" i="3"/>
  <c r="BE513" i="3" s="1"/>
  <c r="BI511" i="3"/>
  <c r="BH511" i="3"/>
  <c r="BG511" i="3"/>
  <c r="BF511" i="3"/>
  <c r="T511" i="3"/>
  <c r="R511" i="3"/>
  <c r="P511" i="3"/>
  <c r="BK511" i="3"/>
  <c r="J511" i="3"/>
  <c r="BE511" i="3" s="1"/>
  <c r="BI509" i="3"/>
  <c r="BH509" i="3"/>
  <c r="BG509" i="3"/>
  <c r="BF509" i="3"/>
  <c r="T509" i="3"/>
  <c r="R509" i="3"/>
  <c r="P509" i="3"/>
  <c r="BK509" i="3"/>
  <c r="J509" i="3"/>
  <c r="BE509" i="3" s="1"/>
  <c r="BI507" i="3"/>
  <c r="BH507" i="3"/>
  <c r="BG507" i="3"/>
  <c r="BF507" i="3"/>
  <c r="T507" i="3"/>
  <c r="R507" i="3"/>
  <c r="P507" i="3"/>
  <c r="BK507" i="3"/>
  <c r="J507" i="3"/>
  <c r="BE507" i="3"/>
  <c r="BI506" i="3"/>
  <c r="BH506" i="3"/>
  <c r="BG506" i="3"/>
  <c r="BF506" i="3"/>
  <c r="T506" i="3"/>
  <c r="R506" i="3"/>
  <c r="R501" i="3" s="1"/>
  <c r="P506" i="3"/>
  <c r="BK506" i="3"/>
  <c r="J506" i="3"/>
  <c r="BE506" i="3" s="1"/>
  <c r="BI504" i="3"/>
  <c r="BH504" i="3"/>
  <c r="BG504" i="3"/>
  <c r="BF504" i="3"/>
  <c r="T504" i="3"/>
  <c r="R504" i="3"/>
  <c r="P504" i="3"/>
  <c r="BK504" i="3"/>
  <c r="J504" i="3"/>
  <c r="BE504" i="3" s="1"/>
  <c r="BI502" i="3"/>
  <c r="BH502" i="3"/>
  <c r="BG502" i="3"/>
  <c r="BF502" i="3"/>
  <c r="T502" i="3"/>
  <c r="R502" i="3"/>
  <c r="P502" i="3"/>
  <c r="BK502" i="3"/>
  <c r="J502" i="3"/>
  <c r="BE502" i="3" s="1"/>
  <c r="BI500" i="3"/>
  <c r="BH500" i="3"/>
  <c r="BG500" i="3"/>
  <c r="BF500" i="3"/>
  <c r="T500" i="3"/>
  <c r="T497" i="3" s="1"/>
  <c r="R500" i="3"/>
  <c r="P500" i="3"/>
  <c r="BK500" i="3"/>
  <c r="J500" i="3"/>
  <c r="BE500" i="3" s="1"/>
  <c r="BI498" i="3"/>
  <c r="BH498" i="3"/>
  <c r="BG498" i="3"/>
  <c r="BF498" i="3"/>
  <c r="T498" i="3"/>
  <c r="R498" i="3"/>
  <c r="R497" i="3"/>
  <c r="P498" i="3"/>
  <c r="P497" i="3" s="1"/>
  <c r="BK498" i="3"/>
  <c r="BK497" i="3"/>
  <c r="J497" i="3" s="1"/>
  <c r="J72" i="3" s="1"/>
  <c r="J498" i="3"/>
  <c r="BE498" i="3" s="1"/>
  <c r="BI496" i="3"/>
  <c r="BH496" i="3"/>
  <c r="BG496" i="3"/>
  <c r="BF496" i="3"/>
  <c r="T496" i="3"/>
  <c r="R496" i="3"/>
  <c r="P496" i="3"/>
  <c r="BK496" i="3"/>
  <c r="J496" i="3"/>
  <c r="BE496" i="3" s="1"/>
  <c r="BI492" i="3"/>
  <c r="BH492" i="3"/>
  <c r="BG492" i="3"/>
  <c r="BF492" i="3"/>
  <c r="T492" i="3"/>
  <c r="R492" i="3"/>
  <c r="P492" i="3"/>
  <c r="BK492" i="3"/>
  <c r="J492" i="3"/>
  <c r="BE492" i="3" s="1"/>
  <c r="BI490" i="3"/>
  <c r="BH490" i="3"/>
  <c r="BG490" i="3"/>
  <c r="BF490" i="3"/>
  <c r="T490" i="3"/>
  <c r="R490" i="3"/>
  <c r="P490" i="3"/>
  <c r="BK490" i="3"/>
  <c r="J490" i="3"/>
  <c r="BE490" i="3"/>
  <c r="BI486" i="3"/>
  <c r="BH486" i="3"/>
  <c r="BG486" i="3"/>
  <c r="BF486" i="3"/>
  <c r="T486" i="3"/>
  <c r="R486" i="3"/>
  <c r="P486" i="3"/>
  <c r="BK486" i="3"/>
  <c r="J486" i="3"/>
  <c r="BE486" i="3" s="1"/>
  <c r="BI484" i="3"/>
  <c r="BH484" i="3"/>
  <c r="BG484" i="3"/>
  <c r="BF484" i="3"/>
  <c r="T484" i="3"/>
  <c r="R484" i="3"/>
  <c r="P484" i="3"/>
  <c r="BK484" i="3"/>
  <c r="J484" i="3"/>
  <c r="BE484" i="3" s="1"/>
  <c r="BI481" i="3"/>
  <c r="BH481" i="3"/>
  <c r="BG481" i="3"/>
  <c r="BF481" i="3"/>
  <c r="T481" i="3"/>
  <c r="R481" i="3"/>
  <c r="P481" i="3"/>
  <c r="BK481" i="3"/>
  <c r="J481" i="3"/>
  <c r="BE481" i="3" s="1"/>
  <c r="BI479" i="3"/>
  <c r="BH479" i="3"/>
  <c r="BG479" i="3"/>
  <c r="BF479" i="3"/>
  <c r="T479" i="3"/>
  <c r="R479" i="3"/>
  <c r="P479" i="3"/>
  <c r="BK479" i="3"/>
  <c r="J479" i="3"/>
  <c r="BE479" i="3" s="1"/>
  <c r="BI476" i="3"/>
  <c r="BH476" i="3"/>
  <c r="BG476" i="3"/>
  <c r="BF476" i="3"/>
  <c r="T476" i="3"/>
  <c r="R476" i="3"/>
  <c r="P476" i="3"/>
  <c r="BK476" i="3"/>
  <c r="J476" i="3"/>
  <c r="BE476" i="3" s="1"/>
  <c r="BI474" i="3"/>
  <c r="BH474" i="3"/>
  <c r="BG474" i="3"/>
  <c r="BF474" i="3"/>
  <c r="T474" i="3"/>
  <c r="R474" i="3"/>
  <c r="P474" i="3"/>
  <c r="BK474" i="3"/>
  <c r="J474" i="3"/>
  <c r="BE474" i="3"/>
  <c r="BI473" i="3"/>
  <c r="BH473" i="3"/>
  <c r="BG473" i="3"/>
  <c r="BF473" i="3"/>
  <c r="T473" i="3"/>
  <c r="R473" i="3"/>
  <c r="P473" i="3"/>
  <c r="BK473" i="3"/>
  <c r="J473" i="3"/>
  <c r="BE473" i="3" s="1"/>
  <c r="BI466" i="3"/>
  <c r="BH466" i="3"/>
  <c r="BG466" i="3"/>
  <c r="BF466" i="3"/>
  <c r="T466" i="3"/>
  <c r="R466" i="3"/>
  <c r="P466" i="3"/>
  <c r="BK466" i="3"/>
  <c r="J466" i="3"/>
  <c r="BE466" i="3"/>
  <c r="BI462" i="3"/>
  <c r="BH462" i="3"/>
  <c r="BG462" i="3"/>
  <c r="BF462" i="3"/>
  <c r="T462" i="3"/>
  <c r="R462" i="3"/>
  <c r="P462" i="3"/>
  <c r="BK462" i="3"/>
  <c r="J462" i="3"/>
  <c r="BE462" i="3" s="1"/>
  <c r="BI459" i="3"/>
  <c r="BH459" i="3"/>
  <c r="BG459" i="3"/>
  <c r="BF459" i="3"/>
  <c r="T459" i="3"/>
  <c r="R459" i="3"/>
  <c r="P459" i="3"/>
  <c r="BK459" i="3"/>
  <c r="J459" i="3"/>
  <c r="BE459" i="3" s="1"/>
  <c r="BI452" i="3"/>
  <c r="BH452" i="3"/>
  <c r="BG452" i="3"/>
  <c r="BF452" i="3"/>
  <c r="T452" i="3"/>
  <c r="R452" i="3"/>
  <c r="P452" i="3"/>
  <c r="BK452" i="3"/>
  <c r="J452" i="3"/>
  <c r="BE452" i="3" s="1"/>
  <c r="BI448" i="3"/>
  <c r="BH448" i="3"/>
  <c r="BG448" i="3"/>
  <c r="BF448" i="3"/>
  <c r="T448" i="3"/>
  <c r="R448" i="3"/>
  <c r="P448" i="3"/>
  <c r="BK448" i="3"/>
  <c r="J448" i="3"/>
  <c r="BE448" i="3"/>
  <c r="BI446" i="3"/>
  <c r="BH446" i="3"/>
  <c r="BG446" i="3"/>
  <c r="BF446" i="3"/>
  <c r="T446" i="3"/>
  <c r="R446" i="3"/>
  <c r="P446" i="3"/>
  <c r="BK446" i="3"/>
  <c r="J446" i="3"/>
  <c r="BE446" i="3" s="1"/>
  <c r="BI444" i="3"/>
  <c r="BH444" i="3"/>
  <c r="BG444" i="3"/>
  <c r="BF444" i="3"/>
  <c r="T444" i="3"/>
  <c r="R444" i="3"/>
  <c r="P444" i="3"/>
  <c r="BK444" i="3"/>
  <c r="J444" i="3"/>
  <c r="BE444" i="3"/>
  <c r="BI442" i="3"/>
  <c r="BH442" i="3"/>
  <c r="BG442" i="3"/>
  <c r="BF442" i="3"/>
  <c r="T442" i="3"/>
  <c r="R442" i="3"/>
  <c r="P442" i="3"/>
  <c r="BK442" i="3"/>
  <c r="J442" i="3"/>
  <c r="BE442" i="3" s="1"/>
  <c r="BI440" i="3"/>
  <c r="BH440" i="3"/>
  <c r="BG440" i="3"/>
  <c r="BF440" i="3"/>
  <c r="T440" i="3"/>
  <c r="R440" i="3"/>
  <c r="P440" i="3"/>
  <c r="BK440" i="3"/>
  <c r="J440" i="3"/>
  <c r="BE440" i="3" s="1"/>
  <c r="BI435" i="3"/>
  <c r="BH435" i="3"/>
  <c r="BG435" i="3"/>
  <c r="BF435" i="3"/>
  <c r="T435" i="3"/>
  <c r="R435" i="3"/>
  <c r="P435" i="3"/>
  <c r="BK435" i="3"/>
  <c r="J435" i="3"/>
  <c r="BE435" i="3" s="1"/>
  <c r="BI430" i="3"/>
  <c r="BH430" i="3"/>
  <c r="BG430" i="3"/>
  <c r="BF430" i="3"/>
  <c r="T430" i="3"/>
  <c r="R430" i="3"/>
  <c r="P430" i="3"/>
  <c r="BK430" i="3"/>
  <c r="J430" i="3"/>
  <c r="BE430" i="3" s="1"/>
  <c r="BI428" i="3"/>
  <c r="BH428" i="3"/>
  <c r="BG428" i="3"/>
  <c r="BF428" i="3"/>
  <c r="T428" i="3"/>
  <c r="R428" i="3"/>
  <c r="P428" i="3"/>
  <c r="BK428" i="3"/>
  <c r="J428" i="3"/>
  <c r="BE428" i="3" s="1"/>
  <c r="BI426" i="3"/>
  <c r="BH426" i="3"/>
  <c r="BG426" i="3"/>
  <c r="BF426" i="3"/>
  <c r="T426" i="3"/>
  <c r="R426" i="3"/>
  <c r="P426" i="3"/>
  <c r="BK426" i="3"/>
  <c r="J426" i="3"/>
  <c r="BE426" i="3"/>
  <c r="BI424" i="3"/>
  <c r="BH424" i="3"/>
  <c r="BG424" i="3"/>
  <c r="BF424" i="3"/>
  <c r="T424" i="3"/>
  <c r="R424" i="3"/>
  <c r="P424" i="3"/>
  <c r="BK424" i="3"/>
  <c r="J424" i="3"/>
  <c r="BE424" i="3" s="1"/>
  <c r="BI422" i="3"/>
  <c r="BH422" i="3"/>
  <c r="BG422" i="3"/>
  <c r="BF422" i="3"/>
  <c r="T422" i="3"/>
  <c r="R422" i="3"/>
  <c r="P422" i="3"/>
  <c r="BK422" i="3"/>
  <c r="J422" i="3"/>
  <c r="BE422" i="3"/>
  <c r="BI420" i="3"/>
  <c r="BH420" i="3"/>
  <c r="BG420" i="3"/>
  <c r="BF420" i="3"/>
  <c r="T420" i="3"/>
  <c r="R420" i="3"/>
  <c r="P420" i="3"/>
  <c r="BK420" i="3"/>
  <c r="J420" i="3"/>
  <c r="BE420" i="3" s="1"/>
  <c r="BI419" i="3"/>
  <c r="BH419" i="3"/>
  <c r="BG419" i="3"/>
  <c r="BF419" i="3"/>
  <c r="T419" i="3"/>
  <c r="R419" i="3"/>
  <c r="P419" i="3"/>
  <c r="BK419" i="3"/>
  <c r="J419" i="3"/>
  <c r="BE419" i="3"/>
  <c r="BI417" i="3"/>
  <c r="BH417" i="3"/>
  <c r="BG417" i="3"/>
  <c r="BF417" i="3"/>
  <c r="T417" i="3"/>
  <c r="R417" i="3"/>
  <c r="P417" i="3"/>
  <c r="BK417" i="3"/>
  <c r="J417" i="3"/>
  <c r="BE417" i="3" s="1"/>
  <c r="BI415" i="3"/>
  <c r="BH415" i="3"/>
  <c r="BG415" i="3"/>
  <c r="BF415" i="3"/>
  <c r="T415" i="3"/>
  <c r="R415" i="3"/>
  <c r="P415" i="3"/>
  <c r="BK415" i="3"/>
  <c r="J415" i="3"/>
  <c r="BE415" i="3" s="1"/>
  <c r="BI413" i="3"/>
  <c r="BH413" i="3"/>
  <c r="BG413" i="3"/>
  <c r="BF413" i="3"/>
  <c r="T413" i="3"/>
  <c r="R413" i="3"/>
  <c r="P413" i="3"/>
  <c r="BK413" i="3"/>
  <c r="J413" i="3"/>
  <c r="BE413" i="3" s="1"/>
  <c r="BI412" i="3"/>
  <c r="BH412" i="3"/>
  <c r="BG412" i="3"/>
  <c r="BF412" i="3"/>
  <c r="T412" i="3"/>
  <c r="R412" i="3"/>
  <c r="P412" i="3"/>
  <c r="BK412" i="3"/>
  <c r="J412" i="3"/>
  <c r="BE412" i="3" s="1"/>
  <c r="BI409" i="3"/>
  <c r="BH409" i="3"/>
  <c r="BG409" i="3"/>
  <c r="BF409" i="3"/>
  <c r="T409" i="3"/>
  <c r="R409" i="3"/>
  <c r="P409" i="3"/>
  <c r="BK409" i="3"/>
  <c r="J409" i="3"/>
  <c r="BE409" i="3" s="1"/>
  <c r="BI407" i="3"/>
  <c r="BH407" i="3"/>
  <c r="BG407" i="3"/>
  <c r="BF407" i="3"/>
  <c r="T407" i="3"/>
  <c r="R407" i="3"/>
  <c r="P407" i="3"/>
  <c r="BK407" i="3"/>
  <c r="J407" i="3"/>
  <c r="BE407" i="3"/>
  <c r="BI403" i="3"/>
  <c r="BH403" i="3"/>
  <c r="BG403" i="3"/>
  <c r="BF403" i="3"/>
  <c r="T403" i="3"/>
  <c r="R403" i="3"/>
  <c r="P403" i="3"/>
  <c r="BK403" i="3"/>
  <c r="J403" i="3"/>
  <c r="BE403" i="3" s="1"/>
  <c r="BI401" i="3"/>
  <c r="BH401" i="3"/>
  <c r="BG401" i="3"/>
  <c r="BF401" i="3"/>
  <c r="T401" i="3"/>
  <c r="R401" i="3"/>
  <c r="P401" i="3"/>
  <c r="BK401" i="3"/>
  <c r="J401" i="3"/>
  <c r="BE401" i="3" s="1"/>
  <c r="BI399" i="3"/>
  <c r="BH399" i="3"/>
  <c r="BG399" i="3"/>
  <c r="BF399" i="3"/>
  <c r="T399" i="3"/>
  <c r="R399" i="3"/>
  <c r="P399" i="3"/>
  <c r="BK399" i="3"/>
  <c r="J399" i="3"/>
  <c r="BE399" i="3" s="1"/>
  <c r="BI397" i="3"/>
  <c r="BH397" i="3"/>
  <c r="BG397" i="3"/>
  <c r="BF397" i="3"/>
  <c r="T397" i="3"/>
  <c r="R397" i="3"/>
  <c r="P397" i="3"/>
  <c r="BK397" i="3"/>
  <c r="J397" i="3"/>
  <c r="BE397" i="3"/>
  <c r="BI395" i="3"/>
  <c r="BH395" i="3"/>
  <c r="BG395" i="3"/>
  <c r="BF395" i="3"/>
  <c r="T395" i="3"/>
  <c r="R395" i="3"/>
  <c r="P395" i="3"/>
  <c r="BK395" i="3"/>
  <c r="J395" i="3"/>
  <c r="BE395" i="3" s="1"/>
  <c r="BI393" i="3"/>
  <c r="BH393" i="3"/>
  <c r="BG393" i="3"/>
  <c r="BF393" i="3"/>
  <c r="T393" i="3"/>
  <c r="R393" i="3"/>
  <c r="P393" i="3"/>
  <c r="BK393" i="3"/>
  <c r="J393" i="3"/>
  <c r="BE393" i="3" s="1"/>
  <c r="BI391" i="3"/>
  <c r="BH391" i="3"/>
  <c r="BG391" i="3"/>
  <c r="BF391" i="3"/>
  <c r="T391" i="3"/>
  <c r="R391" i="3"/>
  <c r="P391" i="3"/>
  <c r="BK391" i="3"/>
  <c r="J391" i="3"/>
  <c r="BE391" i="3" s="1"/>
  <c r="BI389" i="3"/>
  <c r="BH389" i="3"/>
  <c r="BG389" i="3"/>
  <c r="BF389" i="3"/>
  <c r="T389" i="3"/>
  <c r="R389" i="3"/>
  <c r="P389" i="3"/>
  <c r="BK389" i="3"/>
  <c r="J389" i="3"/>
  <c r="BE389" i="3"/>
  <c r="BI387" i="3"/>
  <c r="BH387" i="3"/>
  <c r="BG387" i="3"/>
  <c r="BF387" i="3"/>
  <c r="T387" i="3"/>
  <c r="R387" i="3"/>
  <c r="P387" i="3"/>
  <c r="BK387" i="3"/>
  <c r="J387" i="3"/>
  <c r="BE387" i="3" s="1"/>
  <c r="BI385" i="3"/>
  <c r="BH385" i="3"/>
  <c r="BG385" i="3"/>
  <c r="BF385" i="3"/>
  <c r="T385" i="3"/>
  <c r="R385" i="3"/>
  <c r="P385" i="3"/>
  <c r="BK385" i="3"/>
  <c r="J385" i="3"/>
  <c r="BE385" i="3" s="1"/>
  <c r="BI383" i="3"/>
  <c r="BH383" i="3"/>
  <c r="BG383" i="3"/>
  <c r="BF383" i="3"/>
  <c r="T383" i="3"/>
  <c r="R383" i="3"/>
  <c r="P383" i="3"/>
  <c r="BK383" i="3"/>
  <c r="J383" i="3"/>
  <c r="BE383" i="3" s="1"/>
  <c r="BI381" i="3"/>
  <c r="BH381" i="3"/>
  <c r="BG381" i="3"/>
  <c r="BF381" i="3"/>
  <c r="T381" i="3"/>
  <c r="R381" i="3"/>
  <c r="P381" i="3"/>
  <c r="BK381" i="3"/>
  <c r="J381" i="3"/>
  <c r="BE381" i="3" s="1"/>
  <c r="BI376" i="3"/>
  <c r="BH376" i="3"/>
  <c r="BG376" i="3"/>
  <c r="BF376" i="3"/>
  <c r="T376" i="3"/>
  <c r="R376" i="3"/>
  <c r="P376" i="3"/>
  <c r="BK376" i="3"/>
  <c r="J376" i="3"/>
  <c r="BE376" i="3" s="1"/>
  <c r="BI374" i="3"/>
  <c r="BH374" i="3"/>
  <c r="BG374" i="3"/>
  <c r="BF374" i="3"/>
  <c r="T374" i="3"/>
  <c r="R374" i="3"/>
  <c r="P374" i="3"/>
  <c r="BK374" i="3"/>
  <c r="J374" i="3"/>
  <c r="BE374" i="3" s="1"/>
  <c r="BI372" i="3"/>
  <c r="BH372" i="3"/>
  <c r="BG372" i="3"/>
  <c r="BF372" i="3"/>
  <c r="T372" i="3"/>
  <c r="R372" i="3"/>
  <c r="P372" i="3"/>
  <c r="BK372" i="3"/>
  <c r="J372" i="3"/>
  <c r="BE372" i="3"/>
  <c r="BI370" i="3"/>
  <c r="BH370" i="3"/>
  <c r="BG370" i="3"/>
  <c r="BF370" i="3"/>
  <c r="T370" i="3"/>
  <c r="R370" i="3"/>
  <c r="P370" i="3"/>
  <c r="BK370" i="3"/>
  <c r="J370" i="3"/>
  <c r="BE370" i="3" s="1"/>
  <c r="BI364" i="3"/>
  <c r="BH364" i="3"/>
  <c r="BG364" i="3"/>
  <c r="BF364" i="3"/>
  <c r="T364" i="3"/>
  <c r="R364" i="3"/>
  <c r="P364" i="3"/>
  <c r="BK364" i="3"/>
  <c r="J364" i="3"/>
  <c r="BE364" i="3" s="1"/>
  <c r="BI357" i="3"/>
  <c r="BH357" i="3"/>
  <c r="BG357" i="3"/>
  <c r="BF357" i="3"/>
  <c r="T357" i="3"/>
  <c r="R357" i="3"/>
  <c r="P357" i="3"/>
  <c r="BK357" i="3"/>
  <c r="J357" i="3"/>
  <c r="BE357" i="3" s="1"/>
  <c r="BI352" i="3"/>
  <c r="BH352" i="3"/>
  <c r="BG352" i="3"/>
  <c r="BF352" i="3"/>
  <c r="T352" i="3"/>
  <c r="R352" i="3"/>
  <c r="P352" i="3"/>
  <c r="BK352" i="3"/>
  <c r="J352" i="3"/>
  <c r="BE352" i="3" s="1"/>
  <c r="BI349" i="3"/>
  <c r="BH349" i="3"/>
  <c r="BG349" i="3"/>
  <c r="BF349" i="3"/>
  <c r="T349" i="3"/>
  <c r="R349" i="3"/>
  <c r="P349" i="3"/>
  <c r="BK349" i="3"/>
  <c r="J349" i="3"/>
  <c r="BE349" i="3" s="1"/>
  <c r="BI347" i="3"/>
  <c r="BH347" i="3"/>
  <c r="BG347" i="3"/>
  <c r="BF347" i="3"/>
  <c r="T347" i="3"/>
  <c r="R347" i="3"/>
  <c r="P347" i="3"/>
  <c r="BK347" i="3"/>
  <c r="J347" i="3"/>
  <c r="BE347" i="3"/>
  <c r="BI344" i="3"/>
  <c r="BH344" i="3"/>
  <c r="BG344" i="3"/>
  <c r="BF344" i="3"/>
  <c r="T344" i="3"/>
  <c r="R344" i="3"/>
  <c r="P344" i="3"/>
  <c r="BK344" i="3"/>
  <c r="J344" i="3"/>
  <c r="BE344" i="3" s="1"/>
  <c r="BI342" i="3"/>
  <c r="BH342" i="3"/>
  <c r="BG342" i="3"/>
  <c r="BF342" i="3"/>
  <c r="T342" i="3"/>
  <c r="R342" i="3"/>
  <c r="P342" i="3"/>
  <c r="BK342" i="3"/>
  <c r="J342" i="3"/>
  <c r="BE342" i="3"/>
  <c r="BI340" i="3"/>
  <c r="BH340" i="3"/>
  <c r="BG340" i="3"/>
  <c r="BF340" i="3"/>
  <c r="T340" i="3"/>
  <c r="R340" i="3"/>
  <c r="P340" i="3"/>
  <c r="BK340" i="3"/>
  <c r="J340" i="3"/>
  <c r="BE340" i="3" s="1"/>
  <c r="BI337" i="3"/>
  <c r="BH337" i="3"/>
  <c r="BG337" i="3"/>
  <c r="BF337" i="3"/>
  <c r="T337" i="3"/>
  <c r="R337" i="3"/>
  <c r="P337" i="3"/>
  <c r="BK337" i="3"/>
  <c r="J337" i="3"/>
  <c r="BE337" i="3" s="1"/>
  <c r="BI333" i="3"/>
  <c r="BH333" i="3"/>
  <c r="BG333" i="3"/>
  <c r="BF333" i="3"/>
  <c r="T333" i="3"/>
  <c r="R333" i="3"/>
  <c r="P333" i="3"/>
  <c r="BK333" i="3"/>
  <c r="J333" i="3"/>
  <c r="BE333" i="3" s="1"/>
  <c r="BI330" i="3"/>
  <c r="BH330" i="3"/>
  <c r="BG330" i="3"/>
  <c r="BF330" i="3"/>
  <c r="T330" i="3"/>
  <c r="R330" i="3"/>
  <c r="P330" i="3"/>
  <c r="BK330" i="3"/>
  <c r="J330" i="3"/>
  <c r="BE330" i="3" s="1"/>
  <c r="BI328" i="3"/>
  <c r="BH328" i="3"/>
  <c r="BG328" i="3"/>
  <c r="BF328" i="3"/>
  <c r="T328" i="3"/>
  <c r="R328" i="3"/>
  <c r="P328" i="3"/>
  <c r="BK328" i="3"/>
  <c r="J328" i="3"/>
  <c r="BE328" i="3"/>
  <c r="BI324" i="3"/>
  <c r="BH324" i="3"/>
  <c r="BG324" i="3"/>
  <c r="BF324" i="3"/>
  <c r="T324" i="3"/>
  <c r="R324" i="3"/>
  <c r="P324" i="3"/>
  <c r="BK324" i="3"/>
  <c r="J324" i="3"/>
  <c r="BE324" i="3" s="1"/>
  <c r="BI318" i="3"/>
  <c r="BH318" i="3"/>
  <c r="BG318" i="3"/>
  <c r="BF318" i="3"/>
  <c r="T318" i="3"/>
  <c r="R318" i="3"/>
  <c r="P318" i="3"/>
  <c r="BK318" i="3"/>
  <c r="J318" i="3"/>
  <c r="BE318" i="3" s="1"/>
  <c r="BI314" i="3"/>
  <c r="BH314" i="3"/>
  <c r="BG314" i="3"/>
  <c r="BF314" i="3"/>
  <c r="T314" i="3"/>
  <c r="R314" i="3"/>
  <c r="P314" i="3"/>
  <c r="BK314" i="3"/>
  <c r="J314" i="3"/>
  <c r="BE314" i="3"/>
  <c r="BI312" i="3"/>
  <c r="BH312" i="3"/>
  <c r="BG312" i="3"/>
  <c r="BF312" i="3"/>
  <c r="T312" i="3"/>
  <c r="R312" i="3"/>
  <c r="P312" i="3"/>
  <c r="BK312" i="3"/>
  <c r="J312" i="3"/>
  <c r="BE312" i="3" s="1"/>
  <c r="BI305" i="3"/>
  <c r="BH305" i="3"/>
  <c r="BG305" i="3"/>
  <c r="BF305" i="3"/>
  <c r="T305" i="3"/>
  <c r="R305" i="3"/>
  <c r="P305" i="3"/>
  <c r="BK305" i="3"/>
  <c r="J305" i="3"/>
  <c r="BE305" i="3" s="1"/>
  <c r="BI301" i="3"/>
  <c r="BH301" i="3"/>
  <c r="BG301" i="3"/>
  <c r="BF301" i="3"/>
  <c r="T301" i="3"/>
  <c r="R301" i="3"/>
  <c r="P301" i="3"/>
  <c r="BK301" i="3"/>
  <c r="J301" i="3"/>
  <c r="BE301" i="3" s="1"/>
  <c r="BI296" i="3"/>
  <c r="BH296" i="3"/>
  <c r="BG296" i="3"/>
  <c r="BF296" i="3"/>
  <c r="T296" i="3"/>
  <c r="R296" i="3"/>
  <c r="P296" i="3"/>
  <c r="BK296" i="3"/>
  <c r="J296" i="3"/>
  <c r="BE296" i="3" s="1"/>
  <c r="BI291" i="3"/>
  <c r="BH291" i="3"/>
  <c r="BG291" i="3"/>
  <c r="BF291" i="3"/>
  <c r="T291" i="3"/>
  <c r="R291" i="3"/>
  <c r="P291" i="3"/>
  <c r="BK291" i="3"/>
  <c r="J291" i="3"/>
  <c r="BE291" i="3" s="1"/>
  <c r="BI290" i="3"/>
  <c r="BH290" i="3"/>
  <c r="BG290" i="3"/>
  <c r="BF290" i="3"/>
  <c r="T290" i="3"/>
  <c r="R290" i="3"/>
  <c r="P290" i="3"/>
  <c r="BK290" i="3"/>
  <c r="J290" i="3"/>
  <c r="BE290" i="3" s="1"/>
  <c r="BI288" i="3"/>
  <c r="BH288" i="3"/>
  <c r="BG288" i="3"/>
  <c r="BF288" i="3"/>
  <c r="T288" i="3"/>
  <c r="R288" i="3"/>
  <c r="P288" i="3"/>
  <c r="BK288" i="3"/>
  <c r="J288" i="3"/>
  <c r="BE288" i="3" s="1"/>
  <c r="BI286" i="3"/>
  <c r="BH286" i="3"/>
  <c r="BG286" i="3"/>
  <c r="BF286" i="3"/>
  <c r="T286" i="3"/>
  <c r="R286" i="3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2" i="3"/>
  <c r="BH282" i="3"/>
  <c r="BG282" i="3"/>
  <c r="BF282" i="3"/>
  <c r="T282" i="3"/>
  <c r="R282" i="3"/>
  <c r="P282" i="3"/>
  <c r="BK282" i="3"/>
  <c r="J282" i="3"/>
  <c r="BE282" i="3" s="1"/>
  <c r="BI280" i="3"/>
  <c r="BH280" i="3"/>
  <c r="BG280" i="3"/>
  <c r="BF280" i="3"/>
  <c r="T280" i="3"/>
  <c r="R280" i="3"/>
  <c r="P280" i="3"/>
  <c r="BK280" i="3"/>
  <c r="J280" i="3"/>
  <c r="BE280" i="3" s="1"/>
  <c r="BI278" i="3"/>
  <c r="BH278" i="3"/>
  <c r="BG278" i="3"/>
  <c r="BF278" i="3"/>
  <c r="T278" i="3"/>
  <c r="R278" i="3"/>
  <c r="P278" i="3"/>
  <c r="BK278" i="3"/>
  <c r="J278" i="3"/>
  <c r="BE278" i="3" s="1"/>
  <c r="BI274" i="3"/>
  <c r="BH274" i="3"/>
  <c r="BG274" i="3"/>
  <c r="BF274" i="3"/>
  <c r="T274" i="3"/>
  <c r="R274" i="3"/>
  <c r="P274" i="3"/>
  <c r="BK274" i="3"/>
  <c r="J274" i="3"/>
  <c r="BE274" i="3" s="1"/>
  <c r="BI272" i="3"/>
  <c r="BH272" i="3"/>
  <c r="BG272" i="3"/>
  <c r="BF272" i="3"/>
  <c r="T272" i="3"/>
  <c r="R272" i="3"/>
  <c r="P272" i="3"/>
  <c r="BK272" i="3"/>
  <c r="J272" i="3"/>
  <c r="BE272" i="3" s="1"/>
  <c r="BI268" i="3"/>
  <c r="BH268" i="3"/>
  <c r="BG268" i="3"/>
  <c r="BF268" i="3"/>
  <c r="T268" i="3"/>
  <c r="R268" i="3"/>
  <c r="P268" i="3"/>
  <c r="BK268" i="3"/>
  <c r="J268" i="3"/>
  <c r="BE268" i="3" s="1"/>
  <c r="BI266" i="3"/>
  <c r="BH266" i="3"/>
  <c r="BG266" i="3"/>
  <c r="BF266" i="3"/>
  <c r="T266" i="3"/>
  <c r="R266" i="3"/>
  <c r="P266" i="3"/>
  <c r="BK266" i="3"/>
  <c r="J266" i="3"/>
  <c r="BE266" i="3"/>
  <c r="BI265" i="3"/>
  <c r="BH265" i="3"/>
  <c r="BG265" i="3"/>
  <c r="BF265" i="3"/>
  <c r="T265" i="3"/>
  <c r="R265" i="3"/>
  <c r="P265" i="3"/>
  <c r="BK265" i="3"/>
  <c r="J265" i="3"/>
  <c r="BE265" i="3" s="1"/>
  <c r="BI261" i="3"/>
  <c r="BH261" i="3"/>
  <c r="BG261" i="3"/>
  <c r="BF261" i="3"/>
  <c r="T261" i="3"/>
  <c r="R261" i="3"/>
  <c r="P261" i="3"/>
  <c r="BK261" i="3"/>
  <c r="J261" i="3"/>
  <c r="BE261" i="3"/>
  <c r="BI260" i="3"/>
  <c r="BH260" i="3"/>
  <c r="BG260" i="3"/>
  <c r="BF260" i="3"/>
  <c r="T260" i="3"/>
  <c r="R260" i="3"/>
  <c r="P260" i="3"/>
  <c r="BK260" i="3"/>
  <c r="J260" i="3"/>
  <c r="BE260" i="3" s="1"/>
  <c r="BI258" i="3"/>
  <c r="BH258" i="3"/>
  <c r="BG258" i="3"/>
  <c r="BF258" i="3"/>
  <c r="T258" i="3"/>
  <c r="R258" i="3"/>
  <c r="P258" i="3"/>
  <c r="BK258" i="3"/>
  <c r="J258" i="3"/>
  <c r="BE258" i="3" s="1"/>
  <c r="BI256" i="3"/>
  <c r="BH256" i="3"/>
  <c r="BG256" i="3"/>
  <c r="BF256" i="3"/>
  <c r="T256" i="3"/>
  <c r="R256" i="3"/>
  <c r="P256" i="3"/>
  <c r="BK256" i="3"/>
  <c r="J256" i="3"/>
  <c r="BE256" i="3" s="1"/>
  <c r="BI255" i="3"/>
  <c r="BH255" i="3"/>
  <c r="BG255" i="3"/>
  <c r="BF255" i="3"/>
  <c r="T255" i="3"/>
  <c r="R255" i="3"/>
  <c r="P255" i="3"/>
  <c r="BK255" i="3"/>
  <c r="J255" i="3"/>
  <c r="BE255" i="3" s="1"/>
  <c r="BI254" i="3"/>
  <c r="BH254" i="3"/>
  <c r="BG254" i="3"/>
  <c r="BF254" i="3"/>
  <c r="T254" i="3"/>
  <c r="R254" i="3"/>
  <c r="P254" i="3"/>
  <c r="BK254" i="3"/>
  <c r="J254" i="3"/>
  <c r="BE254" i="3" s="1"/>
  <c r="BI250" i="3"/>
  <c r="BH250" i="3"/>
  <c r="BG250" i="3"/>
  <c r="BF250" i="3"/>
  <c r="T250" i="3"/>
  <c r="R250" i="3"/>
  <c r="P250" i="3"/>
  <c r="BK250" i="3"/>
  <c r="J250" i="3"/>
  <c r="BE250" i="3" s="1"/>
  <c r="BI246" i="3"/>
  <c r="BH246" i="3"/>
  <c r="BG246" i="3"/>
  <c r="BF246" i="3"/>
  <c r="T246" i="3"/>
  <c r="R246" i="3"/>
  <c r="P246" i="3"/>
  <c r="BK246" i="3"/>
  <c r="J246" i="3"/>
  <c r="BE246" i="3"/>
  <c r="BI245" i="3"/>
  <c r="BH245" i="3"/>
  <c r="BG245" i="3"/>
  <c r="BF245" i="3"/>
  <c r="T245" i="3"/>
  <c r="R245" i="3"/>
  <c r="P245" i="3"/>
  <c r="BK245" i="3"/>
  <c r="J245" i="3"/>
  <c r="BE245" i="3" s="1"/>
  <c r="BI244" i="3"/>
  <c r="BH244" i="3"/>
  <c r="BG244" i="3"/>
  <c r="BF244" i="3"/>
  <c r="T244" i="3"/>
  <c r="R244" i="3"/>
  <c r="P244" i="3"/>
  <c r="BK244" i="3"/>
  <c r="J244" i="3"/>
  <c r="BE244" i="3"/>
  <c r="BI243" i="3"/>
  <c r="BH243" i="3"/>
  <c r="BG243" i="3"/>
  <c r="BF243" i="3"/>
  <c r="T243" i="3"/>
  <c r="R243" i="3"/>
  <c r="P243" i="3"/>
  <c r="BK243" i="3"/>
  <c r="J243" i="3"/>
  <c r="BE243" i="3" s="1"/>
  <c r="BI242" i="3"/>
  <c r="BH242" i="3"/>
  <c r="BG242" i="3"/>
  <c r="BF242" i="3"/>
  <c r="T242" i="3"/>
  <c r="R242" i="3"/>
  <c r="P242" i="3"/>
  <c r="BK242" i="3"/>
  <c r="J242" i="3"/>
  <c r="BE242" i="3"/>
  <c r="BI241" i="3"/>
  <c r="BH241" i="3"/>
  <c r="BG241" i="3"/>
  <c r="BF241" i="3"/>
  <c r="T241" i="3"/>
  <c r="R241" i="3"/>
  <c r="P241" i="3"/>
  <c r="BK241" i="3"/>
  <c r="J241" i="3"/>
  <c r="BE241" i="3" s="1"/>
  <c r="BI240" i="3"/>
  <c r="BH240" i="3"/>
  <c r="BG240" i="3"/>
  <c r="BF240" i="3"/>
  <c r="T240" i="3"/>
  <c r="R240" i="3"/>
  <c r="P240" i="3"/>
  <c r="BK240" i="3"/>
  <c r="J240" i="3"/>
  <c r="BE240" i="3"/>
  <c r="BI239" i="3"/>
  <c r="BH239" i="3"/>
  <c r="BG239" i="3"/>
  <c r="BF239" i="3"/>
  <c r="T239" i="3"/>
  <c r="R239" i="3"/>
  <c r="P239" i="3"/>
  <c r="BK239" i="3"/>
  <c r="J239" i="3"/>
  <c r="BE239" i="3" s="1"/>
  <c r="BI238" i="3"/>
  <c r="BH238" i="3"/>
  <c r="BG238" i="3"/>
  <c r="BF238" i="3"/>
  <c r="T238" i="3"/>
  <c r="R238" i="3"/>
  <c r="P238" i="3"/>
  <c r="BK238" i="3"/>
  <c r="J238" i="3"/>
  <c r="BE238" i="3"/>
  <c r="BI237" i="3"/>
  <c r="BH237" i="3"/>
  <c r="BG237" i="3"/>
  <c r="BF237" i="3"/>
  <c r="T237" i="3"/>
  <c r="R237" i="3"/>
  <c r="P237" i="3"/>
  <c r="BK237" i="3"/>
  <c r="J237" i="3"/>
  <c r="BE237" i="3" s="1"/>
  <c r="BI236" i="3"/>
  <c r="BH236" i="3"/>
  <c r="BG236" i="3"/>
  <c r="BF236" i="3"/>
  <c r="T236" i="3"/>
  <c r="R236" i="3"/>
  <c r="P236" i="3"/>
  <c r="BK236" i="3"/>
  <c r="J236" i="3"/>
  <c r="BE236" i="3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P234" i="3"/>
  <c r="BK234" i="3"/>
  <c r="J234" i="3"/>
  <c r="BE234" i="3"/>
  <c r="BI233" i="3"/>
  <c r="BH233" i="3"/>
  <c r="BG233" i="3"/>
  <c r="BF233" i="3"/>
  <c r="T233" i="3"/>
  <c r="R233" i="3"/>
  <c r="P233" i="3"/>
  <c r="BK233" i="3"/>
  <c r="J233" i="3"/>
  <c r="BE233" i="3" s="1"/>
  <c r="BI232" i="3"/>
  <c r="BH232" i="3"/>
  <c r="BG232" i="3"/>
  <c r="BF232" i="3"/>
  <c r="T232" i="3"/>
  <c r="R232" i="3"/>
  <c r="P232" i="3"/>
  <c r="BK232" i="3"/>
  <c r="J232" i="3"/>
  <c r="BE232" i="3"/>
  <c r="BI231" i="3"/>
  <c r="BH231" i="3"/>
  <c r="BG231" i="3"/>
  <c r="BF231" i="3"/>
  <c r="T231" i="3"/>
  <c r="R231" i="3"/>
  <c r="P231" i="3"/>
  <c r="BK231" i="3"/>
  <c r="J231" i="3"/>
  <c r="BE231" i="3" s="1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R224" i="3" s="1"/>
  <c r="P228" i="3"/>
  <c r="BK228" i="3"/>
  <c r="J228" i="3"/>
  <c r="BE228" i="3" s="1"/>
  <c r="BI226" i="3"/>
  <c r="BH226" i="3"/>
  <c r="BG226" i="3"/>
  <c r="BF226" i="3"/>
  <c r="T226" i="3"/>
  <c r="R226" i="3"/>
  <c r="P226" i="3"/>
  <c r="BK226" i="3"/>
  <c r="J226" i="3"/>
  <c r="BE226" i="3"/>
  <c r="BI225" i="3"/>
  <c r="BH225" i="3"/>
  <c r="BG225" i="3"/>
  <c r="BF225" i="3"/>
  <c r="T225" i="3"/>
  <c r="T224" i="3"/>
  <c r="R225" i="3"/>
  <c r="P225" i="3"/>
  <c r="P224" i="3" s="1"/>
  <c r="BK225" i="3"/>
  <c r="J225" i="3"/>
  <c r="BE225" i="3" s="1"/>
  <c r="BI222" i="3"/>
  <c r="BH222" i="3"/>
  <c r="BG222" i="3"/>
  <c r="BF222" i="3"/>
  <c r="T222" i="3"/>
  <c r="R222" i="3"/>
  <c r="P222" i="3"/>
  <c r="BK222" i="3"/>
  <c r="J222" i="3"/>
  <c r="BE222" i="3" s="1"/>
  <c r="BI221" i="3"/>
  <c r="BH221" i="3"/>
  <c r="BG221" i="3"/>
  <c r="BF221" i="3"/>
  <c r="T221" i="3"/>
  <c r="R221" i="3"/>
  <c r="P221" i="3"/>
  <c r="BK221" i="3"/>
  <c r="J221" i="3"/>
  <c r="BE221" i="3"/>
  <c r="BI220" i="3"/>
  <c r="BH220" i="3"/>
  <c r="BG220" i="3"/>
  <c r="BF220" i="3"/>
  <c r="T220" i="3"/>
  <c r="R220" i="3"/>
  <c r="P220" i="3"/>
  <c r="BK220" i="3"/>
  <c r="J220" i="3"/>
  <c r="BE220" i="3" s="1"/>
  <c r="BI218" i="3"/>
  <c r="BH218" i="3"/>
  <c r="BG218" i="3"/>
  <c r="BF218" i="3"/>
  <c r="T218" i="3"/>
  <c r="R218" i="3"/>
  <c r="P218" i="3"/>
  <c r="BK218" i="3"/>
  <c r="J218" i="3"/>
  <c r="BE218" i="3" s="1"/>
  <c r="BI216" i="3"/>
  <c r="BH216" i="3"/>
  <c r="BG216" i="3"/>
  <c r="BF216" i="3"/>
  <c r="T216" i="3"/>
  <c r="R216" i="3"/>
  <c r="P216" i="3"/>
  <c r="BK216" i="3"/>
  <c r="J216" i="3"/>
  <c r="BE216" i="3" s="1"/>
  <c r="BI214" i="3"/>
  <c r="BH214" i="3"/>
  <c r="BG214" i="3"/>
  <c r="BF214" i="3"/>
  <c r="T214" i="3"/>
  <c r="R214" i="3"/>
  <c r="P214" i="3"/>
  <c r="BK214" i="3"/>
  <c r="J214" i="3"/>
  <c r="BE214" i="3" s="1"/>
  <c r="BI212" i="3"/>
  <c r="BH212" i="3"/>
  <c r="BG212" i="3"/>
  <c r="BF212" i="3"/>
  <c r="T212" i="3"/>
  <c r="R212" i="3"/>
  <c r="P212" i="3"/>
  <c r="BK212" i="3"/>
  <c r="J212" i="3"/>
  <c r="BE212" i="3" s="1"/>
  <c r="BI211" i="3"/>
  <c r="BH211" i="3"/>
  <c r="BG211" i="3"/>
  <c r="BF211" i="3"/>
  <c r="T211" i="3"/>
  <c r="R211" i="3"/>
  <c r="P211" i="3"/>
  <c r="BK211" i="3"/>
  <c r="J211" i="3"/>
  <c r="BE211" i="3" s="1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R206" i="3"/>
  <c r="P206" i="3"/>
  <c r="BK206" i="3"/>
  <c r="J206" i="3"/>
  <c r="BE206" i="3" s="1"/>
  <c r="BI204" i="3"/>
  <c r="BH204" i="3"/>
  <c r="BG204" i="3"/>
  <c r="BF204" i="3"/>
  <c r="T204" i="3"/>
  <c r="R204" i="3"/>
  <c r="P204" i="3"/>
  <c r="BK204" i="3"/>
  <c r="J204" i="3"/>
  <c r="BE204" i="3" s="1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T202" i="3"/>
  <c r="R202" i="3"/>
  <c r="P202" i="3"/>
  <c r="BK202" i="3"/>
  <c r="J202" i="3"/>
  <c r="BE202" i="3" s="1"/>
  <c r="BI200" i="3"/>
  <c r="BH200" i="3"/>
  <c r="BG200" i="3"/>
  <c r="BF200" i="3"/>
  <c r="T200" i="3"/>
  <c r="R200" i="3"/>
  <c r="P200" i="3"/>
  <c r="BK200" i="3"/>
  <c r="J200" i="3"/>
  <c r="BE200" i="3" s="1"/>
  <c r="BI197" i="3"/>
  <c r="BH197" i="3"/>
  <c r="BG197" i="3"/>
  <c r="BF197" i="3"/>
  <c r="T197" i="3"/>
  <c r="R197" i="3"/>
  <c r="P197" i="3"/>
  <c r="BK197" i="3"/>
  <c r="J197" i="3"/>
  <c r="BE197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/>
  <c r="BI191" i="3"/>
  <c r="BH191" i="3"/>
  <c r="BG191" i="3"/>
  <c r="BF191" i="3"/>
  <c r="T191" i="3"/>
  <c r="R191" i="3"/>
  <c r="P191" i="3"/>
  <c r="BK191" i="3"/>
  <c r="J191" i="3"/>
  <c r="BE191" i="3"/>
  <c r="BI189" i="3"/>
  <c r="BH189" i="3"/>
  <c r="BG189" i="3"/>
  <c r="BF189" i="3"/>
  <c r="T189" i="3"/>
  <c r="R189" i="3"/>
  <c r="P189" i="3"/>
  <c r="BK189" i="3"/>
  <c r="J189" i="3"/>
  <c r="BE189" i="3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P186" i="3"/>
  <c r="BK186" i="3"/>
  <c r="J186" i="3"/>
  <c r="BE186" i="3"/>
  <c r="BI182" i="3"/>
  <c r="BH182" i="3"/>
  <c r="BG182" i="3"/>
  <c r="BF182" i="3"/>
  <c r="T182" i="3"/>
  <c r="R182" i="3"/>
  <c r="P182" i="3"/>
  <c r="BK182" i="3"/>
  <c r="J182" i="3"/>
  <c r="BE182" i="3"/>
  <c r="BI178" i="3"/>
  <c r="BH178" i="3"/>
  <c r="BG178" i="3"/>
  <c r="BF178" i="3"/>
  <c r="T178" i="3"/>
  <c r="T177" i="3"/>
  <c r="R178" i="3"/>
  <c r="P178" i="3"/>
  <c r="P177" i="3" s="1"/>
  <c r="BK178" i="3"/>
  <c r="J178" i="3"/>
  <c r="BE178" i="3" s="1"/>
  <c r="BI175" i="3"/>
  <c r="BH175" i="3"/>
  <c r="BG175" i="3"/>
  <c r="BF175" i="3"/>
  <c r="T175" i="3"/>
  <c r="R175" i="3"/>
  <c r="P175" i="3"/>
  <c r="BK175" i="3"/>
  <c r="J175" i="3"/>
  <c r="BE175" i="3" s="1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 s="1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39" i="3"/>
  <c r="BH139" i="3"/>
  <c r="BG139" i="3"/>
  <c r="BF139" i="3"/>
  <c r="T139" i="3"/>
  <c r="R139" i="3"/>
  <c r="P139" i="3"/>
  <c r="BK139" i="3"/>
  <c r="J139" i="3"/>
  <c r="BE139" i="3" s="1"/>
  <c r="BI133" i="3"/>
  <c r="BH133" i="3"/>
  <c r="BG133" i="3"/>
  <c r="BF133" i="3"/>
  <c r="T133" i="3"/>
  <c r="R133" i="3"/>
  <c r="P133" i="3"/>
  <c r="BK133" i="3"/>
  <c r="J133" i="3"/>
  <c r="BE133" i="3" s="1"/>
  <c r="BI130" i="3"/>
  <c r="BH130" i="3"/>
  <c r="BG130" i="3"/>
  <c r="BF130" i="3"/>
  <c r="T130" i="3"/>
  <c r="R130" i="3"/>
  <c r="P130" i="3"/>
  <c r="BK130" i="3"/>
  <c r="J130" i="3"/>
  <c r="BE130" i="3" s="1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T121" i="3"/>
  <c r="R121" i="3"/>
  <c r="P121" i="3"/>
  <c r="BK121" i="3"/>
  <c r="J121" i="3"/>
  <c r="BE121" i="3" s="1"/>
  <c r="BI115" i="3"/>
  <c r="BH115" i="3"/>
  <c r="BG115" i="3"/>
  <c r="BF115" i="3"/>
  <c r="T115" i="3"/>
  <c r="R115" i="3"/>
  <c r="P115" i="3"/>
  <c r="BK115" i="3"/>
  <c r="J115" i="3"/>
  <c r="BE115" i="3"/>
  <c r="BI113" i="3"/>
  <c r="BH113" i="3"/>
  <c r="BG113" i="3"/>
  <c r="BF113" i="3"/>
  <c r="T113" i="3"/>
  <c r="R113" i="3"/>
  <c r="P113" i="3"/>
  <c r="BK113" i="3"/>
  <c r="J113" i="3"/>
  <c r="BE113" i="3" s="1"/>
  <c r="BI109" i="3"/>
  <c r="BH109" i="3"/>
  <c r="BG109" i="3"/>
  <c r="BF109" i="3"/>
  <c r="T109" i="3"/>
  <c r="R109" i="3"/>
  <c r="P109" i="3"/>
  <c r="BK109" i="3"/>
  <c r="J109" i="3"/>
  <c r="BE109" i="3"/>
  <c r="BI107" i="3"/>
  <c r="BH107" i="3"/>
  <c r="BG107" i="3"/>
  <c r="BF107" i="3"/>
  <c r="T107" i="3"/>
  <c r="R107" i="3"/>
  <c r="P107" i="3"/>
  <c r="BK107" i="3"/>
  <c r="J107" i="3"/>
  <c r="BE107" i="3" s="1"/>
  <c r="BI102" i="3"/>
  <c r="BH102" i="3"/>
  <c r="BG102" i="3"/>
  <c r="BF102" i="3"/>
  <c r="T102" i="3"/>
  <c r="T101" i="3" s="1"/>
  <c r="R102" i="3"/>
  <c r="P102" i="3"/>
  <c r="BK102" i="3"/>
  <c r="J102" i="3"/>
  <c r="BE102" i="3" s="1"/>
  <c r="J96" i="3"/>
  <c r="J95" i="3"/>
  <c r="F95" i="3"/>
  <c r="F93" i="3"/>
  <c r="E91" i="3"/>
  <c r="J55" i="3"/>
  <c r="J54" i="3"/>
  <c r="F54" i="3"/>
  <c r="F52" i="3"/>
  <c r="E50" i="3"/>
  <c r="J18" i="3"/>
  <c r="E18" i="3"/>
  <c r="F96" i="3" s="1"/>
  <c r="J17" i="3"/>
  <c r="J12" i="3"/>
  <c r="J93" i="3" s="1"/>
  <c r="E7" i="3"/>
  <c r="E48" i="3" s="1"/>
  <c r="E89" i="3"/>
  <c r="J37" i="2"/>
  <c r="J36" i="2"/>
  <c r="AY55" i="1"/>
  <c r="J35" i="2"/>
  <c r="AX55" i="1" s="1"/>
  <c r="BI255" i="2"/>
  <c r="BH255" i="2"/>
  <c r="BG255" i="2"/>
  <c r="BF255" i="2"/>
  <c r="T255" i="2"/>
  <c r="R255" i="2"/>
  <c r="P255" i="2"/>
  <c r="BK255" i="2"/>
  <c r="J255" i="2"/>
  <c r="BE255" i="2" s="1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 s="1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P234" i="2" s="1"/>
  <c r="BK239" i="2"/>
  <c r="J239" i="2"/>
  <c r="BE239" i="2"/>
  <c r="BI237" i="2"/>
  <c r="BH237" i="2"/>
  <c r="BG237" i="2"/>
  <c r="BF237" i="2"/>
  <c r="T237" i="2"/>
  <c r="T234" i="2" s="1"/>
  <c r="R237" i="2"/>
  <c r="P237" i="2"/>
  <c r="BK237" i="2"/>
  <c r="J237" i="2"/>
  <c r="BE237" i="2" s="1"/>
  <c r="BI235" i="2"/>
  <c r="BH235" i="2"/>
  <c r="BG235" i="2"/>
  <c r="BF235" i="2"/>
  <c r="T235" i="2"/>
  <c r="R235" i="2"/>
  <c r="R234" i="2" s="1"/>
  <c r="P235" i="2"/>
  <c r="BK235" i="2"/>
  <c r="BK234" i="2" s="1"/>
  <c r="J234" i="2" s="1"/>
  <c r="J71" i="2" s="1"/>
  <c r="J235" i="2"/>
  <c r="BE235" i="2" s="1"/>
  <c r="BI233" i="2"/>
  <c r="BH233" i="2"/>
  <c r="BG233" i="2"/>
  <c r="BF233" i="2"/>
  <c r="T233" i="2"/>
  <c r="T232" i="2" s="1"/>
  <c r="R233" i="2"/>
  <c r="R232" i="2" s="1"/>
  <c r="P233" i="2"/>
  <c r="P232" i="2"/>
  <c r="BK233" i="2"/>
  <c r="BK232" i="2" s="1"/>
  <c r="J232" i="2" s="1"/>
  <c r="J70" i="2" s="1"/>
  <c r="J233" i="2"/>
  <c r="BE233" i="2" s="1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T228" i="2" s="1"/>
  <c r="R229" i="2"/>
  <c r="R228" i="2"/>
  <c r="P229" i="2"/>
  <c r="P228" i="2" s="1"/>
  <c r="BK229" i="2"/>
  <c r="BK228" i="2"/>
  <c r="J228" i="2" s="1"/>
  <c r="J69" i="2" s="1"/>
  <c r="J229" i="2"/>
  <c r="BE229" i="2" s="1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R224" i="2" s="1"/>
  <c r="P225" i="2"/>
  <c r="BK225" i="2"/>
  <c r="J225" i="2"/>
  <c r="BE225" i="2"/>
  <c r="BI223" i="2"/>
  <c r="BH223" i="2"/>
  <c r="BG223" i="2"/>
  <c r="BF223" i="2"/>
  <c r="T223" i="2"/>
  <c r="R223" i="2"/>
  <c r="P223" i="2"/>
  <c r="BK223" i="2"/>
  <c r="J223" i="2"/>
  <c r="BE223" i="2" s="1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T216" i="2" s="1"/>
  <c r="R217" i="2"/>
  <c r="R216" i="2" s="1"/>
  <c r="P217" i="2"/>
  <c r="BK217" i="2"/>
  <c r="BK216" i="2" s="1"/>
  <c r="J216" i="2" s="1"/>
  <c r="J67" i="2" s="1"/>
  <c r="J217" i="2"/>
  <c r="BE217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BK206" i="2" s="1"/>
  <c r="J206" i="2" s="1"/>
  <c r="J65" i="2" s="1"/>
  <c r="J207" i="2"/>
  <c r="BE207" i="2"/>
  <c r="BI204" i="2"/>
  <c r="BH204" i="2"/>
  <c r="BG204" i="2"/>
  <c r="BF204" i="2"/>
  <c r="T204" i="2"/>
  <c r="R204" i="2"/>
  <c r="P204" i="2"/>
  <c r="BK204" i="2"/>
  <c r="J204" i="2"/>
  <c r="BE204" i="2" s="1"/>
  <c r="BI200" i="2"/>
  <c r="BH200" i="2"/>
  <c r="BG200" i="2"/>
  <c r="BF200" i="2"/>
  <c r="T200" i="2"/>
  <c r="R200" i="2"/>
  <c r="P200" i="2"/>
  <c r="BK200" i="2"/>
  <c r="J200" i="2"/>
  <c r="BE200" i="2" s="1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R194" i="2"/>
  <c r="P194" i="2"/>
  <c r="BK194" i="2"/>
  <c r="J194" i="2"/>
  <c r="BE194" i="2" s="1"/>
  <c r="BI190" i="2"/>
  <c r="BH190" i="2"/>
  <c r="BG190" i="2"/>
  <c r="BF190" i="2"/>
  <c r="T190" i="2"/>
  <c r="R190" i="2"/>
  <c r="P190" i="2"/>
  <c r="BK190" i="2"/>
  <c r="J190" i="2"/>
  <c r="BE190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1" i="2"/>
  <c r="BH151" i="2"/>
  <c r="BG151" i="2"/>
  <c r="BF151" i="2"/>
  <c r="T151" i="2"/>
  <c r="R151" i="2"/>
  <c r="P151" i="2"/>
  <c r="BK151" i="2"/>
  <c r="BK150" i="2" s="1"/>
  <c r="J150" i="2" s="1"/>
  <c r="J63" i="2" s="1"/>
  <c r="J151" i="2"/>
  <c r="BE151" i="2" s="1"/>
  <c r="BI146" i="2"/>
  <c r="BH146" i="2"/>
  <c r="BG146" i="2"/>
  <c r="BF146" i="2"/>
  <c r="T146" i="2"/>
  <c r="T145" i="2" s="1"/>
  <c r="R146" i="2"/>
  <c r="R145" i="2" s="1"/>
  <c r="P146" i="2"/>
  <c r="P145" i="2" s="1"/>
  <c r="BK146" i="2"/>
  <c r="BK145" i="2" s="1"/>
  <c r="J145" i="2" s="1"/>
  <c r="J62" i="2" s="1"/>
  <c r="J146" i="2"/>
  <c r="BE146" i="2" s="1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6" i="2"/>
  <c r="BH136" i="2"/>
  <c r="BG136" i="2"/>
  <c r="BF136" i="2"/>
  <c r="T136" i="2"/>
  <c r="R136" i="2"/>
  <c r="P136" i="2"/>
  <c r="BK136" i="2"/>
  <c r="J136" i="2"/>
  <c r="BE136" i="2" s="1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 s="1"/>
  <c r="BI97" i="2"/>
  <c r="BH97" i="2"/>
  <c r="BG97" i="2"/>
  <c r="BF97" i="2"/>
  <c r="T97" i="2"/>
  <c r="R97" i="2"/>
  <c r="P97" i="2"/>
  <c r="BK97" i="2"/>
  <c r="J97" i="2"/>
  <c r="BE97" i="2" s="1"/>
  <c r="BI95" i="2"/>
  <c r="BH95" i="2"/>
  <c r="F36" i="2" s="1"/>
  <c r="BC55" i="1" s="1"/>
  <c r="BG95" i="2"/>
  <c r="BF95" i="2"/>
  <c r="T95" i="2"/>
  <c r="T94" i="2" s="1"/>
  <c r="R95" i="2"/>
  <c r="P95" i="2"/>
  <c r="BK95" i="2"/>
  <c r="BK94" i="2" s="1"/>
  <c r="J94" i="2" s="1"/>
  <c r="J61" i="2" s="1"/>
  <c r="J95" i="2"/>
  <c r="BE95" i="2" s="1"/>
  <c r="J89" i="2"/>
  <c r="J88" i="2"/>
  <c r="F88" i="2"/>
  <c r="F86" i="2"/>
  <c r="E84" i="2"/>
  <c r="J55" i="2"/>
  <c r="J54" i="2"/>
  <c r="F54" i="2"/>
  <c r="F52" i="2"/>
  <c r="E50" i="2"/>
  <c r="J18" i="2"/>
  <c r="E18" i="2"/>
  <c r="F55" i="2" s="1"/>
  <c r="F89" i="2"/>
  <c r="J17" i="2"/>
  <c r="J12" i="2"/>
  <c r="J52" i="2" s="1"/>
  <c r="E7" i="2"/>
  <c r="E82" i="2" s="1"/>
  <c r="AS54" i="1"/>
  <c r="L50" i="1"/>
  <c r="AM50" i="1"/>
  <c r="AM49" i="1"/>
  <c r="L49" i="1"/>
  <c r="AM47" i="1"/>
  <c r="L47" i="1"/>
  <c r="L45" i="1"/>
  <c r="L44" i="1"/>
  <c r="T94" i="7" l="1"/>
  <c r="T93" i="7" s="1"/>
  <c r="F35" i="7"/>
  <c r="BB60" i="1" s="1"/>
  <c r="F37" i="7"/>
  <c r="BD60" i="1" s="1"/>
  <c r="P94" i="7"/>
  <c r="P93" i="7" s="1"/>
  <c r="P85" i="7" s="1"/>
  <c r="AU60" i="1" s="1"/>
  <c r="J34" i="8"/>
  <c r="AW61" i="1" s="1"/>
  <c r="BK138" i="6"/>
  <c r="F37" i="6"/>
  <c r="BD59" i="1" s="1"/>
  <c r="F37" i="5"/>
  <c r="BD58" i="1" s="1"/>
  <c r="BK99" i="5"/>
  <c r="J99" i="5" s="1"/>
  <c r="J65" i="5" s="1"/>
  <c r="BK93" i="4"/>
  <c r="BK248" i="4"/>
  <c r="J248" i="4" s="1"/>
  <c r="J66" i="4" s="1"/>
  <c r="BK272" i="4"/>
  <c r="J272" i="4" s="1"/>
  <c r="J68" i="4" s="1"/>
  <c r="BK411" i="3"/>
  <c r="J411" i="3" s="1"/>
  <c r="J70" i="3" s="1"/>
  <c r="BK514" i="3"/>
  <c r="J514" i="3" s="1"/>
  <c r="J74" i="3" s="1"/>
  <c r="J34" i="2"/>
  <c r="AW55" i="1" s="1"/>
  <c r="F36" i="9"/>
  <c r="BC62" i="1" s="1"/>
  <c r="P88" i="5"/>
  <c r="P87" i="5" s="1"/>
  <c r="BK85" i="8"/>
  <c r="J85" i="8" s="1"/>
  <c r="J61" i="8" s="1"/>
  <c r="E70" i="9"/>
  <c r="E48" i="9"/>
  <c r="J33" i="9"/>
  <c r="AV62" i="1" s="1"/>
  <c r="AT62" i="1" s="1"/>
  <c r="R81" i="9"/>
  <c r="R80" i="9" s="1"/>
  <c r="R159" i="2"/>
  <c r="P243" i="2"/>
  <c r="BK132" i="3"/>
  <c r="J132" i="3" s="1"/>
  <c r="J62" i="3" s="1"/>
  <c r="F33" i="3"/>
  <c r="AZ56" i="1" s="1"/>
  <c r="F37" i="3"/>
  <c r="BD56" i="1" s="1"/>
  <c r="R429" i="3"/>
  <c r="J52" i="4"/>
  <c r="J85" i="4"/>
  <c r="R84" i="6"/>
  <c r="BK243" i="2"/>
  <c r="J243" i="2" s="1"/>
  <c r="J72" i="2" s="1"/>
  <c r="T243" i="2"/>
  <c r="J86" i="2"/>
  <c r="P94" i="2"/>
  <c r="R150" i="2"/>
  <c r="R206" i="2"/>
  <c r="P216" i="2"/>
  <c r="BK224" i="2"/>
  <c r="J224" i="2" s="1"/>
  <c r="J68" i="2" s="1"/>
  <c r="J52" i="3"/>
  <c r="F55" i="3"/>
  <c r="BK101" i="3"/>
  <c r="J101" i="3" s="1"/>
  <c r="J61" i="3" s="1"/>
  <c r="R101" i="3"/>
  <c r="T384" i="3"/>
  <c r="P384" i="3"/>
  <c r="BK429" i="3"/>
  <c r="J429" i="3" s="1"/>
  <c r="J71" i="3" s="1"/>
  <c r="P93" i="4"/>
  <c r="F33" i="5"/>
  <c r="AZ58" i="1" s="1"/>
  <c r="F35" i="6"/>
  <c r="BB59" i="1" s="1"/>
  <c r="T143" i="6"/>
  <c r="T84" i="6" s="1"/>
  <c r="F34" i="9"/>
  <c r="BA62" i="1" s="1"/>
  <c r="J34" i="9"/>
  <c r="AW62" i="1" s="1"/>
  <c r="F34" i="2"/>
  <c r="BA55" i="1" s="1"/>
  <c r="R94" i="2"/>
  <c r="BK159" i="2"/>
  <c r="J159" i="2" s="1"/>
  <c r="J64" i="2" s="1"/>
  <c r="T206" i="2"/>
  <c r="R243" i="2"/>
  <c r="P101" i="3"/>
  <c r="BK199" i="3"/>
  <c r="J199" i="3" s="1"/>
  <c r="J64" i="3" s="1"/>
  <c r="BK224" i="3"/>
  <c r="J224" i="3" s="1"/>
  <c r="J65" i="3" s="1"/>
  <c r="R249" i="3"/>
  <c r="R327" i="3"/>
  <c r="T411" i="3"/>
  <c r="P567" i="3"/>
  <c r="F55" i="4"/>
  <c r="F88" i="4"/>
  <c r="E48" i="7"/>
  <c r="E75" i="7"/>
  <c r="R132" i="3"/>
  <c r="BK384" i="3"/>
  <c r="J384" i="3" s="1"/>
  <c r="J69" i="3" s="1"/>
  <c r="P411" i="3"/>
  <c r="R514" i="3"/>
  <c r="BK141" i="4"/>
  <c r="J141" i="4" s="1"/>
  <c r="J62" i="4" s="1"/>
  <c r="T178" i="4"/>
  <c r="P178" i="4"/>
  <c r="R88" i="5"/>
  <c r="R87" i="5" s="1"/>
  <c r="R85" i="5" s="1"/>
  <c r="F33" i="9"/>
  <c r="AZ62" i="1" s="1"/>
  <c r="R411" i="3"/>
  <c r="BK501" i="3"/>
  <c r="J501" i="3" s="1"/>
  <c r="J73" i="3" s="1"/>
  <c r="T514" i="3"/>
  <c r="BK518" i="3"/>
  <c r="J518" i="3" s="1"/>
  <c r="J75" i="3" s="1"/>
  <c r="R546" i="3"/>
  <c r="R558" i="3"/>
  <c r="F34" i="4"/>
  <c r="BA57" i="1" s="1"/>
  <c r="R93" i="4"/>
  <c r="J34" i="4"/>
  <c r="AW57" i="1" s="1"/>
  <c r="P272" i="4"/>
  <c r="R138" i="6"/>
  <c r="R137" i="6" s="1"/>
  <c r="J52" i="7"/>
  <c r="BK124" i="7"/>
  <c r="J124" i="7" s="1"/>
  <c r="J65" i="7" s="1"/>
  <c r="J74" i="9"/>
  <c r="BK81" i="9"/>
  <c r="T81" i="9"/>
  <c r="T80" i="9" s="1"/>
  <c r="BK177" i="3"/>
  <c r="J177" i="3" s="1"/>
  <c r="J63" i="3" s="1"/>
  <c r="R177" i="3"/>
  <c r="R199" i="3"/>
  <c r="BK249" i="3"/>
  <c r="J249" i="3" s="1"/>
  <c r="J66" i="3" s="1"/>
  <c r="T501" i="3"/>
  <c r="P501" i="3"/>
  <c r="P518" i="3"/>
  <c r="BK546" i="3"/>
  <c r="J546" i="3" s="1"/>
  <c r="J76" i="3" s="1"/>
  <c r="BK558" i="3"/>
  <c r="J558" i="3" s="1"/>
  <c r="J77" i="3" s="1"/>
  <c r="T567" i="3"/>
  <c r="BK582" i="3"/>
  <c r="J582" i="3" s="1"/>
  <c r="J79" i="3" s="1"/>
  <c r="BK221" i="4"/>
  <c r="J221" i="4" s="1"/>
  <c r="J65" i="4" s="1"/>
  <c r="R221" i="4"/>
  <c r="BK256" i="4"/>
  <c r="J256" i="4" s="1"/>
  <c r="J67" i="4" s="1"/>
  <c r="R256" i="4"/>
  <c r="P94" i="5"/>
  <c r="R84" i="8"/>
  <c r="BK88" i="8"/>
  <c r="BK84" i="8" s="1"/>
  <c r="J33" i="2"/>
  <c r="AV55" i="1" s="1"/>
  <c r="AT55" i="1" s="1"/>
  <c r="F33" i="2"/>
  <c r="AZ55" i="1" s="1"/>
  <c r="P206" i="2"/>
  <c r="F36" i="3"/>
  <c r="BC56" i="1" s="1"/>
  <c r="T199" i="3"/>
  <c r="P199" i="3"/>
  <c r="T249" i="3"/>
  <c r="P249" i="3"/>
  <c r="T327" i="3"/>
  <c r="P327" i="3"/>
  <c r="R384" i="3"/>
  <c r="R326" i="3" s="1"/>
  <c r="T429" i="3"/>
  <c r="P429" i="3"/>
  <c r="T518" i="3"/>
  <c r="F33" i="4"/>
  <c r="AZ57" i="1" s="1"/>
  <c r="J33" i="4"/>
  <c r="AV57" i="1" s="1"/>
  <c r="AT57" i="1" s="1"/>
  <c r="J93" i="4"/>
  <c r="J61" i="4" s="1"/>
  <c r="BK283" i="4"/>
  <c r="J283" i="4" s="1"/>
  <c r="J70" i="4" s="1"/>
  <c r="J284" i="4"/>
  <c r="J71" i="4" s="1"/>
  <c r="J77" i="8"/>
  <c r="J52" i="8"/>
  <c r="BK93" i="2"/>
  <c r="T150" i="2"/>
  <c r="T159" i="2"/>
  <c r="P224" i="2"/>
  <c r="P215" i="2" s="1"/>
  <c r="J33" i="3"/>
  <c r="AV56" i="1" s="1"/>
  <c r="P132" i="3"/>
  <c r="P100" i="3" s="1"/>
  <c r="T546" i="3"/>
  <c r="T558" i="3"/>
  <c r="F35" i="4"/>
  <c r="BB57" i="1" s="1"/>
  <c r="T141" i="4"/>
  <c r="T92" i="4" s="1"/>
  <c r="T91" i="4" s="1"/>
  <c r="P141" i="4"/>
  <c r="R178" i="4"/>
  <c r="R92" i="4" s="1"/>
  <c r="R91" i="4" s="1"/>
  <c r="J33" i="5"/>
  <c r="AV58" i="1" s="1"/>
  <c r="J33" i="6"/>
  <c r="AV59" i="1" s="1"/>
  <c r="F33" i="6"/>
  <c r="AZ59" i="1" s="1"/>
  <c r="BK137" i="6"/>
  <c r="J137" i="6" s="1"/>
  <c r="J62" i="6" s="1"/>
  <c r="J138" i="6"/>
  <c r="J63" i="6" s="1"/>
  <c r="F34" i="3"/>
  <c r="BA56" i="1" s="1"/>
  <c r="J34" i="3"/>
  <c r="AW56" i="1" s="1"/>
  <c r="J33" i="7"/>
  <c r="AV60" i="1" s="1"/>
  <c r="F33" i="7"/>
  <c r="AZ60" i="1" s="1"/>
  <c r="E48" i="2"/>
  <c r="F35" i="2"/>
  <c r="BB55" i="1" s="1"/>
  <c r="F37" i="2"/>
  <c r="BD55" i="1" s="1"/>
  <c r="P150" i="2"/>
  <c r="P159" i="2"/>
  <c r="P93" i="2" s="1"/>
  <c r="R215" i="2"/>
  <c r="T224" i="2"/>
  <c r="T215" i="2" s="1"/>
  <c r="F35" i="3"/>
  <c r="BB56" i="1" s="1"/>
  <c r="T132" i="3"/>
  <c r="T100" i="3" s="1"/>
  <c r="T272" i="4"/>
  <c r="BK94" i="5"/>
  <c r="J94" i="5" s="1"/>
  <c r="J63" i="5" s="1"/>
  <c r="J95" i="5"/>
  <c r="J64" i="5" s="1"/>
  <c r="F36" i="4"/>
  <c r="BC57" i="1" s="1"/>
  <c r="F37" i="4"/>
  <c r="BD57" i="1" s="1"/>
  <c r="F34" i="6"/>
  <c r="BA59" i="1" s="1"/>
  <c r="J34" i="6"/>
  <c r="AW59" i="1" s="1"/>
  <c r="F36" i="6"/>
  <c r="BC59" i="1" s="1"/>
  <c r="P88" i="8"/>
  <c r="P84" i="8" s="1"/>
  <c r="P83" i="8" s="1"/>
  <c r="AU61" i="1" s="1"/>
  <c r="P81" i="9"/>
  <c r="P80" i="9" s="1"/>
  <c r="AU62" i="1" s="1"/>
  <c r="F35" i="9"/>
  <c r="BB62" i="1" s="1"/>
  <c r="F37" i="9"/>
  <c r="BD62" i="1" s="1"/>
  <c r="J33" i="8"/>
  <c r="AV61" i="1" s="1"/>
  <c r="AT61" i="1" s="1"/>
  <c r="F33" i="8"/>
  <c r="AZ61" i="1" s="1"/>
  <c r="BK327" i="3"/>
  <c r="BK86" i="6"/>
  <c r="BK94" i="7"/>
  <c r="R94" i="7"/>
  <c r="R93" i="7" s="1"/>
  <c r="R85" i="7" s="1"/>
  <c r="R83" i="8"/>
  <c r="T85" i="8"/>
  <c r="BK88" i="5"/>
  <c r="J34" i="5"/>
  <c r="AW58" i="1" s="1"/>
  <c r="F34" i="5"/>
  <c r="BA58" i="1" s="1"/>
  <c r="F36" i="5"/>
  <c r="BC58" i="1" s="1"/>
  <c r="BK86" i="7"/>
  <c r="T86" i="7"/>
  <c r="T85" i="7" s="1"/>
  <c r="J34" i="7"/>
  <c r="AW60" i="1" s="1"/>
  <c r="F34" i="7"/>
  <c r="BA60" i="1" s="1"/>
  <c r="F36" i="7"/>
  <c r="BC60" i="1" s="1"/>
  <c r="F35" i="8"/>
  <c r="BB61" i="1" s="1"/>
  <c r="F37" i="8"/>
  <c r="BD61" i="1" s="1"/>
  <c r="T88" i="8"/>
  <c r="J88" i="8" l="1"/>
  <c r="J62" i="8" s="1"/>
  <c r="AT59" i="1"/>
  <c r="AT56" i="1"/>
  <c r="BK215" i="2"/>
  <c r="J215" i="2" s="1"/>
  <c r="J66" i="2" s="1"/>
  <c r="BA54" i="1"/>
  <c r="AW54" i="1" s="1"/>
  <c r="AK30" i="1" s="1"/>
  <c r="P92" i="4"/>
  <c r="P91" i="4" s="1"/>
  <c r="AU57" i="1" s="1"/>
  <c r="BK92" i="4"/>
  <c r="BK91" i="4" s="1"/>
  <c r="J91" i="4" s="1"/>
  <c r="R100" i="3"/>
  <c r="BK100" i="3"/>
  <c r="J100" i="3" s="1"/>
  <c r="J60" i="3" s="1"/>
  <c r="T93" i="2"/>
  <c r="T92" i="2" s="1"/>
  <c r="BC54" i="1"/>
  <c r="AY54" i="1" s="1"/>
  <c r="BK80" i="9"/>
  <c r="J80" i="9" s="1"/>
  <c r="J81" i="9"/>
  <c r="J60" i="9" s="1"/>
  <c r="R93" i="2"/>
  <c r="R92" i="2" s="1"/>
  <c r="R99" i="3"/>
  <c r="P85" i="5"/>
  <c r="AU58" i="1" s="1"/>
  <c r="P92" i="2"/>
  <c r="AU55" i="1" s="1"/>
  <c r="BK85" i="6"/>
  <c r="J86" i="6"/>
  <c r="J61" i="6" s="1"/>
  <c r="J86" i="7"/>
  <c r="J60" i="7" s="1"/>
  <c r="BK87" i="5"/>
  <c r="J88" i="5"/>
  <c r="J62" i="5" s="1"/>
  <c r="BK93" i="7"/>
  <c r="J93" i="7" s="1"/>
  <c r="J63" i="7" s="1"/>
  <c r="J94" i="7"/>
  <c r="J64" i="7" s="1"/>
  <c r="T326" i="3"/>
  <c r="T99" i="3" s="1"/>
  <c r="T84" i="8"/>
  <c r="T83" i="8" s="1"/>
  <c r="J84" i="8"/>
  <c r="J60" i="8" s="1"/>
  <c r="BK83" i="8"/>
  <c r="J83" i="8" s="1"/>
  <c r="BD54" i="1"/>
  <c r="W33" i="1" s="1"/>
  <c r="AT60" i="1"/>
  <c r="J93" i="2"/>
  <c r="J60" i="2" s="1"/>
  <c r="BK92" i="2"/>
  <c r="J92" i="2" s="1"/>
  <c r="AZ54" i="1"/>
  <c r="J327" i="3"/>
  <c r="J68" i="3" s="1"/>
  <c r="BK326" i="3"/>
  <c r="J326" i="3" s="1"/>
  <c r="J67" i="3" s="1"/>
  <c r="BB54" i="1"/>
  <c r="AT58" i="1"/>
  <c r="J92" i="4"/>
  <c r="J60" i="4" s="1"/>
  <c r="P326" i="3"/>
  <c r="P99" i="3" s="1"/>
  <c r="AU56" i="1" s="1"/>
  <c r="W30" i="1" l="1"/>
  <c r="W32" i="1"/>
  <c r="J59" i="9"/>
  <c r="J30" i="9"/>
  <c r="AX54" i="1"/>
  <c r="W31" i="1"/>
  <c r="J30" i="2"/>
  <c r="J59" i="2"/>
  <c r="BK99" i="3"/>
  <c r="J99" i="3" s="1"/>
  <c r="BK85" i="7"/>
  <c r="J85" i="7" s="1"/>
  <c r="J59" i="4"/>
  <c r="J30" i="4"/>
  <c r="J30" i="8"/>
  <c r="J59" i="8"/>
  <c r="AU54" i="1"/>
  <c r="AV54" i="1"/>
  <c r="W29" i="1"/>
  <c r="BK85" i="5"/>
  <c r="J85" i="5" s="1"/>
  <c r="J87" i="5"/>
  <c r="J61" i="5" s="1"/>
  <c r="BK84" i="6"/>
  <c r="J84" i="6" s="1"/>
  <c r="J85" i="6"/>
  <c r="J60" i="6" s="1"/>
  <c r="J39" i="9" l="1"/>
  <c r="AG62" i="1"/>
  <c r="AN62" i="1" s="1"/>
  <c r="J59" i="6"/>
  <c r="J30" i="6"/>
  <c r="AK29" i="1"/>
  <c r="AT54" i="1"/>
  <c r="AG57" i="1"/>
  <c r="AN57" i="1" s="1"/>
  <c r="J39" i="4"/>
  <c r="J39" i="2"/>
  <c r="AG55" i="1"/>
  <c r="J59" i="5"/>
  <c r="J30" i="5"/>
  <c r="J59" i="7"/>
  <c r="J30" i="7"/>
  <c r="J39" i="8"/>
  <c r="AG61" i="1"/>
  <c r="AN61" i="1" s="1"/>
  <c r="J59" i="3"/>
  <c r="J30" i="3"/>
  <c r="J39" i="5" l="1"/>
  <c r="AG58" i="1"/>
  <c r="AN58" i="1" s="1"/>
  <c r="AG56" i="1"/>
  <c r="AN56" i="1" s="1"/>
  <c r="J39" i="3"/>
  <c r="AG60" i="1"/>
  <c r="AN60" i="1" s="1"/>
  <c r="J39" i="7"/>
  <c r="AN55" i="1"/>
  <c r="AG59" i="1"/>
  <c r="AN59" i="1" s="1"/>
  <c r="J39" i="6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<sst xmlns="http://schemas.openxmlformats.org/spreadsheetml/2006/main" count="13471" uniqueCount="2438">
  <si>
    <t>Export Komplet</t>
  </si>
  <si>
    <t>VZ</t>
  </si>
  <si>
    <t>2.0</t>
  </si>
  <si>
    <t/>
  </si>
  <si>
    <t>False</t>
  </si>
  <si>
    <t>{0b9b2919-2462-439a-8d3e-6f7a9b411142}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</si>
  <si>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</si>
  <si>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</si>
  <si>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</si>
  <si>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</si>
  <si>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</si>
  <si>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</si>
  <si>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</si>
  <si>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</si>
  <si>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19-04-1n</t>
  </si>
  <si>
    <t>Stavba:</t>
  </si>
  <si>
    <t>Srbsko, vodojem - rekonstrukce, úprava 18.6.2019</t>
  </si>
  <si>
    <t>KSO:</t>
  </si>
  <si>
    <t>CC-CZ:</t>
  </si>
  <si>
    <t>Místo:</t>
  </si>
  <si>
    <t>Srbsko</t>
  </si>
  <si>
    <t>Datum:</t>
  </si>
  <si>
    <t>27. 4. 2019</t>
  </si>
  <si>
    <t>Zadavatel:</t>
  </si>
  <si>
    <t>IČ:</t>
  </si>
  <si>
    <t>Vodovody a kanalizace Mladá Boleslav, a.s.</t>
  </si>
  <si>
    <t>DIČ:</t>
  </si>
  <si>
    <t>Zhotovitel:</t>
  </si>
  <si>
    <t xml:space="preserve"> </t>
  </si>
  <si>
    <t>Projektant:</t>
  </si>
  <si>
    <t>Vodohospodářské inženýrské služby,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</si>
  <si>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</si>
  <si>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</si>
  <si>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</si>
  <si>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</si>
  <si>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</si>
  <si>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</si>
  <si>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</si>
  <si>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</si>
  <si>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</si>
  <si>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</si>
  <si>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</si>
  <si>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</si>
  <si>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</si>
  <si>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</si>
  <si>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</si>
  <si>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</si>
  <si>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</si>
  <si>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</si>
  <si>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</si>
  <si>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</si>
  <si>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</si>
  <si>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</si>
  <si>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</si>
  <si>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</si>
  <si>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</si>
  <si>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</si>
  <si>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</si>
  <si>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</si>
  <si>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</si>
  <si>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</si>
  <si>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</si>
  <si>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</si>
  <si>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</si>
  <si>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</si>
  <si>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</si>
  <si>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</si>
  <si>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</si>
  <si>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</si>
  <si>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</si>
  <si>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</si>
  <si>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</si>
  <si>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</si>
  <si>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</si>
  <si>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</si>
  <si>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Bourací a demontážní práce</t>
  </si>
  <si>
    <t>STA</t>
  </si>
  <si>
    <t>1</t>
  </si>
  <si>
    <t>{a8e74888-33c0-4587-b277-6ffc9110abe1}</t>
  </si>
  <si>
    <t>2</t>
  </si>
  <si>
    <t>02</t>
  </si>
  <si>
    <t>SO 02 – Stavební část - vodojem</t>
  </si>
  <si>
    <t>{7d9ae672-dcd0-43ce-9f62-be6681061104}</t>
  </si>
  <si>
    <t>03</t>
  </si>
  <si>
    <t>SO 03 – Oplocení a terénní úpravy</t>
  </si>
  <si>
    <t>{75dc3bff-20ac-4460-b492-35ffefe3b293}</t>
  </si>
  <si>
    <t>04</t>
  </si>
  <si>
    <t>SO 04 - Výměna kabelového propojení mezi VDJ a ČS</t>
  </si>
  <si>
    <t>{739632a6-a1c3-4663-8ac1-8ea2209a561d}</t>
  </si>
  <si>
    <t>05</t>
  </si>
  <si>
    <t>SO 05 - Elektro stavební část</t>
  </si>
  <si>
    <t>{968e479b-49d0-4d1c-9a26-93bea514635b}</t>
  </si>
  <si>
    <t>06</t>
  </si>
  <si>
    <t>PS 01 – Strojnětechnologická část</t>
  </si>
  <si>
    <t>PRO</t>
  </si>
  <si>
    <t>{b419a3dc-879f-4774-a49e-a0ebbea2a309}</t>
  </si>
  <si>
    <t>07</t>
  </si>
  <si>
    <t>PS 02 - Elektro technologická část, MaR</t>
  </si>
  <si>
    <t>{b68e5428-e581-47e0-a409-ffe0c6814e54}</t>
  </si>
  <si>
    <t>08</t>
  </si>
  <si>
    <t>VRN</t>
  </si>
  <si>
    <t>{983d04c1-6695-483e-9125-1c971361bfad}</t>
  </si>
  <si>
    <t>z</t>
  </si>
  <si>
    <t>zásyp zeminou</t>
  </si>
  <si>
    <t>m3</t>
  </si>
  <si>
    <t>125,28</t>
  </si>
  <si>
    <t>ob</t>
  </si>
  <si>
    <t>obsyp potrubí</t>
  </si>
  <si>
    <t>4,18</t>
  </si>
  <si>
    <t>KRYCÍ LIST SOUPISU PRACÍ</t>
  </si>
  <si>
    <t>VJ</t>
  </si>
  <si>
    <t>výkop jam</t>
  </si>
  <si>
    <t>70</t>
  </si>
  <si>
    <t>vp</t>
  </si>
  <si>
    <t>výkop potrubí</t>
  </si>
  <si>
    <t>22,1</t>
  </si>
  <si>
    <t>lo</t>
  </si>
  <si>
    <t>lože pod potrubí - štěrkoopísek</t>
  </si>
  <si>
    <t>m</t>
  </si>
  <si>
    <t>1,21</t>
  </si>
  <si>
    <t>celkový výkop</t>
  </si>
  <si>
    <t>m2</t>
  </si>
  <si>
    <t>140,1</t>
  </si>
  <si>
    <t>Objekt:</t>
  </si>
  <si>
    <t>01 - SO 01 - Bourací a demontážní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</si>
  <si>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</si>
  <si>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</si>
  <si>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</si>
  <si>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</si>
  <si>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</si>
  <si>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</si>
  <si>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</si>
  <si>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</si>
  <si>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</si>
  <si>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</si>
  <si>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</si>
  <si>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</si>
  <si>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</si>
  <si>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</si>
  <si>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</si>
  <si>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</si>
  <si>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</si>
  <si>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</si>
  <si>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</si>
  <si>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</si>
  <si>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</si>
  <si>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</si>
  <si>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</si>
  <si>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</si>
  <si>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</si>
  <si>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</si>
  <si>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</si>
  <si>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</si>
  <si>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</si>
  <si>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</si>
  <si>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</si>
  <si>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</si>
  <si>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</si>
  <si>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</si>
  <si>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</si>
  <si>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122201102</t>
  </si>
  <si>
    <t>Odkopávky a prokopávky nezapažené s přehozením výkopku na vzdálenost do 3 m nebo s naložením na dopravní prostředek v hornině tř. 3 přes 100 do 1 000 m3</t>
  </si>
  <si>
    <t>CS ÚRS 2019 01</t>
  </si>
  <si>
    <t>4</t>
  </si>
  <si>
    <t>-987371700</t>
  </si>
  <si>
    <t>VV</t>
  </si>
  <si>
    <t>48   "odkrytí akumulační nádrže</t>
  </si>
  <si>
    <t>131201102</t>
  </si>
  <si>
    <t>Hloubení nezapažených jam a zářezů s urovnáním dna do předepsaného profilu a spádu v hornině tř. 3 přes 100 do 1 000 m3</t>
  </si>
  <si>
    <t>-641018095</t>
  </si>
  <si>
    <t>6*4,4*2,5  "obnažení  vstupu do VDJ</t>
  </si>
  <si>
    <t>1*1*2*2  "sondy pro nalezení potrubí (2x)</t>
  </si>
  <si>
    <t>Součet</t>
  </si>
  <si>
    <t>vj*0,8 "část strojního výkopu</t>
  </si>
  <si>
    <t>3</t>
  </si>
  <si>
    <t>131203101</t>
  </si>
  <si>
    <t>Hloubení zapažených i nezapažených jam ručním nebo pneumatickým nářadím s urovnáním dna do předepsaného profilu a spádu v horninách tř. 3 soudržných</t>
  </si>
  <si>
    <t>1751097511</t>
  </si>
  <si>
    <t>vj*0,2 "část ručního výkopu</t>
  </si>
  <si>
    <t>132201201</t>
  </si>
  <si>
    <t>Hloubení zapažených i nezapažených rýh šířky přes 600 do 2 000 mm s urovnáním dna do předepsaného profilu a spádu v hornině tř. 3 do 100 m3</t>
  </si>
  <si>
    <t>674833059</t>
  </si>
  <si>
    <t>4*1,6*1,7  "obnažení trubního vedení do VDJ - k místu spoje</t>
  </si>
  <si>
    <t>3*1,1*1,7*2  " 2x výkop rýhy pro napojení provizorního zásobení - zřízení a odstranění potrubí</t>
  </si>
  <si>
    <t>5</t>
  </si>
  <si>
    <t>151101102</t>
  </si>
  <si>
    <t>Zřízení pažení a rozepření stěn rýh pro podzemní vedení pro všechny šířky rýhy příložné pro jakoukoliv mezerovitost, hloubky do 4 m</t>
  </si>
  <si>
    <t>68694160</t>
  </si>
  <si>
    <t>4*1,7*2  "obnažení trubního vedení do VDJ</t>
  </si>
  <si>
    <t xml:space="preserve">3*1,7*2  "rýha pro napojení provizorního zásobení </t>
  </si>
  <si>
    <t>6</t>
  </si>
  <si>
    <t>151101112</t>
  </si>
  <si>
    <t>Odstranění pažení a rozepření stěn rýh pro podzemní vedení s uložením materiálu na vzdálenost do 3 m od kraje výkopu příložné, hloubky přes 2 do 4 m</t>
  </si>
  <si>
    <t>-1792914273</t>
  </si>
  <si>
    <t>7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</si>
  <si>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</si>
  <si>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</si>
  <si>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-24377410</t>
  </si>
  <si>
    <t>v*0,6 " celkový výkopek 60%</t>
  </si>
  <si>
    <t>8</t>
  </si>
  <si>
    <t>162601102R</t>
  </si>
  <si>
    <t>Vodorovné přemístění výkopku nebo sypaniny po suchu na obvyklém dopravním prostředku, bez naložení výkopku, avšak se složením bez rozhrnutí z horniny tř. 1 až 4 z mezideponie na skládku</t>
  </si>
  <si>
    <t>-1561555231</t>
  </si>
  <si>
    <t>9</t>
  </si>
  <si>
    <t>171201201</t>
  </si>
  <si>
    <t>Uložení sypaniny na skládky</t>
  </si>
  <si>
    <t>1919871248</t>
  </si>
  <si>
    <t>v-z</t>
  </si>
  <si>
    <t>10</t>
  </si>
  <si>
    <t>171201211</t>
  </si>
  <si>
    <t>Poplatek za uložení stavebního odpadu na skládce (skládkovné) zeminy a kameniva zatříděného do Katalogu odpadů pod kódem 170 504</t>
  </si>
  <si>
    <t>t</t>
  </si>
  <si>
    <t>1285267249</t>
  </si>
  <si>
    <t>14,8028803009184*1,6 'Přepočtené koeficientem množství</t>
  </si>
  <si>
    <t>11</t>
  </si>
  <si>
    <t>162701105R</t>
  </si>
  <si>
    <t>Vodorovné přemístění výkopku nebo sypaniny po suchu na obvyklém dopravním prostředku, bez naložení výkopku, avšak se složením bez rozhrnutí z horniny tř. 1 až 4 na mezideponii</t>
  </si>
  <si>
    <t>1892553405</t>
  </si>
  <si>
    <t>v  "celková vykopaná zemina</t>
  </si>
  <si>
    <t xml:space="preserve">z  "zpětný zásyp </t>
  </si>
  <si>
    <t>12</t>
  </si>
  <si>
    <t>167101102</t>
  </si>
  <si>
    <t>Nakládání, skládání a překládání neulehlého výkopku nebo sypaniny nakládání, množství přes 100 m3, z hornin tř. 1 až 4</t>
  </si>
  <si>
    <t>-615718363</t>
  </si>
  <si>
    <t>v " naložení výkopku na mezideponii</t>
  </si>
  <si>
    <t>13</t>
  </si>
  <si>
    <t>174101101</t>
  </si>
  <si>
    <t>Zásyp sypaninou z jakékoliv horniny s uložením výkopku ve vrstvách se zhutněním jam, šachet, rýh nebo kolem objektů v těchto vykopávkách</t>
  </si>
  <si>
    <t>1528873937</t>
  </si>
  <si>
    <t>vp  "výkop pro trubního vedení  do VDJ</t>
  </si>
  <si>
    <t>VJ  "obnažení  vstupu do VDJ</t>
  </si>
  <si>
    <t>Mezisoučet</t>
  </si>
  <si>
    <t>3*1,1*1,4   "provizorní zásyp náhradního potrubí</t>
  </si>
  <si>
    <t>-(lo+ob)  "lože, obsyp</t>
  </si>
  <si>
    <t>-1,8*1,3*2,5  "objem vstupu (základ ZB)</t>
  </si>
  <si>
    <t>-(3,15*2+1,9)  "štěrk a izolace na akumulaci</t>
  </si>
  <si>
    <t>14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</si>
  <si>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</si>
  <si>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</si>
  <si>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-792373800</t>
  </si>
  <si>
    <t>5,5*1,6*0,4  "nové potrubí</t>
  </si>
  <si>
    <t>3*1,1*0,2   "provizorní zásyp náhradního potrubí</t>
  </si>
  <si>
    <t>M</t>
  </si>
  <si>
    <t>583373020</t>
  </si>
  <si>
    <t>štěrkopísek frakce 0/16</t>
  </si>
  <si>
    <t>1270147922</t>
  </si>
  <si>
    <t>1,672*1,8 'Přepočtené koeficientem množství</t>
  </si>
  <si>
    <t>16</t>
  </si>
  <si>
    <t>151201301R</t>
  </si>
  <si>
    <t>Zřízení rozepření zapažených stěn s potřebným přepažováním, hloubky do 4 m</t>
  </si>
  <si>
    <t>-1175450532</t>
  </si>
  <si>
    <t>1,2*3,9*16  "Provizorní rozepření protilehlých stěn akumulace před bouráním stropních panelů - TZ</t>
  </si>
  <si>
    <t>17</t>
  </si>
  <si>
    <t>151101311</t>
  </si>
  <si>
    <t>Odstranění rozepření stěn výkopů s uložením materiálu na vzdálenost do 3 m od okraje výkopu, hloubky do 4 m</t>
  </si>
  <si>
    <t>488557014</t>
  </si>
  <si>
    <t>Vodorovné konstrukce</t>
  </si>
  <si>
    <t>18</t>
  </si>
  <si>
    <t>451572111</t>
  </si>
  <si>
    <t>Lože pod potrubí, stoky a drobné objekty v otevřeném výkopu z kameniva drobného těženého 0 až 4 mm</t>
  </si>
  <si>
    <t>2024752449</t>
  </si>
  <si>
    <t>1,6*5,5*0,1 "výtok a nátok</t>
  </si>
  <si>
    <t xml:space="preserve">3*1,1*0,1  "provizorního zásobení </t>
  </si>
  <si>
    <t>Trubní vedení</t>
  </si>
  <si>
    <t>19</t>
  </si>
  <si>
    <t>850311811</t>
  </si>
  <si>
    <t>Bourání stávajícího potrubí z trub litinových hrdlových nebo přírubových v otevřeném výkopu DN do 150</t>
  </si>
  <si>
    <t>1469254746</t>
  </si>
  <si>
    <t>4,5*5 "potrubí  LT</t>
  </si>
  <si>
    <t>Demontované kce dodavatel předá objednateli</t>
  </si>
  <si>
    <t>20</t>
  </si>
  <si>
    <t>850361819</t>
  </si>
  <si>
    <t>Bourání stávajícího potrubí z trub litinových hrdlových nebo přírubových Příplatek k cenám za práce ve štole, v uzavřeném kanálu nebo v objektech DN do 250</t>
  </si>
  <si>
    <t>-639984055</t>
  </si>
  <si>
    <t>871291811</t>
  </si>
  <si>
    <t>Bourání stávajícího potrubí z polyetylenu v otevřeném výkopu D přes 90 do 140 mm</t>
  </si>
  <si>
    <t>-1783433736</t>
  </si>
  <si>
    <t>22</t>
  </si>
  <si>
    <t>871351819</t>
  </si>
  <si>
    <t>Bourání stávajícího potrubí z polyetylenu Příplatek k cenám za práce ve štole, v uzavřeném kanálu nebo v objektech D do 225 mm</t>
  </si>
  <si>
    <t>-1786517112</t>
  </si>
  <si>
    <t>23</t>
  </si>
  <si>
    <t>891261811</t>
  </si>
  <si>
    <t>Demontáž vodovodních armatur na potrubí šoupátek nebo klapek uzavíracích v otevřeném výkopu nebo v šachtách DN 100</t>
  </si>
  <si>
    <t>kus</t>
  </si>
  <si>
    <t>-298905459</t>
  </si>
  <si>
    <t>24</t>
  </si>
  <si>
    <t>899102211</t>
  </si>
  <si>
    <t>Demontáž poklopů litinových a ocelových včetně rámů, hmotnosti jednotlivě přes 50 do 100 Kg</t>
  </si>
  <si>
    <t>-1415526677</t>
  </si>
  <si>
    <t>Ostatní konstrukce a práce-bourání</t>
  </si>
  <si>
    <t>25</t>
  </si>
  <si>
    <t>962081131</t>
  </si>
  <si>
    <t>Bourání zdiva příček nebo vybourání otvorů ze skleněných tvárnic, tl. do 100 mm</t>
  </si>
  <si>
    <t>590903035</t>
  </si>
  <si>
    <t>1*0,75  "okno - luxfery</t>
  </si>
  <si>
    <t>26</t>
  </si>
  <si>
    <t>963012510</t>
  </si>
  <si>
    <t>Bourání stropů z desek nebo panelů železobetonových prefabrikovaných s dutinami z desek, š. do 300 mm tl. do 140 mm</t>
  </si>
  <si>
    <t>614950326</t>
  </si>
  <si>
    <t>1,5*1,55*0,08  "stropní deska výklenku</t>
  </si>
  <si>
    <t>27</t>
  </si>
  <si>
    <t>963012520</t>
  </si>
  <si>
    <t>Bourání stropů z desek nebo panelů železobetonových prefabrikovaných s dutinami z panelů, š. přes 300 mm tl. přes 140 mm</t>
  </si>
  <si>
    <t>-299235778</t>
  </si>
  <si>
    <t>pi*3,2*3,2*0,15  " stropní panely akumulace</t>
  </si>
  <si>
    <t>28</t>
  </si>
  <si>
    <t>963051113</t>
  </si>
  <si>
    <t>Bourání železobetonových stropů deskových, tl. přes 80 mm</t>
  </si>
  <si>
    <t>-2068137095</t>
  </si>
  <si>
    <t>2,6*3,64*0,18  "strop manipulace</t>
  </si>
  <si>
    <t>3,5*3,75*0,18  "vnitřní strop suterénu</t>
  </si>
  <si>
    <t>1,15*3,75*0,18  "strop v manipulaci</t>
  </si>
  <si>
    <t>29</t>
  </si>
  <si>
    <t>964072231</t>
  </si>
  <si>
    <t>Vybourání válcovaných nosníků uložených ve zdivu smíšeném nebo kamenném délky do 4 m, hmotnosti do 35 kg/m</t>
  </si>
  <si>
    <t>-1564074577</t>
  </si>
  <si>
    <t>2,9*26,3*0,001  "nosník I200</t>
  </si>
  <si>
    <t>30</t>
  </si>
  <si>
    <t>977151119</t>
  </si>
  <si>
    <t>Jádrové vrty diamantovými korunkami do stavebních materiálů (železobetonu, betonu, cihel, obkladů, dlažeb, kamene) průměru přes 100 do 110 mm</t>
  </si>
  <si>
    <t>-440097770</t>
  </si>
  <si>
    <t xml:space="preserve">0,43  "prostup D, d=102mm, kabelový </t>
  </si>
  <si>
    <t>31</t>
  </si>
  <si>
    <t>977151126</t>
  </si>
  <si>
    <t>Jádrové vrty diamantovými korunkami do stavebních materiálů (železobetonu, betonu, cihel, obkladů, dlažeb, kamene) průměru přes 200 do 225 mm</t>
  </si>
  <si>
    <t>738801903</t>
  </si>
  <si>
    <t>0,56  " prostup B, d=225mm</t>
  </si>
  <si>
    <t>32</t>
  </si>
  <si>
    <t>977151127</t>
  </si>
  <si>
    <t>Jádrové vrty diamantovými korunkami do stavebních materiálů (železobetonu, betonu, cihel, obkladů, dlažeb, kamene) průměru přes 225 do 250 mm</t>
  </si>
  <si>
    <t>-476464782</t>
  </si>
  <si>
    <t>0,54  "prostup C,  d=250mm</t>
  </si>
  <si>
    <t xml:space="preserve">0,34  " prostup A2,  d=250mm </t>
  </si>
  <si>
    <t>33</t>
  </si>
  <si>
    <t>977151129</t>
  </si>
  <si>
    <t>Jádrové vrty diamantovými korunkami do stavebních materiálů (železobetonu, betonu, cihel, obkladů, dlažeb, kamene) průměru přes 300 do 350 mm</t>
  </si>
  <si>
    <t>-744770245</t>
  </si>
  <si>
    <t>0,3  "prostup  A1,  d=330mm</t>
  </si>
  <si>
    <t>34</t>
  </si>
  <si>
    <t>97716413R</t>
  </si>
  <si>
    <t>Utěsnění potrubí ve vyvrtaném otvoru do DN 250 - dle TZ</t>
  </si>
  <si>
    <t>kpl</t>
  </si>
  <si>
    <t>1230877795</t>
  </si>
  <si>
    <t>Osazení a utěsnění prostupů podle TZ D.1.0, a D.1.1,  Dodávka TP kusů od objednatele,  mat.:  nerez AISI 316L</t>
  </si>
  <si>
    <t>1 " prostup A2, d250 - potrubí DN100,  TP kus d104x2mm</t>
  </si>
  <si>
    <t>1  "prostup C - d250mm - potrubí DN 100,  TP kus d104x2mm</t>
  </si>
  <si>
    <t>1  "prostup B - d225mm - potrubí DN80, TP kus d84x2mm</t>
  </si>
  <si>
    <t>1  "prostup D - d102 - kabelový vstup, osadit 2x segmentové těsnění (HDS 100-SSG 18-65)</t>
  </si>
  <si>
    <t>35</t>
  </si>
  <si>
    <t>97716414R</t>
  </si>
  <si>
    <t>Utěsnění potrubí ve vyvrtaném otvoru do DN 450 - dle TZ</t>
  </si>
  <si>
    <t>-974643729</t>
  </si>
  <si>
    <t>1  " prostup A1 - d330mm - potrubí DN100,  TP kus d104x2mm</t>
  </si>
  <si>
    <t>36</t>
  </si>
  <si>
    <t>977312112R</t>
  </si>
  <si>
    <t>Řezání stávajících betonových mazanin s vyztužením hloubky přes 50 do 100 mm</t>
  </si>
  <si>
    <t>1656576110</t>
  </si>
  <si>
    <t>pi*0,375*0,375 "frézování dna pod sloupem</t>
  </si>
  <si>
    <t>37</t>
  </si>
  <si>
    <t>981511112</t>
  </si>
  <si>
    <t>Demolice konstrukcí objektů postupným rozebíráním zdiva na maltu cementovou z cihel nebo tvárnic</t>
  </si>
  <si>
    <t>135168102</t>
  </si>
  <si>
    <t>((2,6+3,64)*2*3,92+(1,55*2+1,5)*1,7)*0,3  "obvodové zdivo - plynosilikát</t>
  </si>
  <si>
    <t xml:space="preserve">(0,4+0,6)*3,64*0,15  "atika </t>
  </si>
  <si>
    <t>38</t>
  </si>
  <si>
    <t>981511114</t>
  </si>
  <si>
    <t>Demolice konstrukcí objektů postupným rozebíráním konstrukcí ze železobetonu</t>
  </si>
  <si>
    <t>673778114</t>
  </si>
  <si>
    <t>pi*0,19*0,19*3,9   "středový sloup</t>
  </si>
  <si>
    <t>pi*0,6*0,6*0,2+pi*0,45*0,45*0,32  " středová patice</t>
  </si>
  <si>
    <t>39</t>
  </si>
  <si>
    <t>981511116</t>
  </si>
  <si>
    <t>Demolice konstrukcí objektů postupným rozebíráním konstrukcí z betonu prostého</t>
  </si>
  <si>
    <t>1304050004</t>
  </si>
  <si>
    <t>2,3*3,64*0,07+1,5*1,55*0,05  "spádový beton střechy</t>
  </si>
  <si>
    <t>997</t>
  </si>
  <si>
    <t>Přesun sutě</t>
  </si>
  <si>
    <t>40</t>
  </si>
  <si>
    <t>997013501R</t>
  </si>
  <si>
    <t>Odvoz suti a vybouraných hmot na skládku nebo meziskládku se složením, na vzdálenost do 1 km</t>
  </si>
  <si>
    <t>1396252354</t>
  </si>
  <si>
    <t>41</t>
  </si>
  <si>
    <t>997013509</t>
  </si>
  <si>
    <t>Odvoz suti a vybouraných hmot na skládku nebo meziskládku se složením, na vzdálenost Příplatek k ceně za každý další i započatý 1 km přes 1 km</t>
  </si>
  <si>
    <t>373492291</t>
  </si>
  <si>
    <t>61,333*7 'Přepočtené koeficientem množství</t>
  </si>
  <si>
    <t>42</t>
  </si>
  <si>
    <t>997013801</t>
  </si>
  <si>
    <t>Poplatek za uložení stavebního odpadu na skládce (skládkovné) z prostého betonu zatříděného do Katalogu odpadů pod kódem 170 101</t>
  </si>
  <si>
    <t>96244313</t>
  </si>
  <si>
    <t>43</t>
  </si>
  <si>
    <t>997013802</t>
  </si>
  <si>
    <t>Poplatek za uložení stavebního odpadu na skládce (skládkovné) z armovaného betonu zatříděného do Katalogu odpadů pod kódem 170 101</t>
  </si>
  <si>
    <t>-1757242422</t>
  </si>
  <si>
    <t>2,1+11,623+7,72</t>
  </si>
  <si>
    <t>44</t>
  </si>
  <si>
    <t>997013803</t>
  </si>
  <si>
    <t>Poplatek za uložení stavebního odpadu na skládce (skládkovné) cihelného zatříděného do Katalogu odpadů pod kódem 170 102</t>
  </si>
  <si>
    <t>275510035</t>
  </si>
  <si>
    <t>45</t>
  </si>
  <si>
    <t>997013831</t>
  </si>
  <si>
    <t>Poplatek za uložení stavebního odpadu na skládce (skládkovné) směsného stavebního a demoličního zatříděného do Katalogu odpadů pod kódem 170 904</t>
  </si>
  <si>
    <t>-1652935338</t>
  </si>
  <si>
    <t>PSV</t>
  </si>
  <si>
    <t>Práce a dodávky PSV</t>
  </si>
  <si>
    <t>711</t>
  </si>
  <si>
    <t>Izolace proti vodě, vlhkosti a plynům</t>
  </si>
  <si>
    <t>46</t>
  </si>
  <si>
    <t>711131811</t>
  </si>
  <si>
    <t>Odstranění izolace proti zemní vlhkosti na ploše vodorovné V</t>
  </si>
  <si>
    <t>2006638906</t>
  </si>
  <si>
    <t>pi*3,2*3,2 " stropní panely akumulace</t>
  </si>
  <si>
    <t>47</t>
  </si>
  <si>
    <t>711131821</t>
  </si>
  <si>
    <t>Odstranění izolace proti zemní vlhkosti na ploše svislé S</t>
  </si>
  <si>
    <t>1420708398</t>
  </si>
  <si>
    <t>pi*6,33*1*0,5  "bok akumulace</t>
  </si>
  <si>
    <t>(2,6*2+3,64)*2,8 "stěny armakomory</t>
  </si>
  <si>
    <t>48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</si>
  <si>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</si>
  <si>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</si>
  <si>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</si>
  <si>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-357266419</t>
  </si>
  <si>
    <t>712</t>
  </si>
  <si>
    <t>Povlakové krytiny</t>
  </si>
  <si>
    <t>49</t>
  </si>
  <si>
    <t>712300832</t>
  </si>
  <si>
    <t>Odstranění ze střech plochých do 10° krytiny povlakové dvouvrstvé</t>
  </si>
  <si>
    <t>-1370856189</t>
  </si>
  <si>
    <t>1,5*1,55+2,3*3,64  "střecha - těžká lepenka</t>
  </si>
  <si>
    <t>50</t>
  </si>
  <si>
    <t>998712201</t>
  </si>
  <si>
    <t>Přesun hmot pro povlakové krytiny stanovený procentní sazbou (%) z ceny vodorovná dopravní vzdálenost do 50 m v objektech výšky do 6 m</t>
  </si>
  <si>
    <t>2130331617</t>
  </si>
  <si>
    <t>713</t>
  </si>
  <si>
    <t>Izolace tepelné</t>
  </si>
  <si>
    <t>51</t>
  </si>
  <si>
    <t>713140861</t>
  </si>
  <si>
    <t>Odstranění tepelné izolace běžných stavebních konstrukcí z rohoží, pásů, dílců, desek, bloků střech plochých nadstřešních izolací připevněných lepením z polystyrenu, tloušťky izolace do 100 mm</t>
  </si>
  <si>
    <t>1959398775</t>
  </si>
  <si>
    <t>1,5*1,55+2,3*3,64  "střecha - polystyren tl.50mm</t>
  </si>
  <si>
    <t>52</t>
  </si>
  <si>
    <t>998713201</t>
  </si>
  <si>
    <t>Přesun hmot pro izolace tepelné stanovený procentní sazbou (%) z ceny vodorovná dopravní vzdálenost do 50 m v objektech výšky do 6 m</t>
  </si>
  <si>
    <t>-145941831</t>
  </si>
  <si>
    <t>741</t>
  </si>
  <si>
    <t>Elektroinstalace - silnoproud</t>
  </si>
  <si>
    <t>53</t>
  </si>
  <si>
    <t>741211837R</t>
  </si>
  <si>
    <t>Demontáž rozvodů osvětlení, zásuvek uložených na povrchu</t>
  </si>
  <si>
    <t>kpl.</t>
  </si>
  <si>
    <t>402426802</t>
  </si>
  <si>
    <t>764</t>
  </si>
  <si>
    <t>Konstrukce klempířské</t>
  </si>
  <si>
    <t>54</t>
  </si>
  <si>
    <t>764002811</t>
  </si>
  <si>
    <t>Demontáž klempířských konstrukcí okapového plechu do suti, v krytině povlakové</t>
  </si>
  <si>
    <t>1097676756</t>
  </si>
  <si>
    <t>2,6*2+1,5*2+3,64+0,9*2</t>
  </si>
  <si>
    <t>55</t>
  </si>
  <si>
    <t>764002841</t>
  </si>
  <si>
    <t>Demontáž klempířských konstrukcí oplechování horních ploch zdí a nadezdívek do suti</t>
  </si>
  <si>
    <t>-396690665</t>
  </si>
  <si>
    <t>3,64*2  "atiky</t>
  </si>
  <si>
    <t>56</t>
  </si>
  <si>
    <t>764002851</t>
  </si>
  <si>
    <t>Demontáž klempířských konstrukcí oplechování parapetů do suti</t>
  </si>
  <si>
    <t>2067055025</t>
  </si>
  <si>
    <t>57</t>
  </si>
  <si>
    <t>764002871</t>
  </si>
  <si>
    <t>Demontáž klempířských konstrukcí lemování zdí do suti</t>
  </si>
  <si>
    <t>-1523838893</t>
  </si>
  <si>
    <t>1,5+3,7</t>
  </si>
  <si>
    <t>58</t>
  </si>
  <si>
    <t>998764201</t>
  </si>
  <si>
    <t>Přesun hmot pro konstrukce klempířské stanovený procentní sazbou (%) z ceny vodorovná dopravní vzdálenost do 50 m v objektech výšky do 6 m</t>
  </si>
  <si>
    <t>1288821672</t>
  </si>
  <si>
    <t>767</t>
  </si>
  <si>
    <t>Konstrukce zámečnické</t>
  </si>
  <si>
    <t>59</t>
  </si>
  <si>
    <t>767641800</t>
  </si>
  <si>
    <t>Demontáž dveřních zárubní odřezáním od upevnění, plochy dveří do 2,5 m2</t>
  </si>
  <si>
    <t>1502951793</t>
  </si>
  <si>
    <t xml:space="preserve">2  "vstupní dveře </t>
  </si>
  <si>
    <t>1 "dveře do akumulace</t>
  </si>
  <si>
    <t>60</t>
  </si>
  <si>
    <t>767691822</t>
  </si>
  <si>
    <t>Ostatní práce - vyvěšení nebo zavěšení kovových křídel s případným uložením a opětovným zavěšením po provedení stavebních změn dveří, plochy do 2 m2</t>
  </si>
  <si>
    <t>-195712778</t>
  </si>
  <si>
    <t>61</t>
  </si>
  <si>
    <t>76783311</t>
  </si>
  <si>
    <t>Demontáž žebříků s bočnicemi z profilové oceli, z trubek nebo tenkostěnných profilů</t>
  </si>
  <si>
    <t>CS ÚRS 2018 02</t>
  </si>
  <si>
    <t>300234031</t>
  </si>
  <si>
    <t>5+2,4+2,8   "vstupní žebříky do akumulace a armakomory</t>
  </si>
  <si>
    <t>62</t>
  </si>
  <si>
    <t>767996801</t>
  </si>
  <si>
    <t>Demontáž ostatních zámečnických konstrukcí o hmotnosti jednotlivých dílů rozebráním do 50 kg</t>
  </si>
  <si>
    <t>kg</t>
  </si>
  <si>
    <t>1768117553</t>
  </si>
  <si>
    <t xml:space="preserve">38  "stupadla, zábradlí, ... </t>
  </si>
  <si>
    <t>63</t>
  </si>
  <si>
    <t>998767201</t>
  </si>
  <si>
    <t>Přesun hmot pro zámečnické konstrukce stanovený procentní sazbou (%) z ceny vodorovná dopravní vzdálenost do 50 m v objektech výšky do 6 m</t>
  </si>
  <si>
    <t>-1394052659</t>
  </si>
  <si>
    <t>S</t>
  </si>
  <si>
    <t>Plocha Střechy</t>
  </si>
  <si>
    <t>41,08</t>
  </si>
  <si>
    <t>san_1</t>
  </si>
  <si>
    <t>plocha stěn suterénu armakomory</t>
  </si>
  <si>
    <t>30,074</t>
  </si>
  <si>
    <t>san_2</t>
  </si>
  <si>
    <t>plocha podlahy suterénu armakomory</t>
  </si>
  <si>
    <t>7,752</t>
  </si>
  <si>
    <t>san_4</t>
  </si>
  <si>
    <t>dno akumulace - pod sloupem</t>
  </si>
  <si>
    <t>0,442</t>
  </si>
  <si>
    <t>san_5</t>
  </si>
  <si>
    <t>plocha povrchu sloupu S1</t>
  </si>
  <si>
    <t>6,739</t>
  </si>
  <si>
    <t>kce_5</t>
  </si>
  <si>
    <t>plocha podesty u vstupu</t>
  </si>
  <si>
    <t>2,8</t>
  </si>
  <si>
    <t>kce_3</t>
  </si>
  <si>
    <t>povrch stropu akumulace</t>
  </si>
  <si>
    <t>31,47</t>
  </si>
  <si>
    <t>02 - SO 02 – Stavební část - vodojem</t>
  </si>
  <si>
    <t>kce_2</t>
  </si>
  <si>
    <t>plocha podzemní části nové stěny</t>
  </si>
  <si>
    <t>8,88</t>
  </si>
  <si>
    <t>kce_1_2</t>
  </si>
  <si>
    <t>plocha nového cihelného zdiva</t>
  </si>
  <si>
    <t>49,165</t>
  </si>
  <si>
    <t>kce_4</t>
  </si>
  <si>
    <t>plocha boků akumulace</t>
  </si>
  <si>
    <t>19,886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</si>
  <si>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</si>
  <si>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</si>
  <si>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</si>
  <si>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</si>
  <si>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751 - Vzduchotechnika</t>
  </si>
  <si>
    <t xml:space="preserve">    762 - Konstrukce tesařské</t>
  </si>
  <si>
    <t xml:space="preserve">    765 - Konstrukce pokrývačské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</si>
  <si>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</si>
  <si>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</si>
  <si>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</si>
  <si>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</si>
  <si>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</si>
  <si>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Zakládání</t>
  </si>
  <si>
    <t>213141113</t>
  </si>
  <si>
    <t>Zřízení vrstvy z geotextilie filtrační, separační, odvodňovací, ochranné, výztužné nebo protierozní v rovině nebo ve sklonu do 1:5, šířky přes 6 do 8,5 m</t>
  </si>
  <si>
    <t>-141217696</t>
  </si>
  <si>
    <t>kce_3  "separační vrstva stropu akumulace</t>
  </si>
  <si>
    <t>kce_4  "separační vrstvy boku</t>
  </si>
  <si>
    <t>kce_2   "podzemní část zdiva</t>
  </si>
  <si>
    <t>MTM.69366055</t>
  </si>
  <si>
    <t>textilie GEOFILTEX 63 63/30 300 g/m2 do š 8,8 m</t>
  </si>
  <si>
    <t>1787432490</t>
  </si>
  <si>
    <t>60,236*1,15 'Přepočtené koeficientem množství</t>
  </si>
  <si>
    <t>271572211</t>
  </si>
  <si>
    <t>Podsyp pod základové konstrukce se zhutněním a urovnáním povrchu ze štěrkopísku netříděného</t>
  </si>
  <si>
    <t>1152421173</t>
  </si>
  <si>
    <t>kce_3*0,1  "vrstva na stropě akumulace, tl.100mm</t>
  </si>
  <si>
    <t>1,15*0,56*2 "krabicový základ podesty - výplň</t>
  </si>
  <si>
    <t>271532211</t>
  </si>
  <si>
    <t>Podsyp pod základové konstrukce se zhutněním a urovnáním povrchu z kameniva hrubého, frakce 32 - 63 mm</t>
  </si>
  <si>
    <t>-739279074</t>
  </si>
  <si>
    <t>1,75*1,16*0,1  "podsyp pod krabicový základ podesty</t>
  </si>
  <si>
    <t>273313811</t>
  </si>
  <si>
    <t>Základy z betonu prostého desky z betonu kamenem neprokládaného tř. C 25/30</t>
  </si>
  <si>
    <t>1384432692</t>
  </si>
  <si>
    <t>1,75*1,16*0,2  "podkladový beton pod krabicový základ podesty</t>
  </si>
  <si>
    <t>1,5*0,6*0,2 " podklad pod schody</t>
  </si>
  <si>
    <t>0,9*0,2*2*2  "podklad pod ZB bočních stěn</t>
  </si>
  <si>
    <t>1,2*0,2*0,1 " základ pro přizdívku</t>
  </si>
  <si>
    <t>279271126</t>
  </si>
  <si>
    <t>Zdivo základové z cihel betonových stěn z cihel dl. 290 mm, na maltu MC-5 nebo MC-10</t>
  </si>
  <si>
    <t>1752610231</t>
  </si>
  <si>
    <t>1,35*3,6+1,75*0,5  "přizdívka hydroizolace</t>
  </si>
  <si>
    <t>279113124</t>
  </si>
  <si>
    <t>Základové zdi z tvárnic ztraceného bednění včetně výplně z betonu bez zvláštních nároků na vliv prostředí třídy C 12/15, tloušťky zdiva přes 250 do 300 mm</t>
  </si>
  <si>
    <t>258204395</t>
  </si>
  <si>
    <t>KB BLOK, KB-Z-30</t>
  </si>
  <si>
    <t>(1,75+1,16)*2*2  "krabicový základ podesty</t>
  </si>
  <si>
    <t>1,2*0,2*3   "podpěry potrubí a překladů</t>
  </si>
  <si>
    <t>4  "základ pod schodnice (40ks)</t>
  </si>
  <si>
    <t>(0,8*2,2+1,8*1,4+0,4*0,4)*2 "základ pod lícové zdivo bočních stěn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</si>
  <si>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</si>
  <si>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</si>
  <si>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-1419278540</t>
  </si>
  <si>
    <t>25,24*0,015 'Přepočtené koeficientem množství</t>
  </si>
  <si>
    <t>Svislé a kompletní konstrukce</t>
  </si>
  <si>
    <t>311234251</t>
  </si>
  <si>
    <t>Zdivo jednovrstvé z cihel děrovaných nebroušených klasických spojených na pero a drážku na maltu M10, pevnost cihel do P10, tl. zdiva 300 mm</t>
  </si>
  <si>
    <t>1445389736</t>
  </si>
  <si>
    <t>3,64*(2,75+3,25)  "nové zdivo, čelní+zadní stěna</t>
  </si>
  <si>
    <t>(2,55*3,25+1,8*0,75)*2  "boční stěny</t>
  </si>
  <si>
    <t>(3,9*1+(3+1,5)/2*0,5)*2  "štíty</t>
  </si>
  <si>
    <t>-1*2 "dveře</t>
  </si>
  <si>
    <t>31323411R</t>
  </si>
  <si>
    <t>Montáž - Zdivo obkladové z lícových cihel kotvených kotevními sponami pro vzduchovou mezeru dl. 240 mm (německý formát 240x115x71mm) děrovaných</t>
  </si>
  <si>
    <t>-1457245451</t>
  </si>
  <si>
    <t xml:space="preserve"> Zdivo obkladové - FELDHAUS – SINTRA v kombinaci 2/3 – 688 SABIOSO, 1/3 – 692 CREMA</t>
  </si>
  <si>
    <t>(1,54*5,5-1,4*0,65/2+4,3*1,2/2+3,125*1,84-4,44)*2  "boční stěny</t>
  </si>
  <si>
    <t>(1,54+3,25)*4,19 "zadní +čelní stěny</t>
  </si>
  <si>
    <t>31223412R</t>
  </si>
  <si>
    <t>Zdivo obkladové Klinker  FELDHAUS – SINTRA v kombinaci 2/3 – 688 SABIOSO, 1/3 – 692 CREMA - dodávka</t>
  </si>
  <si>
    <t>-611961435</t>
  </si>
  <si>
    <t>41,88*1,05 'Přepočtené koeficientem množství</t>
  </si>
  <si>
    <t>313234322</t>
  </si>
  <si>
    <t>Kotvení lícovaného zdiva konzolovými kotvami do zdiva nad otvory</t>
  </si>
  <si>
    <t>-1052780235</t>
  </si>
  <si>
    <t>1,2 "nad vstupní dveře</t>
  </si>
  <si>
    <t>316231235R</t>
  </si>
  <si>
    <t>Montáž - Ukončení vrstvy z cihel děrovaných Klinker NF nastojato na MVC včetně spárování</t>
  </si>
  <si>
    <t>903537613</t>
  </si>
  <si>
    <t>(2*2,1)*0,24  " ostění Klinker NF , dveře - SINTRA K685 NF</t>
  </si>
  <si>
    <t>31623136R</t>
  </si>
  <si>
    <t>Ostění Klinker NF , SINTRA K685 NF - dodávka</t>
  </si>
  <si>
    <t>-1006889379</t>
  </si>
  <si>
    <t>1,008*1,05 'Přepočtené koeficientem množství</t>
  </si>
  <si>
    <t>3112321VD</t>
  </si>
  <si>
    <t>Nadpraží z lícového zdiva FELDHAUS se třemi tyčemi (staveništní prefabrikát)</t>
  </si>
  <si>
    <t>2112547609</t>
  </si>
  <si>
    <t>1  "OSTĚNÍ VSTUPU DO OBJEKTU, PŘEKLAD "</t>
  </si>
  <si>
    <t>317121215</t>
  </si>
  <si>
    <t>Železobetonové prefabrikované překlady osazené jednotlivě na výšku, do lože z cementové malty šíře 60 mm, výšky 190 mm délky 1800 mm</t>
  </si>
  <si>
    <t>855852274</t>
  </si>
  <si>
    <t>5  "vylehčený překlad RZP 179/12/19 V,  -15-</t>
  </si>
  <si>
    <t>317168052.WNR</t>
  </si>
  <si>
    <t>Překlad vysoký Porotherm KP 7 dl 1250 mm</t>
  </si>
  <si>
    <t>-1341991366</t>
  </si>
  <si>
    <t>317998113</t>
  </si>
  <si>
    <t>Izolace tepelná mezi překlady z pěnového polystyrénu výšky 24 cm, tloušťky 80 mm</t>
  </si>
  <si>
    <t>394578643</t>
  </si>
  <si>
    <t>332381113</t>
  </si>
  <si>
    <t>Sloupy železobetonové z trub železobetonových, včetně betonové výplně a výztuže vnitřního průměru přes 300 do 400 mm</t>
  </si>
  <si>
    <t>585325620</t>
  </si>
  <si>
    <t>3,9 "sloup S1 v akumulaci DN400 - bet. C30/37</t>
  </si>
  <si>
    <t>380326121</t>
  </si>
  <si>
    <t>Kompletní konstrukce čistíren odpadních vod, nádrží, vodojemů, kanálů z betonu železového bez výztuže a bednění se zvýšenými nároky na prostředí tř. C 25/30, tl. přes 80 do 150 mm</t>
  </si>
  <si>
    <t>870141704</t>
  </si>
  <si>
    <t xml:space="preserve">3,04*2,2*0,15  "vyrovnávácí stěna v suterénu - kce6 </t>
  </si>
  <si>
    <t>380356211</t>
  </si>
  <si>
    <t>Bednění kompletních konstrukcí čistíren odpadních vod, nádrží, vodojemů, kanálů konstrukcí omítaných z betonu prostého nebo železového ploch rovinných zřízení</t>
  </si>
  <si>
    <t>-1909727905</t>
  </si>
  <si>
    <t xml:space="preserve">3,04*2,2  "vyrovnávácí stěna v suterénu - kce6 </t>
  </si>
  <si>
    <t>380356212</t>
  </si>
  <si>
    <t>Bednění kompletních konstrukcí čistíren odpadních vod, nádrží, vodojemů, kanálů konstrukcí omítaných z betonu prostého nebo železového ploch rovinných odstranění</t>
  </si>
  <si>
    <t>-888097685</t>
  </si>
  <si>
    <t>380326132</t>
  </si>
  <si>
    <t>Kompletní konstrukce čistíren odpadních vod, nádrží, vodojemů, kanálů z betonu železového bez výztuže a bednění se zvýšenými nároky na prostředí tř. C 30/37, tl. přes 150 do 300 mm</t>
  </si>
  <si>
    <t>-216423190</t>
  </si>
  <si>
    <t xml:space="preserve">kce_3*0,275  " strop akumulace - spádovaný - </t>
  </si>
  <si>
    <t>380356231</t>
  </si>
  <si>
    <t>Bednění kompletních konstrukcí čistíren odpadních vod, nádrží, vodojemů, kanálů konstrukcí neomítaných z betonu prostého nebo železového ploch rovinných zřízení</t>
  </si>
  <si>
    <t>1185813614</t>
  </si>
  <si>
    <t>kce_3 "strop akumulace</t>
  </si>
  <si>
    <t>380356232</t>
  </si>
  <si>
    <t>Bednění kompletních konstrukcí čistíren odpadních vod, nádrží, vodojemů, kanálů konstrukcí neomítaných z betonu prostého nebo železového ploch rovinných odstranění</t>
  </si>
  <si>
    <t>1574814177</t>
  </si>
  <si>
    <t>380361006</t>
  </si>
  <si>
    <t>Výztuž kompletních konstrukcí čistíren odpadních vod, nádrží, vodojemů, kanálů z oceli 10 505 (R) nebo BSt 500</t>
  </si>
  <si>
    <t>-974635042</t>
  </si>
  <si>
    <t xml:space="preserve">0,935  "výztuž stropu akumulace - statika </t>
  </si>
  <si>
    <t>0,049 " výztuž sloupu S1</t>
  </si>
  <si>
    <t>380361011</t>
  </si>
  <si>
    <t>Výztuž kompletních konstrukcí čistíren odpadních vod, nádrží, vodojemů, kanálů ze svařovaných sítí z drátů typu KARI</t>
  </si>
  <si>
    <t>-1644435839</t>
  </si>
  <si>
    <t xml:space="preserve">3,04*2,2*4,5*0,001  "KARI 100/100/6 - kce6 </t>
  </si>
  <si>
    <t>417321414</t>
  </si>
  <si>
    <t>Ztužující pásy a věnce z betonu železového (bez výztuže) tř. C 20/25</t>
  </si>
  <si>
    <t>CS ÚRS 2017 01</t>
  </si>
  <si>
    <t>-2056956643</t>
  </si>
  <si>
    <t>(3,15+3,64)*2*0,2*0,3  "spodní věnec  obvodového zdiva</t>
  </si>
  <si>
    <t>(3,64+2,5*2)*0,2*0,3  "horní věnec</t>
  </si>
  <si>
    <t>417351115</t>
  </si>
  <si>
    <t>Bednění bočnic ztužujících pásů a věnců včetně vzpěr zřízení</t>
  </si>
  <si>
    <t>32063259</t>
  </si>
  <si>
    <t>(3,64+3,15)*2*2*0,2  " horní věnec  obvodového zdiva</t>
  </si>
  <si>
    <t>(3,64+2,5*2)*2*0,2</t>
  </si>
  <si>
    <t>417351116</t>
  </si>
  <si>
    <t>Bednění bočnic ztužujících pásů a věnců včetně vzpěr odstranění</t>
  </si>
  <si>
    <t>-642149276</t>
  </si>
  <si>
    <t>417361821</t>
  </si>
  <si>
    <t>Výztuž ztužujících pásů a věnců z betonářské oceli 10 505 (R) nebo BSt 500</t>
  </si>
  <si>
    <t>-915707357</t>
  </si>
  <si>
    <t>1,333*0,09 'Přepočtené koeficientem množství</t>
  </si>
  <si>
    <t>430321616</t>
  </si>
  <si>
    <t>Schodišťové konstrukce a rampy z betonu železového (bez výztuže) stupně, schodnice, ramena, podesty s nosníky tř. C 30/37</t>
  </si>
  <si>
    <t>1305818118</t>
  </si>
  <si>
    <t>kce_5*0,2  "žb podesta vstupu -kce5</t>
  </si>
  <si>
    <t>430362021</t>
  </si>
  <si>
    <t>Výztuž schodišťových konstrukcí a ramp stupňů, schodnic, ramen, podest s nosníky ze svařovaných sítí z drátů typu KARI</t>
  </si>
  <si>
    <t>236925600</t>
  </si>
  <si>
    <t xml:space="preserve">kce_5*4,5*0,001  "Kari 100/100/6 </t>
  </si>
  <si>
    <t>434191441</t>
  </si>
  <si>
    <t>Osazování schodišťových stupňů kamenných s vyspárováním styčných spár, s provizorním dřevěným zábradlím a dočasným zakrytím stupnic prkny současně při zdění, rovných, kosých nebo vřetenových jednostranně zazděných visutých, popř. ukládaných na schodnici, stupňů broušených nebo leštěných</t>
  </si>
  <si>
    <t>-1112010435</t>
  </si>
  <si>
    <t>58388022R</t>
  </si>
  <si>
    <t>stupeň schodišťový pískovcový s drážkou 290x225x1200mm -řezaný a tryskaný</t>
  </si>
  <si>
    <t>-1248075249</t>
  </si>
  <si>
    <t>452313151</t>
  </si>
  <si>
    <t>Podkladní a zajišťovací konstrukce z betonu prostého v otevřeném výkopu bloky pro potrubí z betonu tř. C 20/25</t>
  </si>
  <si>
    <t>-924940844</t>
  </si>
  <si>
    <t>0,3*0,3*0,3*4 "podkladní bloky pro kolena hrdlová</t>
  </si>
  <si>
    <t>452353101</t>
  </si>
  <si>
    <t>Bednění podkladních a zajišťovacích konstrukcí v otevřeném výkopu bloků pro potrubí</t>
  </si>
  <si>
    <t>-1410427644</t>
  </si>
  <si>
    <t>0,3*0,3*4*4</t>
  </si>
  <si>
    <t>Úpravy povrchů, podlahy a osazování výplní</t>
  </si>
  <si>
    <t>611142012</t>
  </si>
  <si>
    <t>Potažení vnitřních ploch pletivem v ploše nebo pruzích, na plném podkladu rabicovým provizorním přichycením stropů</t>
  </si>
  <si>
    <t>-377977203</t>
  </si>
  <si>
    <t xml:space="preserve">(2,8+1,5+1,4)*3,04  "rabicové pletivo stropu </t>
  </si>
  <si>
    <t>611131101</t>
  </si>
  <si>
    <t>Podkladní a spojovací vrstva vnitřních omítaných ploch cementový postřik nanášený ručně celoplošně stropů</t>
  </si>
  <si>
    <t>1285641010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</si>
  <si>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</si>
  <si>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</si>
  <si>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-1588946054</t>
  </si>
  <si>
    <t>612121101</t>
  </si>
  <si>
    <t>Zatření spár vnitřních povrchů cementovou maltou, ploch z cihel stěn</t>
  </si>
  <si>
    <t>947368765</t>
  </si>
  <si>
    <t>kce_1_2 " cihelné zdivo</t>
  </si>
  <si>
    <t>612131101</t>
  </si>
  <si>
    <t>Podkladní a spojovací vrstva vnitřních omítaných ploch cementový postřik nanášený ručně celoplošně stěn</t>
  </si>
  <si>
    <t>-705866211</t>
  </si>
  <si>
    <t>612321121</t>
  </si>
  <si>
    <t>Omítka vápenocementová vnitřních ploch nanášená ručně jednovrstvá, tloušťky do 10 mm hladká svislých konstrukcí stěn</t>
  </si>
  <si>
    <t>611545689</t>
  </si>
  <si>
    <t>san_1  "stěny armakomory - rovnání pod obklad</t>
  </si>
  <si>
    <t xml:space="preserve">kce_1_2  "Armakomora </t>
  </si>
  <si>
    <t>612321191</t>
  </si>
  <si>
    <t>Omítka vápenocementová vnitřních ploch nanášená ručně Příplatek k cenám za každých dalších i započatých 5 mm tloušťky omítky přes 10 mm stěn</t>
  </si>
  <si>
    <t>580015818</t>
  </si>
  <si>
    <t>622331111</t>
  </si>
  <si>
    <t>Omítka cementová vnějších ploch nanášená ručně jednovrstvá, tloušťky do 15 mm hrubá zatřená stěn</t>
  </si>
  <si>
    <t>2041063171</t>
  </si>
  <si>
    <t>kce_2*1,25 "podzemní část - vyrovnání povrchu - s přesahem</t>
  </si>
  <si>
    <t>631311215</t>
  </si>
  <si>
    <t>Mazanina z betonu prostého se zvýšenými nároky na prostředí tl. přes 50 do 80 mm tř. C 30/37</t>
  </si>
  <si>
    <t>1763024717</t>
  </si>
  <si>
    <t>kce_5*0,5  "spádovaná mazanina vstupní podesty</t>
  </si>
  <si>
    <t>631311234</t>
  </si>
  <si>
    <t>Mazanina z betonu prostého se zvýšenými nároky na prostředí tl. přes 120 do 240 mm tř. C 25/30</t>
  </si>
  <si>
    <t>1767711996</t>
  </si>
  <si>
    <t>3,04*0,6*0,2  "dobetonávka žlabu v suterénu armakomory - san IIa</t>
  </si>
  <si>
    <t>631311214</t>
  </si>
  <si>
    <t>Mazanina z betonu prostého se zvýšenými nároky na prostředí tl. přes 50 do 80 mm tř. C 25/30</t>
  </si>
  <si>
    <t>1707280107</t>
  </si>
  <si>
    <t>san_2*0,05  "vyrovnání spádu v suterénu armakomory</t>
  </si>
  <si>
    <t>631319011</t>
  </si>
  <si>
    <t>Příplatek k cenám mazanin za úpravu povrchu mazaniny přehlazením, mazanina tl. přes 50 do 80 mm</t>
  </si>
  <si>
    <t>1994400473</t>
  </si>
  <si>
    <t>631319111</t>
  </si>
  <si>
    <t>Příplatek k cenám mazanin za vytvoření odtokového žlábku v prádelnách, ve dně kanálu pro rozvody apod. š x v = do 200x100 mm</t>
  </si>
  <si>
    <t>-1934031994</t>
  </si>
  <si>
    <t>631391112R</t>
  </si>
  <si>
    <t>Soklíky s požlábkem cementovými sanačními maltami Vandex UNIOMOERTEL 1, zakřivené, 100 mm vysoké, hlazené ocelovým hladítkem</t>
  </si>
  <si>
    <t>893294713</t>
  </si>
  <si>
    <t xml:space="preserve">pi*0,55*3  "fabiony na sloupu S1 -podlaha, spoj, strop </t>
  </si>
  <si>
    <t>851241131</t>
  </si>
  <si>
    <t>Montáž potrubí z trub litinových tlakových hrdlových v otevřeném výkopu s integrovaným těsněním DN 80</t>
  </si>
  <si>
    <t>-1693802021</t>
  </si>
  <si>
    <t>DKT.ST80C100</t>
  </si>
  <si>
    <t>Duktus VTH dl. 6 m, DN 80  ZINEK Standard 200 g/m2(ZN) C 100, pro spoj TYTON nebo BRS (Sit Plus)</t>
  </si>
  <si>
    <t>640500144</t>
  </si>
  <si>
    <t>3,5*1,02 'Přepočtené koeficientem množství</t>
  </si>
  <si>
    <t>851261131</t>
  </si>
  <si>
    <t>Montáž potrubí z trub litinových tlakových hrdlových v otevřeném výkopu s integrovaným těsněním DN 100</t>
  </si>
  <si>
    <t>-1858106646</t>
  </si>
  <si>
    <t>DKT.ST100C100</t>
  </si>
  <si>
    <t>Duktus VTH dl. 6 m, DN 100  ZINEK Standard 200 g/m2(ZN) C 100, pro spoj TYTON nebo BRS (Sit Plus)</t>
  </si>
  <si>
    <t>-521733112</t>
  </si>
  <si>
    <t>852242122</t>
  </si>
  <si>
    <t>Montáž potrubí z trub litinových tlakových přírubových abnormálních délek, jednotlivě do 1 m v otevřeném výkopu, kanálu nebo v šachtě DN 80</t>
  </si>
  <si>
    <t>983423069</t>
  </si>
  <si>
    <t>55253489</t>
  </si>
  <si>
    <t>tvarovka přírubová litinová s hladkým koncem,práškový epoxid tl 250µm F-kus DN 80</t>
  </si>
  <si>
    <t>852220818</t>
  </si>
  <si>
    <t>852262122</t>
  </si>
  <si>
    <t>Montáž potrubí z trub litinových tlakových přírubových abnormálních délek, jednotlivě do 1 m v otevřeném výkopu, kanálu nebo v šachtě DN 100</t>
  </si>
  <si>
    <t>593999056</t>
  </si>
  <si>
    <t>55253490</t>
  </si>
  <si>
    <t>tvarovka přírubová litinová s hladkým koncem,práškový epoxid tl 250µm F-kus DN 100</t>
  </si>
  <si>
    <t>1310835314</t>
  </si>
  <si>
    <t>857241131</t>
  </si>
  <si>
    <t>Montáž litinových tvarovek na potrubí litinovém tlakovém jednoosých na potrubí z trub hrdlových v otevřeném výkopu, kanálu nebo v šachtě s integrovaným těsněním DN 80</t>
  </si>
  <si>
    <t>-2067337956</t>
  </si>
  <si>
    <t>55253928</t>
  </si>
  <si>
    <t>koleno hrdlové z tvárné litiny,práškový epoxid tl 250µm MMK-kus DN 80-30°</t>
  </si>
  <si>
    <t>-1291111567</t>
  </si>
  <si>
    <t>55253940</t>
  </si>
  <si>
    <t>koleno hrdlové z tvárné litiny,práškový epoxid tl 250µm MMK-kus DN 80-45°</t>
  </si>
  <si>
    <t>-1587633415</t>
  </si>
  <si>
    <t>55251323R</t>
  </si>
  <si>
    <t>Spojka WAGA - GF - (multijoint)  DN 80</t>
  </si>
  <si>
    <t>2126448944</t>
  </si>
  <si>
    <t>64</t>
  </si>
  <si>
    <t>857261131</t>
  </si>
  <si>
    <t>Montáž litinových tvarovek na potrubí litinovém tlakovém jednoosých na potrubí z trub hrdlových v otevřeném výkopu, kanálu nebo v šachtě s integrovaným těsněním DN 100</t>
  </si>
  <si>
    <t>-818474381</t>
  </si>
  <si>
    <t>65</t>
  </si>
  <si>
    <t>55253929</t>
  </si>
  <si>
    <t>koleno hrdlové z tvárné litiny,práškový epoxid tl 250µm MMK-kus DN 100-30°</t>
  </si>
  <si>
    <t>-393565405</t>
  </si>
  <si>
    <t>66</t>
  </si>
  <si>
    <t>55253941</t>
  </si>
  <si>
    <t>koleno hrdlové z tvárné litiny,práškový epoxid tl 250µm MMK-kus DN 100-45°</t>
  </si>
  <si>
    <t>1293357853</t>
  </si>
  <si>
    <t>67</t>
  </si>
  <si>
    <t>55251324R</t>
  </si>
  <si>
    <t>Spojka WAGA - GF - (multijoint)  DN100</t>
  </si>
  <si>
    <t>-1215924491</t>
  </si>
  <si>
    <t>68</t>
  </si>
  <si>
    <t>892241111</t>
  </si>
  <si>
    <t>Tlakové zkoušky vodou na potrubí DN do 80</t>
  </si>
  <si>
    <t>-1867475657</t>
  </si>
  <si>
    <t>69</t>
  </si>
  <si>
    <t>892271111</t>
  </si>
  <si>
    <t>Tlakové zkoušky vodou na potrubí DN 100 nebo 125</t>
  </si>
  <si>
    <t>2113558819</t>
  </si>
  <si>
    <t>892372111</t>
  </si>
  <si>
    <t>Tlakové zkoušky vodou zabezpečení konců potrubí při tlakových zkouškách DN do 300</t>
  </si>
  <si>
    <t>-1337119538</t>
  </si>
  <si>
    <t>71</t>
  </si>
  <si>
    <t>899103112</t>
  </si>
  <si>
    <t>Osazení poklopů litinových a ocelových včetně rámů pro třídu zatížení B125, C250</t>
  </si>
  <si>
    <t>2136174399</t>
  </si>
  <si>
    <t xml:space="preserve">1 " vstupní poklop 600 x 800 - TL.1, vyjímatelný s rámem s lemem,  typ VaK M.B., včetně kotevních prvků,  mater.: nerez AISI 316L, dle D.2.4 </t>
  </si>
  <si>
    <t>Dodávka objednatele</t>
  </si>
  <si>
    <t>Ostatní konstrukce a práce, bourání</t>
  </si>
  <si>
    <t>72</t>
  </si>
  <si>
    <t>933901111</t>
  </si>
  <si>
    <t>Zkoušky objektů a vymývání provedení zkoušky vodotěsnosti betonové nádrže jakéhokoliv druhu a tvaru, o obsahu do 1000 m3</t>
  </si>
  <si>
    <t>625853103</t>
  </si>
  <si>
    <t>Pi*2,825*2,825*3,9 "objem nádrže</t>
  </si>
  <si>
    <t xml:space="preserve"> čerpání balastní a zkušební vody, vč. čerpací techniky,</t>
  </si>
  <si>
    <t>73</t>
  </si>
  <si>
    <t>933901311</t>
  </si>
  <si>
    <t>Zkoušky objektů a vymývání naplnění a vyprázdnění nádrže pro účely vymývací (proplachovací) o obsahu do 1000 m3</t>
  </si>
  <si>
    <t>-1383921889</t>
  </si>
  <si>
    <t>74</t>
  </si>
  <si>
    <t>081139100</t>
  </si>
  <si>
    <t>voda povrchová pro jinou potřebu průmyslu a služeb</t>
  </si>
  <si>
    <t>-569131045</t>
  </si>
  <si>
    <t>75</t>
  </si>
  <si>
    <t>941111121</t>
  </si>
  <si>
    <t>Montáž lešení řadového trubkového lehkého pracovního s podlahami s provozním zatížením tř. 3 do 200 kg/m2 šířky tř. W09 přes 0,9 do 1,2 m, výšky do 10 m</t>
  </si>
  <si>
    <t>-2074372206</t>
  </si>
  <si>
    <t>(4,2*2+2,5)*3 "práce na armakomorách</t>
  </si>
  <si>
    <t>76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</si>
  <si>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</si>
  <si>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</si>
  <si>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1269136911</t>
  </si>
  <si>
    <t>32,7082732447818*60 'Přepočtené koeficientem množství</t>
  </si>
  <si>
    <t>77</t>
  </si>
  <si>
    <t>941111821</t>
  </si>
  <si>
    <t>Demontáž lešení řadového trubkového lehkého pracovního s podlahami s provozním zatížením tř. 3 do 200 kg/m2 šířky tř. W09 přes 0,9 do 1,2 m, výšky do 10 m</t>
  </si>
  <si>
    <t>-1099404449</t>
  </si>
  <si>
    <t>78</t>
  </si>
  <si>
    <t>952903112</t>
  </si>
  <si>
    <t>Vyčištění objektů čistíren odpadních vod, nádrží, žlabů nebo kanálů světlé výšky prostoru do 3,5 m</t>
  </si>
  <si>
    <t>-940832528</t>
  </si>
  <si>
    <t>Pi*2,825*2,825 "plocha nádrže</t>
  </si>
  <si>
    <t>2,55*3,04  " manipulace</t>
  </si>
  <si>
    <t>79</t>
  </si>
  <si>
    <t>952903119</t>
  </si>
  <si>
    <t>Vyčištění objektů čistíren odpadních vod, nádrží, žlabů nebo kanálů Příplatek k ceně za vyčištění prostorů v přes 3,5 m</t>
  </si>
  <si>
    <t>582656141</t>
  </si>
  <si>
    <t>80</t>
  </si>
  <si>
    <t>953961113</t>
  </si>
  <si>
    <t>Kotvy chemické s vyvrtáním otvoru do betonu, železobetonu nebo tvrdého kamene tmel, velikost M 12, hloubka 110 mm</t>
  </si>
  <si>
    <t>-2107569880</t>
  </si>
  <si>
    <t>16 "kotvení zábradlí - venkovní</t>
  </si>
  <si>
    <t>81</t>
  </si>
  <si>
    <t>953961114</t>
  </si>
  <si>
    <t>Kotvy chemické s vyvrtáním otvoru do betonu, železobetonu nebo tvrdého kamene tmel, velikost M 16, hloubka 125 mm</t>
  </si>
  <si>
    <t>557793405</t>
  </si>
  <si>
    <t>6  "krov</t>
  </si>
  <si>
    <t>4 " trny pro sloup - sanace IV</t>
  </si>
  <si>
    <t>82</t>
  </si>
  <si>
    <t>953961211</t>
  </si>
  <si>
    <t>Kotvy chemické s vyvrtáním otvoru do betonu, železobetonu nebo tvrdého kamene chemická patrona, velikost M 8, hloubka 80 mm</t>
  </si>
  <si>
    <t>1961576244</t>
  </si>
  <si>
    <t>11  " HIT RE 500 - ukotvení trubních objímek - ventilace</t>
  </si>
  <si>
    <t>83</t>
  </si>
  <si>
    <t>977131110</t>
  </si>
  <si>
    <t>Vrty příklepovými vrtáky do cihelného zdiva nebo prostého betonu průměru do 16 mm</t>
  </si>
  <si>
    <t>1930073482</t>
  </si>
  <si>
    <t>8*0,2  "trny v dobetonávce žlabu v suterénu armakomory -roxor d16</t>
  </si>
  <si>
    <t xml:space="preserve">48*0,3   "trny po obvodu akumulace- roxor d14, statika </t>
  </si>
  <si>
    <t>84</t>
  </si>
  <si>
    <t>15381212R</t>
  </si>
  <si>
    <t>Trn z betonářské oceli včetně zainjektování při průměru oceli od 10 do 14 mm, délky do 0,3 m</t>
  </si>
  <si>
    <t>2073977698</t>
  </si>
  <si>
    <t xml:space="preserve">48  "trny po obvodu akumulace- roxor d14, statika </t>
  </si>
  <si>
    <t>85</t>
  </si>
  <si>
    <t>977131116</t>
  </si>
  <si>
    <t>Vrty příklepovými vrtáky do cihelného zdiva nebo prostého betonu průměru přes 16 do 20 mm</t>
  </si>
  <si>
    <t>-1109083391</t>
  </si>
  <si>
    <t xml:space="preserve">60*0,2  "přikotvení betonové stěny d=18mm, kce 6 </t>
  </si>
  <si>
    <t>86</t>
  </si>
  <si>
    <t>15381211R</t>
  </si>
  <si>
    <t>Trn z betonářské oceli včetně zainjektování při průměru oceli od 16 do 20 mm, délky do 0,3 m</t>
  </si>
  <si>
    <t>-1949091620</t>
  </si>
  <si>
    <t xml:space="preserve">60  "přikotvení betonové stěny d=16mm,dl.=200,  kce 6 </t>
  </si>
  <si>
    <t>87</t>
  </si>
  <si>
    <t>978021191</t>
  </si>
  <si>
    <t>Otlučení cementových vnitřních ploch stěn, v rozsahu do 100 %</t>
  </si>
  <si>
    <t>-908669050</t>
  </si>
  <si>
    <t>san_1  "stěny suterénu armakomory -celoplošné ubourání stěrky</t>
  </si>
  <si>
    <t>88</t>
  </si>
  <si>
    <t>985112113</t>
  </si>
  <si>
    <t>Odsekání degradovaného betonu stěn, tloušťky přes 30 do 50 mm</t>
  </si>
  <si>
    <t>557769943</t>
  </si>
  <si>
    <t>san_1*0,3  "30% stěn suterénu armakomory - ubourání kolem výztuže</t>
  </si>
  <si>
    <t>89</t>
  </si>
  <si>
    <t>985113131</t>
  </si>
  <si>
    <t>Pemrlování povrchu betonu rubu kleneb a podlah</t>
  </si>
  <si>
    <t>943012028</t>
  </si>
  <si>
    <t>pi*0,375*0,375 "zdrsnění dna pod sloupem d=0,75m</t>
  </si>
  <si>
    <t>90</t>
  </si>
  <si>
    <t>985113192</t>
  </si>
  <si>
    <t>Pemrlování povrchu betonu Příplatek k cenám za plochu do 10 m2 jednotlivě</t>
  </si>
  <si>
    <t>1321491378</t>
  </si>
  <si>
    <t>91</t>
  </si>
  <si>
    <t>985121122</t>
  </si>
  <si>
    <t>Tryskání degradovaného betonu stěn, rubu kleneb a podlah vodou pod tlakem přes 300 do 1 250 barů</t>
  </si>
  <si>
    <t>-1162765428</t>
  </si>
  <si>
    <t>san_1  "stěny suterénu armakomory</t>
  </si>
  <si>
    <t>pi*0,55*3,9  "povrch sloupu S1</t>
  </si>
  <si>
    <t xml:space="preserve">pi*3,165*3,165  " strop akumulace </t>
  </si>
  <si>
    <t>92</t>
  </si>
  <si>
    <t>985131111</t>
  </si>
  <si>
    <t>Očištění ploch stěn, rubu kleneb a podlah tlakovou vodou</t>
  </si>
  <si>
    <t>-1436291945</t>
  </si>
  <si>
    <t>(2,55+3,04)*2*2,69  "plocha vnitřních stěn suterénu armakomory</t>
  </si>
  <si>
    <t>2,55*3,04  "podlaha suterénu armakomory</t>
  </si>
  <si>
    <t>2*pi*3,165*1  "boky akumulace</t>
  </si>
  <si>
    <t>93</t>
  </si>
  <si>
    <t>985131311</t>
  </si>
  <si>
    <t>Očištění ploch stěn, rubu kleneb a podlah ruční dočištění ocelovými kartáči</t>
  </si>
  <si>
    <t>1319255265</t>
  </si>
  <si>
    <t>san_1 "suterén armakomory</t>
  </si>
  <si>
    <t>kce_3  "strop akumulace</t>
  </si>
  <si>
    <t>94</t>
  </si>
  <si>
    <t>985131411</t>
  </si>
  <si>
    <t>Očištění ploch stěn, rubu kleneb a podlah vysušení stlačeným vzduchem</t>
  </si>
  <si>
    <t>-1703651149</t>
  </si>
  <si>
    <t>san_5  " sloup</t>
  </si>
  <si>
    <t>san_2  "podlaha v suterénu armakomory</t>
  </si>
  <si>
    <t>kce_4 "boky akumulace</t>
  </si>
  <si>
    <t>95</t>
  </si>
  <si>
    <t>985311111R</t>
  </si>
  <si>
    <t>Reprofilace stěn cementovými sanačními maltami tl 15 mm Vandex UNIOMOERTEL 1</t>
  </si>
  <si>
    <t>-600281565</t>
  </si>
  <si>
    <t>san_1*0,3  "30%  stěn suterénu armakomory</t>
  </si>
  <si>
    <t>96</t>
  </si>
  <si>
    <t>985321211.1</t>
  </si>
  <si>
    <t>Ochranný nátěr betonářské výztuže 1 vrstva tloušťky 1 mm na epoxidové bázi stěn, líce kleneb a podhledů VANDEX KOROSIONSCHUTZ</t>
  </si>
  <si>
    <t>583207236</t>
  </si>
  <si>
    <t>san_1*0,3  "30% stěn suterénu armakomory</t>
  </si>
  <si>
    <t>san_4  " trny pod sloup</t>
  </si>
  <si>
    <t>97</t>
  </si>
  <si>
    <t>985323112.1</t>
  </si>
  <si>
    <t>Spojovací můstek reprofilovaného betonu na cementové bázi, tloušťky 2 mm VANDEX SUPER</t>
  </si>
  <si>
    <t>1369582528</t>
  </si>
  <si>
    <t>san_2  "podlaha suterénu</t>
  </si>
  <si>
    <t>san_5  "sloup</t>
  </si>
  <si>
    <t>98</t>
  </si>
  <si>
    <t>98532424R</t>
  </si>
  <si>
    <t xml:space="preserve">Tenkostěnná vodotěsná membrána BB75 tl. 3-5mm šedý </t>
  </si>
  <si>
    <t>-333814801</t>
  </si>
  <si>
    <t>san_5  "sloup S1</t>
  </si>
  <si>
    <t>99</t>
  </si>
  <si>
    <t>711111001</t>
  </si>
  <si>
    <t>Provedení izolace proti zemní vlhkosti natěradly a tmely za studena na ploše vodorovné V nátěrem penetračním</t>
  </si>
  <si>
    <t>-211217460</t>
  </si>
  <si>
    <t>100</t>
  </si>
  <si>
    <t>24617150</t>
  </si>
  <si>
    <t>nátěr hydroizolační na bázi asfaltu a plastu do spodní stavby - netoxický</t>
  </si>
  <si>
    <t>731399048</t>
  </si>
  <si>
    <t>kce_3+kce_4</t>
  </si>
  <si>
    <t>51,356*0,3 'Přepočtené koeficientem množství</t>
  </si>
  <si>
    <t>101</t>
  </si>
  <si>
    <t>711112001</t>
  </si>
  <si>
    <t>Provedení izolace proti zemní vlhkosti natěradly a tmely za studena na ploše svislé S nátěrem penetračním</t>
  </si>
  <si>
    <t>-997501761</t>
  </si>
  <si>
    <t>kce_2*2*1,25  "podzemní část - nátěr dvakrát s přesahem</t>
  </si>
  <si>
    <t>kce_4  "boky akumulace</t>
  </si>
  <si>
    <t>102</t>
  </si>
  <si>
    <t>111631500</t>
  </si>
  <si>
    <t>emulze asfaltová DEKPRIMER</t>
  </si>
  <si>
    <t>1110494612</t>
  </si>
  <si>
    <t>22,2*0,0004 'Přepočtené koeficientem množství</t>
  </si>
  <si>
    <t>103</t>
  </si>
  <si>
    <t>711121131</t>
  </si>
  <si>
    <t>Provedení izolace proti zemní vlhkosti natěradly a tmely za horka na ploše vodorovné V nátěrem asfaltovým</t>
  </si>
  <si>
    <t>-1274539031</t>
  </si>
  <si>
    <t>kce_3*2 " dvakrát lože z horkého asfaltu</t>
  </si>
  <si>
    <t>104</t>
  </si>
  <si>
    <t>11163004</t>
  </si>
  <si>
    <t xml:space="preserve">stěrka hydroizolační asfaltová jednosložková  spodní stavby PARABIT AOSI 85/25 </t>
  </si>
  <si>
    <t>128906985</t>
  </si>
  <si>
    <t>62,94*3,6 'Přepočtené koeficientem množství</t>
  </si>
  <si>
    <t>105</t>
  </si>
  <si>
    <t>711131101</t>
  </si>
  <si>
    <t>Provedení izolace proti zemní vlhkosti pásy na sucho AIP nebo tkaniny na ploše vodorovné V</t>
  </si>
  <si>
    <t>-1679339293</t>
  </si>
  <si>
    <t>7,28  "lepenka pod pozednici A400H</t>
  </si>
  <si>
    <t>106</t>
  </si>
  <si>
    <t>BTX.503001BX</t>
  </si>
  <si>
    <t>BITUMAX A 330 H (role/20m2)</t>
  </si>
  <si>
    <t>694008537</t>
  </si>
  <si>
    <t>7,28*1,01 'Přepočtené koeficientem množství</t>
  </si>
  <si>
    <t>107</t>
  </si>
  <si>
    <t>711141559</t>
  </si>
  <si>
    <t>Provedení izolace proti zemní vlhkosti pásy přitavením NAIP na ploše vodorovné V</t>
  </si>
  <si>
    <t>-1429288273</t>
  </si>
  <si>
    <t>kce_3*2  "strop akumulací - dvě vrstvy</t>
  </si>
  <si>
    <t>108</t>
  </si>
  <si>
    <t>711142559</t>
  </si>
  <si>
    <t>Provedení izolace proti zemní vlhkosti pásy přitavením NAIP na ploše svislé S</t>
  </si>
  <si>
    <t>116722448</t>
  </si>
  <si>
    <t>kce_4*2 "dvojitá izolace bok akumulace</t>
  </si>
  <si>
    <t>kce_2*3*1,25  "podzemní část - tři vrstvy s přesahem</t>
  </si>
  <si>
    <t>3,64*2,9*1,25  "čelní stěna suterénu armakomory s přesahem</t>
  </si>
  <si>
    <t>109</t>
  </si>
  <si>
    <t>KVK.0021728.URS</t>
  </si>
  <si>
    <t>BITAGIT 40 MINERAL (role/7,5m2)</t>
  </si>
  <si>
    <t>-697448327</t>
  </si>
  <si>
    <t>kce_4*2  "boky akumulací - dvě vrstvy</t>
  </si>
  <si>
    <t>kce_2*1,25  "podzemní část -  s přesahem</t>
  </si>
  <si>
    <t>127,007*1,1 'Přepočtené koeficientem množství</t>
  </si>
  <si>
    <t>110</t>
  </si>
  <si>
    <t>GBR.11242A</t>
  </si>
  <si>
    <t>ELASTEK 50 GARDEN modrozelený (role/5,4m2)</t>
  </si>
  <si>
    <t>788465663</t>
  </si>
  <si>
    <t>kce_2*2*1,25  "podzemní část - dvě vrstvy s přesahem</t>
  </si>
  <si>
    <t>124,912*1,1 'Přepočtené koeficientem množství</t>
  </si>
  <si>
    <t>111</t>
  </si>
  <si>
    <t>711161112.GTA</t>
  </si>
  <si>
    <t>Izolace proti zemní vlhkosti nopovou fólií vodorovná, nopek v 8,0 mm GUTTABETA N</t>
  </si>
  <si>
    <t>1657080407</t>
  </si>
  <si>
    <t xml:space="preserve">kce_2 </t>
  </si>
  <si>
    <t>112</t>
  </si>
  <si>
    <t>711161115.DEK</t>
  </si>
  <si>
    <t>Izolace proti zemní vlhkosti nopovou fólií vodorovná, nopek v 20,0 mm, tl do 1,0 mm DEKDREN T20</t>
  </si>
  <si>
    <t>-1070162851</t>
  </si>
  <si>
    <t>113</t>
  </si>
  <si>
    <t>711161215.DEK</t>
  </si>
  <si>
    <t>Izolace proti zemní vlhkosti nopovou fólií svislá, nopek v 20,0 mm, tl do 1,0 mm DEKDREN T20</t>
  </si>
  <si>
    <t>-1758565560</t>
  </si>
  <si>
    <t>kce_4  "bok akukomory</t>
  </si>
  <si>
    <t>114</t>
  </si>
  <si>
    <t>711782166R</t>
  </si>
  <si>
    <t>Provedení detailů pryskyřicemi -tmelem z epoxidové pryskyřice a tkaninou bez opracování výztuže na ploše svislé S - tkanina KITTFORT</t>
  </si>
  <si>
    <t>-1108577603</t>
  </si>
  <si>
    <t>0,5  "opravy lokálních poruch v laminované ploše -sanace III</t>
  </si>
  <si>
    <t>1,5  " sanace okolí nových prostupů+kotvení žebříků a potrubí</t>
  </si>
  <si>
    <t>(PI*(0,6*0,6-0,28*0,28))+pi*0,55*0,3  "pata sloupu S1 - sanace VI</t>
  </si>
  <si>
    <t>115</t>
  </si>
  <si>
    <t>58581260</t>
  </si>
  <si>
    <t>pryskyřice CHS Epoxy - 531, 2-složková pro sešívání trhlin v potěrech</t>
  </si>
  <si>
    <t>-1315306247</t>
  </si>
  <si>
    <t>3,403*3,3 'Přepočtené koeficientem množství</t>
  </si>
  <si>
    <t>116</t>
  </si>
  <si>
    <t>1167516025</t>
  </si>
  <si>
    <t>117</t>
  </si>
  <si>
    <t>713151111</t>
  </si>
  <si>
    <t>Montáž tepelné izolace střech šikmých rohožemi, pásy, deskami (izolační materiál ve specifikaci) kladenými volně mezi krokve</t>
  </si>
  <si>
    <t>352601301</t>
  </si>
  <si>
    <t xml:space="preserve">(2,8+1,5+1,4)*3,64*2  " izolace střechy - dvě vrstvy </t>
  </si>
  <si>
    <t>118</t>
  </si>
  <si>
    <t>63141188</t>
  </si>
  <si>
    <t>deska tepelně izolační minerální do šikmých střech a stěn  λ=0,036-0,037 tl 100mm</t>
  </si>
  <si>
    <t>-1899406558</t>
  </si>
  <si>
    <t>41,496*1,02 'Přepočtené koeficientem množství</t>
  </si>
  <si>
    <t>119</t>
  </si>
  <si>
    <t>713151141</t>
  </si>
  <si>
    <t>Montáž tepelné izolace střech šikmých pásy, připevněné sponkami reflexní pod krokve parotěsná , tloušťka izolace do 5 mm</t>
  </si>
  <si>
    <t>-1948245267</t>
  </si>
  <si>
    <t xml:space="preserve">(2,8+1,5+1,4)*3,64  "parotěs pod krokve </t>
  </si>
  <si>
    <t>120</t>
  </si>
  <si>
    <t>DEK.2600601000</t>
  </si>
  <si>
    <t>DEKFOL N 110 STANDARD (75m2/bal.)</t>
  </si>
  <si>
    <t>-1898945985</t>
  </si>
  <si>
    <t>20,748*1,05 'Přepočtené koeficientem množství</t>
  </si>
  <si>
    <t>121</t>
  </si>
  <si>
    <t>71313113R</t>
  </si>
  <si>
    <t>Izolace tepelná stěn vložením do konstrukce (kotvena kotevním systémem lícového zdiva a kotvícími kruhovými terči)</t>
  </si>
  <si>
    <t>1549595967</t>
  </si>
  <si>
    <t>41,88  "plocha zdiva Klinker</t>
  </si>
  <si>
    <t>122</t>
  </si>
  <si>
    <t>ISV.8592248000260</t>
  </si>
  <si>
    <t>Isover ORSIK 100mm, λD = 0,038,1200 x 600 x 100 mm, univerzální izolace</t>
  </si>
  <si>
    <t>343991853</t>
  </si>
  <si>
    <t>41,88*1,02 'Přepočtené koeficientem množství</t>
  </si>
  <si>
    <t>123</t>
  </si>
  <si>
    <t>713131141</t>
  </si>
  <si>
    <t xml:space="preserve">Montáž tepelné izolace stěn rohožemi, pásy, deskami, dílci, bloky (izolační materiál ve specifikaci) lepením celoplošně </t>
  </si>
  <si>
    <t>-462533836</t>
  </si>
  <si>
    <t>kce_4   "boky akumulace</t>
  </si>
  <si>
    <t>124</t>
  </si>
  <si>
    <t>713141111</t>
  </si>
  <si>
    <t>Montáž tepelné izolace střech plochých rohožemi, pásy, deskami, dílci, bloky (izolační materiál ve specifikaci) přilepenými asfaltem za horka zplna, jednovrstvá</t>
  </si>
  <si>
    <t>1351095945</t>
  </si>
  <si>
    <t>125</t>
  </si>
  <si>
    <t>AZF.RDBT310020</t>
  </si>
  <si>
    <t>Deska FOAMGLAS® READY BOARD RDBT3+ tloušťka 10 cm</t>
  </si>
  <si>
    <t>1541209328</t>
  </si>
  <si>
    <t>51,356*1,05 'Přepočtené koeficientem množství</t>
  </si>
  <si>
    <t>126</t>
  </si>
  <si>
    <t>713131145</t>
  </si>
  <si>
    <t>Montáž tepelné izolace stěn rohožemi, pásy, deskami, dílci, bloky (izolační materiál ve specifikaci) lepením bodově</t>
  </si>
  <si>
    <t>-38418915</t>
  </si>
  <si>
    <t>1,74*1 "izolace podesty</t>
  </si>
  <si>
    <t>(3,64+5,5)*0,5  "perimetr</t>
  </si>
  <si>
    <t>127</t>
  </si>
  <si>
    <t>AZF.RDBT315020</t>
  </si>
  <si>
    <t>Deska FOAMGLAS® READY BOARD RDBT3+ tloušťka 15 cm</t>
  </si>
  <si>
    <t>967700722</t>
  </si>
  <si>
    <t>1,74*1,02 'Přepočtené koeficientem množství</t>
  </si>
  <si>
    <t>128</t>
  </si>
  <si>
    <t>AZF.RDBT312020</t>
  </si>
  <si>
    <t>Deska FOAMGLAS® READY BOARD RDBT3+ tloušťka 11 cm</t>
  </si>
  <si>
    <t>371979388</t>
  </si>
  <si>
    <t>4,57*1,02 'Přepočtené koeficientem množství</t>
  </si>
  <si>
    <t>751</t>
  </si>
  <si>
    <t>Vzduchotechnika</t>
  </si>
  <si>
    <t>129</t>
  </si>
  <si>
    <t>751398021</t>
  </si>
  <si>
    <t>Montáž ostatních zařízení větrací mřížky stěnové, průřezu do 0,040 m2</t>
  </si>
  <si>
    <t>-1934966283</t>
  </si>
  <si>
    <t>130</t>
  </si>
  <si>
    <t>56245603</t>
  </si>
  <si>
    <t>mřížka větrací hranatá plast se síťovinou 200x200mm</t>
  </si>
  <si>
    <t>269373963</t>
  </si>
  <si>
    <t>2  "vnitřní - odvětrání armakomory, vč. filtru z netkané textilie</t>
  </si>
  <si>
    <t>131</t>
  </si>
  <si>
    <t>55341426</t>
  </si>
  <si>
    <t>mřížka větrací nerezová se síťovinou 200x200mm</t>
  </si>
  <si>
    <t>1622110637</t>
  </si>
  <si>
    <t>2  "venkovní mřížky</t>
  </si>
  <si>
    <t>132</t>
  </si>
  <si>
    <t>28611966R</t>
  </si>
  <si>
    <t>přesuvka  PVC-PU  DN 110</t>
  </si>
  <si>
    <t>-443408493</t>
  </si>
  <si>
    <t>1 "U-přesuvka s netkanou textilií -10-</t>
  </si>
  <si>
    <t>133</t>
  </si>
  <si>
    <t>751525082</t>
  </si>
  <si>
    <t>Montáž potrubí plastového kruhového bez příruby přes 100 do 200 mm</t>
  </si>
  <si>
    <t>-648180539</t>
  </si>
  <si>
    <t>134</t>
  </si>
  <si>
    <t>28611112R</t>
  </si>
  <si>
    <t>trubka  PVC DN 110x2,2 mm, včetně kolen</t>
  </si>
  <si>
    <t>-2043252834</t>
  </si>
  <si>
    <t>8,8  "odvětrání akukomory - vč. kolen 90°</t>
  </si>
  <si>
    <t>135</t>
  </si>
  <si>
    <t>28611130R</t>
  </si>
  <si>
    <t>trubka PVC DN 160x3,2 mm, včetně kolen</t>
  </si>
  <si>
    <t>1414182611</t>
  </si>
  <si>
    <t>5,5  "sání do suterénu arma komory - vč. kolen  90°</t>
  </si>
  <si>
    <t>136</t>
  </si>
  <si>
    <t>42975100</t>
  </si>
  <si>
    <t>objímka kruhového závěsu potrubí s pryží D 100mm</t>
  </si>
  <si>
    <t>1042283776</t>
  </si>
  <si>
    <t>8  "standart (MPC-RC-HILTI), vč. závit. tyče M8</t>
  </si>
  <si>
    <t>137</t>
  </si>
  <si>
    <t>42975102</t>
  </si>
  <si>
    <t>objímka kruhového závěsu potrubí s pryží D 160mm</t>
  </si>
  <si>
    <t>-691164891</t>
  </si>
  <si>
    <t>3  "standart (MPC-RC-HILTI), vč. závit. tyče M8</t>
  </si>
  <si>
    <t>138</t>
  </si>
  <si>
    <t>998751201</t>
  </si>
  <si>
    <t>Přesun hmot pro vzduchotechniku stanovený procentní sazbou (%) z ceny vodorovná dopravní vzdálenost do 50 m v objektech výšky do 12 m</t>
  </si>
  <si>
    <t>1332946596</t>
  </si>
  <si>
    <t>762</t>
  </si>
  <si>
    <t>Konstrukce tesařské</t>
  </si>
  <si>
    <t>139</t>
  </si>
  <si>
    <t>762081150</t>
  </si>
  <si>
    <t>Práce společné pro tesařské konstrukce hoblování hraněného řeziva přímo na staveništi</t>
  </si>
  <si>
    <t>-162009389</t>
  </si>
  <si>
    <t>2*5,2*0,195*0,018  "nárožní prkno</t>
  </si>
  <si>
    <t>14*0,1*0,2*1  "krokve - kraje</t>
  </si>
  <si>
    <t>0,02*0,04*24  "pomocná lať -hoblovaná</t>
  </si>
  <si>
    <t>140</t>
  </si>
  <si>
    <t>762085112</t>
  </si>
  <si>
    <t>Práce společné pro tesařské konstrukce montáž ocelových spojovacích prostředků (materiál ve specifikaci) svorníků, šroubů délky přes 150 do 300 mm</t>
  </si>
  <si>
    <t>373163229</t>
  </si>
  <si>
    <t>12  "spojovací čepy M20 x320</t>
  </si>
  <si>
    <t>6   "čepy M20x160</t>
  </si>
  <si>
    <t>6  "čepy pozednice M14x300</t>
  </si>
  <si>
    <t>141</t>
  </si>
  <si>
    <t>31197008</t>
  </si>
  <si>
    <t>tyč závitová Pz 4.6 M20</t>
  </si>
  <si>
    <t>1440807829</t>
  </si>
  <si>
    <t>12*0,32+6*0,16</t>
  </si>
  <si>
    <t>142</t>
  </si>
  <si>
    <t>31197005</t>
  </si>
  <si>
    <t>tyč závitová Pz 4.6 M14</t>
  </si>
  <si>
    <t>1397796681</t>
  </si>
  <si>
    <t>6*0,3</t>
  </si>
  <si>
    <t>143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</si>
  <si>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</si>
  <si>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</si>
  <si>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1192861708</t>
  </si>
  <si>
    <t>12*2,12  "kleštiny 60x120</t>
  </si>
  <si>
    <t>144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</si>
  <si>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</si>
  <si>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</si>
  <si>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-1653765500</t>
  </si>
  <si>
    <t>7*(4,67+3,23)   "krokve -pravá, levá - 100/200</t>
  </si>
  <si>
    <t>145</t>
  </si>
  <si>
    <t>762332133</t>
  </si>
  <si>
    <t>Montáž vázaných konstrukcí krovů střech pultových, sedlových, valbových, stanových čtvercového nebo obdélníkového půdorysu, z řeziva hraněného průřezové plochy přes 224 do 288 cm2</t>
  </si>
  <si>
    <t>1109469582</t>
  </si>
  <si>
    <t>2*5,2  "pozednice 180/140</t>
  </si>
  <si>
    <t>4,51  "vrcholová vaznice  120/220</t>
  </si>
  <si>
    <t>146</t>
  </si>
  <si>
    <t>60512135</t>
  </si>
  <si>
    <t>hranol stavební řezivo průřezu do 288cm2 do dl 6m</t>
  </si>
  <si>
    <t>1031912857</t>
  </si>
  <si>
    <t>12*2,12*0,06*0,12  "kleštiny 60x120</t>
  </si>
  <si>
    <t>5,2*2*0,18*0,14  "pozednice 180/140</t>
  </si>
  <si>
    <t>7*(4,67+3,23)*0,1*0,2   "krokve -pravá, levá - 100/200</t>
  </si>
  <si>
    <t>4,51*0,12*0,22  "vrcholová vaznice  120/220</t>
  </si>
  <si>
    <t>1,67*1,1 'Přepočtené koeficientem množství</t>
  </si>
  <si>
    <t>147</t>
  </si>
  <si>
    <t>762342314</t>
  </si>
  <si>
    <t>Bednění a laťování montáž laťování střech složitých sklonu do 60° při osové vzdálenosti latí přes 150 do 360 mm</t>
  </si>
  <si>
    <t>1489840237</t>
  </si>
  <si>
    <t>5,2*(4,67+3,23)  "plocha střechy latě 40/30</t>
  </si>
  <si>
    <t>148</t>
  </si>
  <si>
    <t>762342441</t>
  </si>
  <si>
    <t>Bednění a laťování montáž lišt trojúhelníkových nebo kontralatí</t>
  </si>
  <si>
    <t>-1391787343</t>
  </si>
  <si>
    <t>7*(4,36+2,95)  "délka kontralatí</t>
  </si>
  <si>
    <t>7*(3,65+2,2)  "pomocné vyrovnávací prkno 100/19</t>
  </si>
  <si>
    <t>149</t>
  </si>
  <si>
    <t>605141140</t>
  </si>
  <si>
    <t>řezivo jehličnaté lať impregnovaná dl 4 m</t>
  </si>
  <si>
    <t>-1748738438</t>
  </si>
  <si>
    <t>0,03*0,05*7*(4,36+2,95)  "kontralatě</t>
  </si>
  <si>
    <t>0,03*0,04*5,2*(18+13)   "latě</t>
  </si>
  <si>
    <t>0,018*0,1*7*(3,65+2,2)  "pomocné prkno</t>
  </si>
  <si>
    <t>0,381*1,1 'Přepočtené koeficientem množství</t>
  </si>
  <si>
    <t>150</t>
  </si>
  <si>
    <t>762395000</t>
  </si>
  <si>
    <t>Spojovací prostředky krovů, bednění a laťování, nadstřešních konstrukcí svory, prkna, hřebíky, pásová ocel, vruty</t>
  </si>
  <si>
    <t>20494078</t>
  </si>
  <si>
    <t>151</t>
  </si>
  <si>
    <t>762412501</t>
  </si>
  <si>
    <t>Montáž olištování spár hoblovanými lištami stěn</t>
  </si>
  <si>
    <t>CS ÚRS 2016 02</t>
  </si>
  <si>
    <t>-1161584718</t>
  </si>
  <si>
    <t>24,2 " spára zdivo/krov</t>
  </si>
  <si>
    <t>152</t>
  </si>
  <si>
    <t>605141010R</t>
  </si>
  <si>
    <t>řezivo jehličnaté lať jakost I hoblované 10 - 25 cm2</t>
  </si>
  <si>
    <t>200339511</t>
  </si>
  <si>
    <t>0,02*0,04*24,2  "pomocná lať -hoblovaná</t>
  </si>
  <si>
    <t>0,019*1,04 'Přepočtené koeficientem množství</t>
  </si>
  <si>
    <t>153</t>
  </si>
  <si>
    <t>762429001</t>
  </si>
  <si>
    <t>Obložení stropů nebo střešních podhledů montáž roštu podkladového</t>
  </si>
  <si>
    <t>-470182955</t>
  </si>
  <si>
    <t>18*3,04  "pomocný rošt pro uchycení podhledu</t>
  </si>
  <si>
    <t>154</t>
  </si>
  <si>
    <t>60511081</t>
  </si>
  <si>
    <t>řezivo jehličnaté středové smrk tl 18mm /80mm,  dl 4-5m</t>
  </si>
  <si>
    <t>1802136528</t>
  </si>
  <si>
    <t>0,08*0,018*54,72 "rošt -H2-</t>
  </si>
  <si>
    <t>0,079*1,04 'Přepočtené koeficientem množství</t>
  </si>
  <si>
    <t>155</t>
  </si>
  <si>
    <t>76242001R</t>
  </si>
  <si>
    <t>Obložení stropu z cementovláknitých desek HERAKLIT tl 25 mm na sraz šroubovaných</t>
  </si>
  <si>
    <t>-509329838</t>
  </si>
  <si>
    <t>(2,8+1,5+1,4)*3,04  "podhled -Heraklit-</t>
  </si>
  <si>
    <t>156</t>
  </si>
  <si>
    <t>762842231</t>
  </si>
  <si>
    <t>Montáž podbíjení střech šikmých, vnějšího přesahu šířky přes 0,8 m z hoblovaných prken z palubek</t>
  </si>
  <si>
    <t>515477761</t>
  </si>
  <si>
    <t>21,2 "podbití</t>
  </si>
  <si>
    <t>2*5,2*0,195 "nárožní prkno</t>
  </si>
  <si>
    <t>157</t>
  </si>
  <si>
    <t>61191155</t>
  </si>
  <si>
    <t>palubky obkladové smrk profil klasický 19x121mm jakost A/B</t>
  </si>
  <si>
    <t>461809896</t>
  </si>
  <si>
    <t>21,2*1,1 'Přepočtené koeficientem množství</t>
  </si>
  <si>
    <t>158</t>
  </si>
  <si>
    <t>762895000</t>
  </si>
  <si>
    <t>Spojovací prostředky záklopu stropů, stropnic, podbíjení hřebíky, svory</t>
  </si>
  <si>
    <t>-1236592020</t>
  </si>
  <si>
    <t>21,2*0,019+0,02+0,082 "palubky, lišta, rošt</t>
  </si>
  <si>
    <t>159</t>
  </si>
  <si>
    <t>998762201</t>
  </si>
  <si>
    <t>Přesun hmot pro konstrukce tesařské stanovený procentní sazbou (%) z ceny vodorovná dopravní vzdálenost do 50 m v objektech výšky do 6 m</t>
  </si>
  <si>
    <t>404209222</t>
  </si>
  <si>
    <t>160</t>
  </si>
  <si>
    <t>764222430</t>
  </si>
  <si>
    <t>Oplechování střešních prvků z hliníkového plechu okapu okapovým plechem střechy rovné rš 120 mm</t>
  </si>
  <si>
    <t>1362344183</t>
  </si>
  <si>
    <t>2*4,8  "okapnička elox Al</t>
  </si>
  <si>
    <t>161</t>
  </si>
  <si>
    <t>1555948691</t>
  </si>
  <si>
    <t>765</t>
  </si>
  <si>
    <t>Konstrukce pokrývačské</t>
  </si>
  <si>
    <t>162</t>
  </si>
  <si>
    <t>765113011.TDH</t>
  </si>
  <si>
    <t>Krytina keramická drážková režná Tondach Stodo 12 sklonu do 30° na sucho</t>
  </si>
  <si>
    <t>-415616772</t>
  </si>
  <si>
    <t>S " plocha střechy</t>
  </si>
  <si>
    <t>163</t>
  </si>
  <si>
    <t>765113112</t>
  </si>
  <si>
    <t>Krytina keramická drážková sklonu střechy do 30° okapová hrana s větracím pásem kovovým</t>
  </si>
  <si>
    <t>-555852478</t>
  </si>
  <si>
    <t>5,2*2  " délka okraje střechy</t>
  </si>
  <si>
    <t>164</t>
  </si>
  <si>
    <t>765113311</t>
  </si>
  <si>
    <t>Krytina keramická drážková sklonu střechy do 30° hřeben na sucho s větracím pásem kovovým z hřebenáčů režných</t>
  </si>
  <si>
    <t>923226963</t>
  </si>
  <si>
    <t>165</t>
  </si>
  <si>
    <t>765113551.TDH</t>
  </si>
  <si>
    <t>Krytina keramická drážková štítová hrana z okrajových tašek režných Tondach Stodo 12 na sucho</t>
  </si>
  <si>
    <t>572671608</t>
  </si>
  <si>
    <t>(4,67+3,23)*2  "štíty</t>
  </si>
  <si>
    <t>166</t>
  </si>
  <si>
    <t>765191021</t>
  </si>
  <si>
    <t>Montáž pojistné hydroizolační fólie kladené ve sklonu přes 20° s lepenými přesahy na krokve</t>
  </si>
  <si>
    <t>930128104</t>
  </si>
  <si>
    <t>S  "plocha střechy</t>
  </si>
  <si>
    <t>167</t>
  </si>
  <si>
    <t>DEK.2600201120</t>
  </si>
  <si>
    <t>DEKTEN PRO (75m2/bal.)</t>
  </si>
  <si>
    <t>-558386704</t>
  </si>
  <si>
    <t>41,08*1,15 'Přepočtené koeficientem množství</t>
  </si>
  <si>
    <t>168</t>
  </si>
  <si>
    <t>998765201</t>
  </si>
  <si>
    <t>Přesun hmot pro krytiny skládané stanovený procentní sazbou (%) z ceny vodorovná dopravní vzdálenost do 50 m v objektech výšky do 6 m</t>
  </si>
  <si>
    <t>413077038</t>
  </si>
  <si>
    <t>766</t>
  </si>
  <si>
    <t>Konstrukce truhlářské</t>
  </si>
  <si>
    <t>169</t>
  </si>
  <si>
    <t>766660411</t>
  </si>
  <si>
    <t>Montáž dveřních křídel dřevěných nebo plastových vchodových dveří včetně rámu do zdiva jednokřídlových bez nadsvětlíku</t>
  </si>
  <si>
    <t>-258117596</t>
  </si>
  <si>
    <t>170</t>
  </si>
  <si>
    <t>61144163R</t>
  </si>
  <si>
    <t>dveře plastové vchodové jednokřídlé otvíravé 900 x 2000mm, plné,  zateplené, s rozšiřovacím profilem š=100</t>
  </si>
  <si>
    <t>-2054455006</t>
  </si>
  <si>
    <t>171</t>
  </si>
  <si>
    <t>998766201</t>
  </si>
  <si>
    <t>Přesun hmot pro konstrukce truhlářské stanovený procentní sazbou (%) z ceny vodorovná dopravní vzdálenost do 50 m v objektech výšky do 6 m</t>
  </si>
  <si>
    <t>-990214400</t>
  </si>
  <si>
    <t>172</t>
  </si>
  <si>
    <t>767161111</t>
  </si>
  <si>
    <t>Montáž zábradlí rovného z trubek nebo tenkostěnných profilů do zdiva, hmotnosti 1 m zábradlí do 20 kg</t>
  </si>
  <si>
    <t>-1707895651</t>
  </si>
  <si>
    <t>1,74+0,635 "zábradlí u vstupu</t>
  </si>
  <si>
    <t>173</t>
  </si>
  <si>
    <t>1401102R</t>
  </si>
  <si>
    <t>Zábradlí trubkové, nerez AISI 304 L, vč. kotevních prvků, dle D.2.7</t>
  </si>
  <si>
    <t>-472538101</t>
  </si>
  <si>
    <t>174</t>
  </si>
  <si>
    <t>76759011R</t>
  </si>
  <si>
    <t>Montáž podlahových konstrukcí podlahových roštů ocelových - nerez</t>
  </si>
  <si>
    <t>-270123637</t>
  </si>
  <si>
    <t>1,53*0,53  "akumulace -  lisovaný pororošt 30x3, vyjímatelný, mat.: nerez AISI 304 -(STACO rošty),  D.2.4</t>
  </si>
  <si>
    <t>175</t>
  </si>
  <si>
    <t>76759012R</t>
  </si>
  <si>
    <t>Montáž podlahových konstrukcí podlahových roštů, podlah připevněných šroubováním</t>
  </si>
  <si>
    <t>-948646205</t>
  </si>
  <si>
    <t>176</t>
  </si>
  <si>
    <t>55347016R</t>
  </si>
  <si>
    <t xml:space="preserve">Litý pororošt z kompozitu 30 x 30/30  podlahový </t>
  </si>
  <si>
    <t>-653022571</t>
  </si>
  <si>
    <t>Pororošty  typ PREFAGRID - vyjímatelné,  včetně nosných - PREFEN - profilů a nerez kotevních prvků,  dle D.2.5</t>
  </si>
  <si>
    <t>1*2,5  "P1, s otvorem 600/800 - přízemí manipulace</t>
  </si>
  <si>
    <t>1*2,5  "P2 - přízemí manipulace</t>
  </si>
  <si>
    <t>1*2,5  "P3, s otvorem 170/170 - přízemí manipulace</t>
  </si>
  <si>
    <t>0,31*0,95  "P4  s otvorem 170/170 - přízemí manipulace</t>
  </si>
  <si>
    <t>0,39*0,965  "P5 s otvorem 120/250 , dvoudílný - suterén manipulace-odpadní jímka</t>
  </si>
  <si>
    <t>177</t>
  </si>
  <si>
    <t>767662210R</t>
  </si>
  <si>
    <t>Montáž mříží otvíravých, dveřních</t>
  </si>
  <si>
    <t>1359799172</t>
  </si>
  <si>
    <t>2,105*1,1  "vnitřní vstupní mříž, včetně dodávky, mater.: nerez AISI 316L, dle D.2.6</t>
  </si>
  <si>
    <t>178</t>
  </si>
  <si>
    <t>767861011R</t>
  </si>
  <si>
    <t>Montáž vnitřních žebříků přímých délky přes 2 do 5 m, ukotvených do betonu</t>
  </si>
  <si>
    <t>-1969534170</t>
  </si>
  <si>
    <t>179</t>
  </si>
  <si>
    <t>449830271R</t>
  </si>
  <si>
    <t xml:space="preserve">žebřík Z2 -  dl 3,35m </t>
  </si>
  <si>
    <t>1756429450</t>
  </si>
  <si>
    <t>3,35  "Z2, žebřík s ochranným košem z kompozitu Prefen, včetně kotevních prvků z nerezu AISI 316L, dle D.2.4 - přízemí manipulace</t>
  </si>
  <si>
    <t>180</t>
  </si>
  <si>
    <t>449830273R</t>
  </si>
  <si>
    <t xml:space="preserve">Žebřík Z3 - dl 4,5m  </t>
  </si>
  <si>
    <t>1233035329</t>
  </si>
  <si>
    <t xml:space="preserve">3,9  "Z3, žebík s odklápěcím madlem, profil Prefen, včetně kotevních prvků z nerezu AISI 316L, dle D.2.4 - suterén manipulace </t>
  </si>
  <si>
    <t>181</t>
  </si>
  <si>
    <t>767861012R</t>
  </si>
  <si>
    <t>Montáž vnitřních kovových žebříků přímých délky přes 2 do 5 m, ukotvených do betonu</t>
  </si>
  <si>
    <t>455544572</t>
  </si>
  <si>
    <t>182</t>
  </si>
  <si>
    <t>44983027R</t>
  </si>
  <si>
    <t>Žebřík Z1  výstupový přímý z nerezové oceli dl 4,1m+1,1m</t>
  </si>
  <si>
    <t>-1187360929</t>
  </si>
  <si>
    <t>4,1+1,1  "Z1, žebřík s ochranným košem a madly,  včetně kotevních prvků,  nerez AISI 316L, dle D.2.4 - vstup do akumulace</t>
  </si>
  <si>
    <t>183</t>
  </si>
  <si>
    <t>767995113</t>
  </si>
  <si>
    <t>Montáž ostatních atypických zámečnických konstrukcí hmotnosti přes 10 do 20 kg</t>
  </si>
  <si>
    <t>-866741341</t>
  </si>
  <si>
    <t>15,8  "zarážka dlažby u vstupu,  L 100/50/8, dl. 1740mm,  nerez AISI 304 dle D.2.7</t>
  </si>
  <si>
    <t>184</t>
  </si>
  <si>
    <t>954479772</t>
  </si>
  <si>
    <t>771</t>
  </si>
  <si>
    <t>Podlahy z dlaždic</t>
  </si>
  <si>
    <t>185</t>
  </si>
  <si>
    <t>771531053</t>
  </si>
  <si>
    <t>Montáž podlah z dlaždic cihelných nebo portlandských tloušťky do 30 mm lepených flexibilním lepidlem přes 45 do 55 ks/m2</t>
  </si>
  <si>
    <t>-120341548</t>
  </si>
  <si>
    <t>1,75*1,6  "kce5 - vstupní podesta</t>
  </si>
  <si>
    <t>186</t>
  </si>
  <si>
    <t>59631102R</t>
  </si>
  <si>
    <t>dlažba mrazuvzdorná cihelná 100x200x45mm  - Klinker - Radeberg</t>
  </si>
  <si>
    <t>1737631123</t>
  </si>
  <si>
    <t>2,8*1,1 'Přepočtené koeficientem množství</t>
  </si>
  <si>
    <t>187</t>
  </si>
  <si>
    <t>771531101</t>
  </si>
  <si>
    <t>Montáž podlah z dlaždic cihelných nebo portlandských Příplatek k cenám za provádění plochy do 5 m2</t>
  </si>
  <si>
    <t>33930613</t>
  </si>
  <si>
    <t>188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</si>
  <si>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</si>
  <si>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</si>
  <si>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-1721184853</t>
  </si>
  <si>
    <t>189</t>
  </si>
  <si>
    <t>LSS.TR335061</t>
  </si>
  <si>
    <t>dlaždice slinutá TAURUS GRANIT, 298 x 298 x 9 mm</t>
  </si>
  <si>
    <t>-1166111511</t>
  </si>
  <si>
    <t>7,752*1,1 'Přepočtené koeficientem množství</t>
  </si>
  <si>
    <t>190</t>
  </si>
  <si>
    <t>771577154</t>
  </si>
  <si>
    <t>Montáž podlah z dlaždic keramických kladených do malty Příplatek k cenám za dvousložkový spárovací tmel</t>
  </si>
  <si>
    <t>-599780086</t>
  </si>
  <si>
    <t>191</t>
  </si>
  <si>
    <t>998771201</t>
  </si>
  <si>
    <t>Přesun hmot pro podlahy z dlaždic stanovený procentní sazbou (%) z ceny vodorovná dopravní vzdálenost do 50 m v objektech výšky do 6 m</t>
  </si>
  <si>
    <t>216036255</t>
  </si>
  <si>
    <t>781</t>
  </si>
  <si>
    <t>Dokončovací práce - obklady</t>
  </si>
  <si>
    <t>192</t>
  </si>
  <si>
    <t>781121011</t>
  </si>
  <si>
    <t>Příprava podkladu před provedením obkladu nátěr penetrační na stěnu</t>
  </si>
  <si>
    <t>-1578337650</t>
  </si>
  <si>
    <t>193</t>
  </si>
  <si>
    <t>781474114</t>
  </si>
  <si>
    <t>Montáž obkladů vnitřních stěn z dlaždic keramických lepených flexibilním lepidlem maloformátových hladkých přes 19 do 22 ks/m2</t>
  </si>
  <si>
    <t>1484282564</t>
  </si>
  <si>
    <t>san_1  "stěny armakomory -suterén</t>
  </si>
  <si>
    <t>kce_1_2  "armakomora</t>
  </si>
  <si>
    <t>194</t>
  </si>
  <si>
    <t>LSS.WAAG6008</t>
  </si>
  <si>
    <t>obkládačka RAKO POOL, 198 x 248 x 6,8 mm, (bílá, světle a tmavě modrá)</t>
  </si>
  <si>
    <t>-1112144036</t>
  </si>
  <si>
    <t>80,6907752543726*1,1 'Přepočtené koeficientem množství</t>
  </si>
  <si>
    <t>195</t>
  </si>
  <si>
    <t>998781201</t>
  </si>
  <si>
    <t>Přesun hmot pro obklady keramické stanovený procentní sazbou (%) z ceny vodorovná dopravní vzdálenost do 50 m v objektech výšky do 6 m</t>
  </si>
  <si>
    <t>2011672122</t>
  </si>
  <si>
    <t>783</t>
  </si>
  <si>
    <t>Dokončovací práce - nátěry</t>
  </si>
  <si>
    <t>196</t>
  </si>
  <si>
    <t>783213011</t>
  </si>
  <si>
    <t>Napouštěcí nátěr tesařských prvků proti dřevokazným houbám, hmyzu a plísním nezabudovaných do konstrukce jednonásobný syntetický</t>
  </si>
  <si>
    <t>-588333552</t>
  </si>
  <si>
    <t>2*5,2*(0,18+0,14)*2  "pozednice 180/140</t>
  </si>
  <si>
    <t>4,51*(0,12+0,22)*2  "vrcholová vaznice  120/220</t>
  </si>
  <si>
    <t>7*(4,67+3,23)*(0,1+0,2)*2   "krokve -pravá, levá - 100/200</t>
  </si>
  <si>
    <t>12*2,12*(0,06+0,12)*2  "kleštiny 60x120</t>
  </si>
  <si>
    <t>7*(4,36+2,95)*(0,03+0,05)*2  "délka kontralatí</t>
  </si>
  <si>
    <t>7*(3,65+2,2)*(0,1+0,019)*2  "pomocné vyrovnávací prkno 100/19</t>
  </si>
  <si>
    <t>5,2*(18+13)*(0,03+0,04)*2  "latě</t>
  </si>
  <si>
    <t>197</t>
  </si>
  <si>
    <t>783218111</t>
  </si>
  <si>
    <t>Lazurovací nátěr tesařských konstrukcí dvojnásobný syntetický</t>
  </si>
  <si>
    <t>-1875491538</t>
  </si>
  <si>
    <t>21,2*2  "záklop na krokev</t>
  </si>
  <si>
    <t>2*5,2*(0,195+0,018)*2  "čelní podbití</t>
  </si>
  <si>
    <t>(0,02+0,04)*2*24,2  "pomocná lať -hoblovaná</t>
  </si>
  <si>
    <t>784</t>
  </si>
  <si>
    <t>Dokončovací práce - malby a tapety</t>
  </si>
  <si>
    <t>198</t>
  </si>
  <si>
    <t>784181101</t>
  </si>
  <si>
    <t>Penetrace podkladu jednonásobná základní akrylátová v místnostech výšky do 3,80 m</t>
  </si>
  <si>
    <t>1165963046</t>
  </si>
  <si>
    <t xml:space="preserve">(2,8+1,5+1,4)*3,04  "plocha stropu </t>
  </si>
  <si>
    <t>199</t>
  </si>
  <si>
    <t>784211101</t>
  </si>
  <si>
    <t>Malby z malířských směsí otěruvzdorných za mokra dvojnásobné, bílé za mokra otěruvzdorné výborně v místnostech výšky do 3,80 m</t>
  </si>
  <si>
    <t>-1829081830</t>
  </si>
  <si>
    <t>(2,8+1,5+1,4)*3,04  "plocha stropu  - 2x akrylátsilikonový BISIL PROFI</t>
  </si>
  <si>
    <t>výkop plot</t>
  </si>
  <si>
    <t>2,426</t>
  </si>
  <si>
    <t>1,52</t>
  </si>
  <si>
    <t>nz</t>
  </si>
  <si>
    <t>plocha pro náhradnízásobník</t>
  </si>
  <si>
    <t>vs</t>
  </si>
  <si>
    <t>výkop pro sloupky</t>
  </si>
  <si>
    <t>4,004</t>
  </si>
  <si>
    <t>03 - SO 03 – Oplocení a terénní úpravy</t>
  </si>
  <si>
    <t xml:space="preserve">    5 - Komunikace</t>
  </si>
  <si>
    <t xml:space="preserve">    998 - Přesun hmot</t>
  </si>
  <si>
    <t>113151111</t>
  </si>
  <si>
    <t>Rozebírání zpevněných ploch s přemístěním na skládku na vzdálenost do 20 m nebo s naložením na dopravní prostředek ze silničních panelů</t>
  </si>
  <si>
    <t>-1964101787</t>
  </si>
  <si>
    <t>nz  "odstranění plochy náhradní zásobení - panely investora</t>
  </si>
  <si>
    <t>113152112</t>
  </si>
  <si>
    <t>Odstranění podkladů zpevněných ploch s přemístěním na skládku na vzdálenost do 20 m nebo s naložením na dopravní prostředek z kameniva drceného - štěrkodrti</t>
  </si>
  <si>
    <t>625891137</t>
  </si>
  <si>
    <t>nz*0,1  "plocha pro náhradní zásobník - odstranění</t>
  </si>
  <si>
    <t>111212357</t>
  </si>
  <si>
    <t>Odstranění nevhodných dřevin průměru kmene do 100 mm výšky přes 1 m s odstraněním pařezu přes 100 do 500 m2 na svahu přes 1:2 do 1:1</t>
  </si>
  <si>
    <t>978931430</t>
  </si>
  <si>
    <t>200  "odstranění náletových dřevin z objektu</t>
  </si>
  <si>
    <t>111209111</t>
  </si>
  <si>
    <t>Spálení proutí, klestu z prořezávek a odstraněných křovin pro jakoukoliv dřevinu</t>
  </si>
  <si>
    <t>-1623956118</t>
  </si>
  <si>
    <t>121101102</t>
  </si>
  <si>
    <t>Sejmutí ornice nebo lesní půdy s vodorovným přemístěním na hromady v místě upotřebení nebo na dočasné či trvalé skládky se složením, na vzdálenost přes 50 do 100 m</t>
  </si>
  <si>
    <t>2077789661</t>
  </si>
  <si>
    <t>280*0,15  "travnatá část dotčená stavbou</t>
  </si>
  <si>
    <t>131201101</t>
  </si>
  <si>
    <t>Hloubení nezapažených jam a zářezů s urovnáním dna do předepsaného profilu a spádu v hornině tř. 3 do 100 m3</t>
  </si>
  <si>
    <t>-2107906277</t>
  </si>
  <si>
    <t xml:space="preserve">0,4*0,4*0,65*16  "sloupky </t>
  </si>
  <si>
    <t>0,4*0,6*0,65*15  "vzpěry</t>
  </si>
  <si>
    <t>132201101</t>
  </si>
  <si>
    <t>Hloubení zapažených i nezapažených rýh šířky do 600 mm s urovnáním dna do předepsaného profilu a spádu v hornině tř. 3 do 100 m3</t>
  </si>
  <si>
    <t>-681720027</t>
  </si>
  <si>
    <t>2*0,32*0,8 "podklad branky"</t>
  </si>
  <si>
    <t>70*0,1*0,15  "rýha podhrabových desek</t>
  </si>
  <si>
    <t>0,6*0,6*2,4  " výustní objekt</t>
  </si>
  <si>
    <t>-863933916</t>
  </si>
  <si>
    <t>v+vs  "celková vykopaná zemina</t>
  </si>
  <si>
    <t>104625522</t>
  </si>
  <si>
    <t>567062400</t>
  </si>
  <si>
    <t>v+vs+z " naložení výkopku na mezideponii</t>
  </si>
  <si>
    <t>-67294606</t>
  </si>
  <si>
    <t>v+vs-z</t>
  </si>
  <si>
    <t>1419846862</t>
  </si>
  <si>
    <t>4,9043280889008*1,6 'Přepočtené koeficientem množství</t>
  </si>
  <si>
    <t>1327398503</t>
  </si>
  <si>
    <t>vs+v</t>
  </si>
  <si>
    <t>-(0,64+4,004+2,3*0,1*0,035*33) "objem betonu a podhr. desek</t>
  </si>
  <si>
    <t>181951102</t>
  </si>
  <si>
    <t>Úprava pláně vyrovnáním výškových rozdílů v hornině tř. 1 až 4 se zhutněním</t>
  </si>
  <si>
    <t>-25494504</t>
  </si>
  <si>
    <t>5*3  "plocha pro náhradní zásobník - ve spolupráci s dodavatelem, nádoby a TP objekt dodá VaK M.B.</t>
  </si>
  <si>
    <t>182111111</t>
  </si>
  <si>
    <t>Zpevnění svahu jutovou, kokosovou nebo plastovou rohoží na svahu přes 1:2 do 1:1</t>
  </si>
  <si>
    <t>402499456</t>
  </si>
  <si>
    <t>pi*8*8 " zatravněná plocha stropu akumulace</t>
  </si>
  <si>
    <t>69321121</t>
  </si>
  <si>
    <t>georohož protierozní - kokosová - Bon Terra K</t>
  </si>
  <si>
    <t>1172858861</t>
  </si>
  <si>
    <t>201,062*1,1 'Přepočtené koeficientem množství</t>
  </si>
  <si>
    <t>181301102</t>
  </si>
  <si>
    <t>Rozprostření a urovnání ornice v rovině nebo ve svahu sklonu do 1:5 při souvislé ploše do 500 m2, tl. vrstvy přes 100 do 150 mm</t>
  </si>
  <si>
    <t>1014871140</t>
  </si>
  <si>
    <t>"nezpevněné plochy - ornice, tráva  tl. 150mm</t>
  </si>
  <si>
    <t>280  "zatravněná plocha pozemku - ohumusování</t>
  </si>
  <si>
    <t>183403111</t>
  </si>
  <si>
    <t>Obdělání půdy nakopáním hl. přes 50 do 100 mm v rovině nebo na svahu do 1:5</t>
  </si>
  <si>
    <t>1709100202</t>
  </si>
  <si>
    <t>183405211</t>
  </si>
  <si>
    <t>Výsev trávníku hydroosevem na ornici</t>
  </si>
  <si>
    <t>631217360</t>
  </si>
  <si>
    <t>00572474</t>
  </si>
  <si>
    <t>osivo směs travní krajinná-svahová</t>
  </si>
  <si>
    <t>-972832054</t>
  </si>
  <si>
    <t>280*0,15 'Přepočtené koeficientem množství</t>
  </si>
  <si>
    <t>185803111</t>
  </si>
  <si>
    <t>Ošetření trávníku jednorázové v rovině nebo na svahu do 1:5</t>
  </si>
  <si>
    <t>1490009234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</si>
  <si>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</si>
  <si>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</si>
  <si>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-347995779</t>
  </si>
  <si>
    <t xml:space="preserve">2,5+5,5 "drenáže u opěrek d80 </t>
  </si>
  <si>
    <t>-1039402427</t>
  </si>
  <si>
    <t>6,5  "separační vrstva pod zámkovou dlažbou</t>
  </si>
  <si>
    <t>2120698569</t>
  </si>
  <si>
    <t>6,5*1,15 'Přepočtené koeficientem množství</t>
  </si>
  <si>
    <t>274313711</t>
  </si>
  <si>
    <t>Základy z betonu prostého pasy betonu kamenem neprokládaného tř. C 20/25</t>
  </si>
  <si>
    <t>CS ÚRS 2017 02</t>
  </si>
  <si>
    <t>479818436</t>
  </si>
  <si>
    <t>2*0,32*0,8  "blok branky</t>
  </si>
  <si>
    <t>0,8*0,9*1,65  "základ pod opěrku u podesty</t>
  </si>
  <si>
    <t>0,8*1,185*2,8  "základ  pod opěrku u cesty</t>
  </si>
  <si>
    <t>274356021</t>
  </si>
  <si>
    <t>Bednění základů z betonu prostého nebo železového pasů pro plochy rovinné zřízení</t>
  </si>
  <si>
    <t>555600451</t>
  </si>
  <si>
    <t>(2+0,32)*2*0,8 "podklad branky"</t>
  </si>
  <si>
    <t>0,8*(0,9+1,65)  "základ pod opěrku u podesty</t>
  </si>
  <si>
    <t>0,8*(1,185+2,9)  "základ  pod opěrku u cesty</t>
  </si>
  <si>
    <t>274356022</t>
  </si>
  <si>
    <t>Bednění základů z betonu prostého nebo železového pasů pro plochy rovinné odstranění</t>
  </si>
  <si>
    <t>530833448</t>
  </si>
  <si>
    <t>275313711</t>
  </si>
  <si>
    <t>Základy z betonu prostého patky a bloky z betonu kamenem neprokládaného tř. C 20/25</t>
  </si>
  <si>
    <t>198576546</t>
  </si>
  <si>
    <t>0,4*0,4*0,65*16 "sloupky průběžné"</t>
  </si>
  <si>
    <t>0,6*0,6*0,6  "blok žabí klapky</t>
  </si>
  <si>
    <t>275356021</t>
  </si>
  <si>
    <t>Bednění základů z betonu prostého nebo železového patek pro plochy rovinné zřízení</t>
  </si>
  <si>
    <t>-69194609</t>
  </si>
  <si>
    <t>0,4*4*0,65*16 "sloupky průběžné"</t>
  </si>
  <si>
    <t>(0,4+0,6)*2*0,65*15  "vzpěry</t>
  </si>
  <si>
    <t>0,6*4*0,6  "blok žabí klapky</t>
  </si>
  <si>
    <t>275356022</t>
  </si>
  <si>
    <t>Bednění základů z betonu prostého nebo železového patek pro plochy rovinné odstranění</t>
  </si>
  <si>
    <t>59723705</t>
  </si>
  <si>
    <t>291111111</t>
  </si>
  <si>
    <t>Podklad pro zpevněné plochy s rozprostřením a s hutněním z kameniva drceného frakce 0 - 63 mm</t>
  </si>
  <si>
    <t>960485517</t>
  </si>
  <si>
    <t>nz*0,1  "podklad pod panely</t>
  </si>
  <si>
    <t>(1,3+1,5)*0,2*1,65 "podsyp a obsyp opěrky u podesty</t>
  </si>
  <si>
    <t>(1,185*0,2+0,8*0,4/2+0,6*0,4/2)*2,9  "podsyp a obsyp opěry u cesty</t>
  </si>
  <si>
    <t>291211111R</t>
  </si>
  <si>
    <t>Zřízení zpevněné plochy ze silničních panelů osazených do lože tl. 50 mm z kameniva</t>
  </si>
  <si>
    <t>-1739447926</t>
  </si>
  <si>
    <t>nz  "zřízení plochy pro náhradní zásobení, včetně dopravy - panely dodá investor</t>
  </si>
  <si>
    <t>327211113</t>
  </si>
  <si>
    <t>Zdivo nadzákladové opěrných zdí a valů z lomového kamene štípaného nebo ručně vybíraného na maltu z nepravidelných kamenů objemu 1 kusu kamene do 0,02 m3, šířka spáry přes 10 do 20 mm</t>
  </si>
  <si>
    <t>452307372</t>
  </si>
  <si>
    <t>((0,9+0,55)/2*1)*1,65  "opěrka u vstupu</t>
  </si>
  <si>
    <t>((1,185+0,55)/2*((1,45+2,25)/2))*2,8 " opěrka u chodníku</t>
  </si>
  <si>
    <t>327212921</t>
  </si>
  <si>
    <t>Zdivo nadzákladové opěrných zdí a valů z lomového kamene štípaného nebo ručně vybíraného na sucho Příplatek k cenám za vytvoření hrany rohu</t>
  </si>
  <si>
    <t>-563856009</t>
  </si>
  <si>
    <t>1*2+1,45*2  "čelní hrany opěrek</t>
  </si>
  <si>
    <t>327265031</t>
  </si>
  <si>
    <t>Zdivo nadzákladové opěrné z betonových bloků - systém suchého zdění ukončení opěrné zdi krycí deskou přírodní (šedou)</t>
  </si>
  <si>
    <t>-1521267942</t>
  </si>
  <si>
    <t>1,65+2,8 " krycí desky  -Prefa výrobek</t>
  </si>
  <si>
    <t>338121123</t>
  </si>
  <si>
    <t>Osazování sloupků a vzpěr plotových železobetonových se zabetonováním patky, o objemu do 0,15 m3</t>
  </si>
  <si>
    <t>-117026004</t>
  </si>
  <si>
    <t>59231120</t>
  </si>
  <si>
    <t>sloupek řadový plotový pro drátěné pletivo 120x150x2500mm</t>
  </si>
  <si>
    <t>952492497</t>
  </si>
  <si>
    <t>16  " sloupek KVZ 5-250 dle D.3.2</t>
  </si>
  <si>
    <t>592313511</t>
  </si>
  <si>
    <t>Vzpěra - beton 150 x 120 x 2500 (KZS 15 - 250)</t>
  </si>
  <si>
    <t>-152384442</t>
  </si>
  <si>
    <t>15  " vzpěra KZS 15 - 250</t>
  </si>
  <si>
    <t>338171123</t>
  </si>
  <si>
    <t>Montáž sloupků a vzpěr plotových ocelových trubkových nebo profilovaných výšky do 2,60 m se zabetonováním do 0,08 m3 do připravených jamek</t>
  </si>
  <si>
    <t>1014181830</t>
  </si>
  <si>
    <t>2  " sloupky brány</t>
  </si>
  <si>
    <t>553422640</t>
  </si>
  <si>
    <t>sloupek plotový koncový Pz a komaxitový127/7,dl.=2650mm</t>
  </si>
  <si>
    <t>-680901146</t>
  </si>
  <si>
    <t>348101220</t>
  </si>
  <si>
    <t>Osazení vrat a vrátek k oplocení na sloupky ocelové, plochy jednotlivě přes 2 do 4 m2</t>
  </si>
  <si>
    <t>-461170598</t>
  </si>
  <si>
    <t>55342321R</t>
  </si>
  <si>
    <t>branka vchodová kovová 1500x1900 mm</t>
  </si>
  <si>
    <t>440889751</t>
  </si>
  <si>
    <t>348121122</t>
  </si>
  <si>
    <t>Osazování desek plotových podhrabových prefabrikovaných do drážek předem osazených sloupků na cementovou maltu se zatřením ložných a styčných spár, při rozměru desek 300x50x3000 mm</t>
  </si>
  <si>
    <t>652108394</t>
  </si>
  <si>
    <t>33  " podhrabová deska 2300x300x50/PD</t>
  </si>
  <si>
    <t>59232543</t>
  </si>
  <si>
    <t>betonová podhrabová deska 3000x300x35 mm se zámkem 15 mm na ukotvení sloupků profilovaných oválných 50x70mm</t>
  </si>
  <si>
    <t>267438123</t>
  </si>
  <si>
    <t>59232541</t>
  </si>
  <si>
    <t>betonová podhrabová deska 2310x300x50 mm se zámkem 25 mm, PLT 231/5/29</t>
  </si>
  <si>
    <t>-447082654</t>
  </si>
  <si>
    <t>348401130</t>
  </si>
  <si>
    <t>Montáž oplocení z pletiva strojového s napínacími dráty přes 1,6 do 2,0 m</t>
  </si>
  <si>
    <t>357807910</t>
  </si>
  <si>
    <t>70 "délka pletiva</t>
  </si>
  <si>
    <t>313275030</t>
  </si>
  <si>
    <t>pletivo drátěné plastifikované se čtvercovými oky 50/2,2mm v 1600mm</t>
  </si>
  <si>
    <t>1587479050</t>
  </si>
  <si>
    <t>348401350</t>
  </si>
  <si>
    <t>Montáž oplocení z pletiva rozvinutí, uchycení a napnutí drátu napínacího</t>
  </si>
  <si>
    <t>-12298129</t>
  </si>
  <si>
    <t>70*3 "Přepočtené koeficientem množství</t>
  </si>
  <si>
    <t>348401360</t>
  </si>
  <si>
    <t>Montáž oplocení z pletiva rozvinutí, uchycení a napnutí drátu přiháčkování pletiva k napínacímu drátu</t>
  </si>
  <si>
    <t>-1517835812</t>
  </si>
  <si>
    <t>156191000</t>
  </si>
  <si>
    <t>drát poplastovaný kruhový napínací 2,5/3,5mm</t>
  </si>
  <si>
    <t>386959289</t>
  </si>
  <si>
    <t>359901212</t>
  </si>
  <si>
    <t>Monitoring stok (kamerový systém) jakékoli výšky stávající kanalizace</t>
  </si>
  <si>
    <t>1956574571</t>
  </si>
  <si>
    <t>20  "prohlídka výustního potrubí KT150</t>
  </si>
  <si>
    <t>380311862</t>
  </si>
  <si>
    <t>Kompletní konstrukce čistíren odpadních vod, nádrží, vodojemů, kanálů z betonu prostého bez zvýšených nároků na prostředí tř. C 25/30, tl. přes 150 do 300 mm</t>
  </si>
  <si>
    <t>-219722629</t>
  </si>
  <si>
    <t>"výustní objekt</t>
  </si>
  <si>
    <t>0,6*0,6*0,6   "patka žabí klapky</t>
  </si>
  <si>
    <t>-237645166</t>
  </si>
  <si>
    <t>"výústní objekt</t>
  </si>
  <si>
    <t>0,6*4*0,6</t>
  </si>
  <si>
    <t>-148467779</t>
  </si>
  <si>
    <t>463212121</t>
  </si>
  <si>
    <t>Rovnanina z lomového kamene upraveného, tříděného jakékoliv tloušťky rovnaniny s vyplněním spár a dutin těženým kamenivem</t>
  </si>
  <si>
    <t>1249117566</t>
  </si>
  <si>
    <t>0,6*1,2*0,6  "opevnění záhozovým kamenem  32/63 - výustní objekt</t>
  </si>
  <si>
    <t>Komunikace</t>
  </si>
  <si>
    <t>564730111</t>
  </si>
  <si>
    <t>Podklad nebo kryt z kameniva hrubého drceného vel. 16-32 mm s rozprostřením a zhutněním, po zhutnění tl. 100 mm</t>
  </si>
  <si>
    <t>-612646617</t>
  </si>
  <si>
    <t xml:space="preserve">6,5  "plocha chodníku - zatravňovacího </t>
  </si>
  <si>
    <t>564750011</t>
  </si>
  <si>
    <t>Podklad nebo kryt z kameniva hrubého drceného vel. 8-16 mm s rozprostřením a zhutněním, po zhutnění tl. 150 mm</t>
  </si>
  <si>
    <t>987589733</t>
  </si>
  <si>
    <t>4,2  "plocha chodníku přístupového -zámková dl.</t>
  </si>
  <si>
    <t>0,4*2,4  "dlaždice před podestou</t>
  </si>
  <si>
    <t>564731111</t>
  </si>
  <si>
    <t>Podklad nebo kryt z kameniva hrubého drceného vel. 32-63 mm s rozprostřením a zhutněním, po zhutnění tl. 100 mm</t>
  </si>
  <si>
    <t>36083321</t>
  </si>
  <si>
    <t>564761111</t>
  </si>
  <si>
    <t>Podklad nebo kryt z kameniva hrubého drceného vel. 32-63 mm s rozprostřením a zhutněním, po zhutnění tl. 200 mm</t>
  </si>
  <si>
    <t>319275415</t>
  </si>
  <si>
    <t>0,35*0,25*5,2  "podsyp lože parkových obrubníků</t>
  </si>
  <si>
    <t>0,8*(4,2+5,95+4,4) " chodník za armakomorou tl.40mm</t>
  </si>
  <si>
    <t>566401111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</si>
  <si>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</si>
  <si>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245718951</t>
  </si>
  <si>
    <t>500*4*0,15  "obnova přístupové cesty dl.500m - 15% plochy - dle TZ</t>
  </si>
  <si>
    <t>596211220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</si>
  <si>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do 50 m2</t>
  </si>
  <si>
    <t>-96931440</t>
  </si>
  <si>
    <t>4,2  "přístupový chodník</t>
  </si>
  <si>
    <t>59245013</t>
  </si>
  <si>
    <t>dlažba zámková profilová 200x165x80mm přírodní</t>
  </si>
  <si>
    <t>-1790800585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</si>
  <si>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</si>
  <si>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</si>
  <si>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-784309101</t>
  </si>
  <si>
    <t>59245031</t>
  </si>
  <si>
    <t>dlažba plošná betonová vegetační 600x400x100mm</t>
  </si>
  <si>
    <t>1187458101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</si>
  <si>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</si>
  <si>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</si>
  <si>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231851991</t>
  </si>
  <si>
    <t>0,8*(4,2+5,95+4,4) "chodník kolem armakomory</t>
  </si>
  <si>
    <t>0,4*2,4  "daždice před podestou</t>
  </si>
  <si>
    <t>59246003</t>
  </si>
  <si>
    <t>dlažba plošná betonová terasová hladká 600x400x50mm</t>
  </si>
  <si>
    <t>483281599</t>
  </si>
  <si>
    <t>12,6*1,05 'Přepočtené koeficientem množství</t>
  </si>
  <si>
    <t>831312193</t>
  </si>
  <si>
    <t>Montáž potrubí kameninového - napojení dvou dříků trub o stejném průměru (max. rozdíl 12 mm) pomocí převlečné manžety (manžeta zahrnuta v ceně) DN 150</t>
  </si>
  <si>
    <t>-1567206709</t>
  </si>
  <si>
    <t>1 "napojení výustního objektu - D.3.4</t>
  </si>
  <si>
    <t>852312122</t>
  </si>
  <si>
    <t>Montáž potrubí z trub litinových tlakových přírubových abnormálních délek, jednotlivě do 1 m v otevřeném výkopu, kanálu nebo v šachtě DN 150</t>
  </si>
  <si>
    <t>-918904412</t>
  </si>
  <si>
    <t>55253492</t>
  </si>
  <si>
    <t>tvarovka přírubová litinová s hladkým koncem,práškový epoxid tl 250µm F-kus DN 150</t>
  </si>
  <si>
    <t>1819276337</t>
  </si>
  <si>
    <t xml:space="preserve">1  "výustní objekt -3- </t>
  </si>
  <si>
    <t>891315111</t>
  </si>
  <si>
    <t>Montáž vodovodních armatur na potrubí koncových klapek (žabích) DN 150</t>
  </si>
  <si>
    <t>1724483897</t>
  </si>
  <si>
    <t>HLE.HL715R</t>
  </si>
  <si>
    <t>Koncová - "žabí" klapka DN150 - plastová</t>
  </si>
  <si>
    <t>-282605939</t>
  </si>
  <si>
    <t>916231212</t>
  </si>
  <si>
    <t>Osazení chodníkového obrubníku betonového se zřízením lože, s vyplněním a zatřením spár cementovou maltou stojatého bez boční opěry, do lože z betonu prostého</t>
  </si>
  <si>
    <t>1465042410</t>
  </si>
  <si>
    <t>1,3+2,8+1,1   "parkový obrubník -u vstupu</t>
  </si>
  <si>
    <t xml:space="preserve">0,8*2+4,2  "chodník za armakomorou </t>
  </si>
  <si>
    <t>59217037</t>
  </si>
  <si>
    <t>obrubník betonový parkový přírodní 500x50x200mm</t>
  </si>
  <si>
    <t>-428740428</t>
  </si>
  <si>
    <t>916991121</t>
  </si>
  <si>
    <t>Lože pod obrubníky, krajníky nebo obruby z dlažebních kostek z betonu prostého tř. C 16/20</t>
  </si>
  <si>
    <t>1351105021</t>
  </si>
  <si>
    <t>0,35*0,25*5,2  "lože parkových obrubníků - vstup</t>
  </si>
  <si>
    <t>0,35*0,25*(4,2+5,95+4,4)  "lože obrubníků  kolem armakomory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</si>
  <si>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</si>
  <si>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</si>
  <si>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1028619394</t>
  </si>
  <si>
    <t>1,8  "odvod dešťovky  u vstupu</t>
  </si>
  <si>
    <t>59227051</t>
  </si>
  <si>
    <t>žlabovka příkopová betonová 300x800x170mm</t>
  </si>
  <si>
    <t>-901924212</t>
  </si>
  <si>
    <t>966052111</t>
  </si>
  <si>
    <t>Bourání plotových sloupků a vzpěr železobetonových výšky do 2,5 m zasypaných zeminou</t>
  </si>
  <si>
    <t>-1773165650</t>
  </si>
  <si>
    <t>966071822</t>
  </si>
  <si>
    <t>Rozebrání oplocení z pletiva drátěného se čtvercovými oky, výšky přes 1,6 do 2,0 m</t>
  </si>
  <si>
    <t>-1279200244</t>
  </si>
  <si>
    <t>966073811</t>
  </si>
  <si>
    <t>Rozebrání vrat a vrátek k oplocení plochy jednotlivě přes 2 do 6 m2</t>
  </si>
  <si>
    <t>641486973</t>
  </si>
  <si>
    <t>997013501</t>
  </si>
  <si>
    <t>1372884579</t>
  </si>
  <si>
    <t>9,333-5,325 " odpad bez panelů</t>
  </si>
  <si>
    <t>172695057</t>
  </si>
  <si>
    <t>4,008*7 'Přepočtené koeficientem množství</t>
  </si>
  <si>
    <t>449355050</t>
  </si>
  <si>
    <t>99722156R</t>
  </si>
  <si>
    <t>Vodorovná doprava suti bez naložení, ale se složením a s hrubým urovnáním z kusových materiálů, na skládku</t>
  </si>
  <si>
    <t>1818452246</t>
  </si>
  <si>
    <t>5,325  "silníční panely pod náhradní zdroj - zpět objednateli</t>
  </si>
  <si>
    <t>998</t>
  </si>
  <si>
    <t>Přesun hmot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</si>
  <si>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</si>
  <si>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</si>
  <si>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-1087046314</t>
  </si>
  <si>
    <t>711491273</t>
  </si>
  <si>
    <t>Provedení izolace proti povrchové a podpovrchové tlakové vodě ostatní na ploše svislé S z nopové fólie</t>
  </si>
  <si>
    <t>-1015029839</t>
  </si>
  <si>
    <t>1,5*1,65  "opěrka u vstupu</t>
  </si>
  <si>
    <t>((1,45+2,25)/2+0,5)*2,8  " opěrka u chodníku</t>
  </si>
  <si>
    <t>28323005</t>
  </si>
  <si>
    <t>fólie profilovaná (nopová) drenážní HDPE s výškou nopů 8mm</t>
  </si>
  <si>
    <t>2009324483</t>
  </si>
  <si>
    <t>9,055*1,2 'Přepočtené koeficientem množství</t>
  </si>
  <si>
    <t>04 - SO 04 - Výměna kabelového propojení mezi VDJ a ČS</t>
  </si>
  <si>
    <t xml:space="preserve"> VIS,a.s.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</si>
  <si>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</si>
  <si>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</si>
  <si>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</si>
  <si>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741122133</t>
  </si>
  <si>
    <t>Montáž kabelů měděných bez ukončení uložených v trubkách zatažených plných kulatých nebo bezhalogenových (CYKY) počtu a průřezu žil 4x10 mm2</t>
  </si>
  <si>
    <t>-756951514</t>
  </si>
  <si>
    <t>34111076</t>
  </si>
  <si>
    <t>kabel silový s Cu jádrem 1 kV 4x10mm2</t>
  </si>
  <si>
    <t>1442913505</t>
  </si>
  <si>
    <t>400*1,1 "Přepočtené koeficientem množství</t>
  </si>
  <si>
    <t>741810001</t>
  </si>
  <si>
    <t>Zkoušky a prohlídky elektrických rozvodů a zařízení celková prohlídka a vyhotovení revizní zprávy pro objem montážních prací do 100 tis. Kč</t>
  </si>
  <si>
    <t>1550443771</t>
  </si>
  <si>
    <t>741990041R</t>
  </si>
  <si>
    <t>Ostatní doplňkové práce elektromontážní- montáž krycí folie kabelového vedení - výstražné a označovací</t>
  </si>
  <si>
    <t>1953194450</t>
  </si>
  <si>
    <t>Práce a dodávky M</t>
  </si>
  <si>
    <t>22-M</t>
  </si>
  <si>
    <t>Montáže technologických zařízení pro dopravní stavby</t>
  </si>
  <si>
    <t>220060772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</si>
  <si>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12 až 16 P</t>
  </si>
  <si>
    <t>695712789</t>
  </si>
  <si>
    <t>34126056</t>
  </si>
  <si>
    <t>kabel sdělovací Cu  5x4x0,8</t>
  </si>
  <si>
    <t>-614892299</t>
  </si>
  <si>
    <t>46-M</t>
  </si>
  <si>
    <t>Zemní práce při extr.mont.pracích</t>
  </si>
  <si>
    <t>460010023</t>
  </si>
  <si>
    <t>Vytyčení trasy vedení kabelového (podzemního) ve volném terénu</t>
  </si>
  <si>
    <t>km</t>
  </si>
  <si>
    <t>752708974</t>
  </si>
  <si>
    <t>460030001</t>
  </si>
  <si>
    <t>Přípravné terénní práce sejmutí ornice ručně včetně rozpojení a odhozu ornice do vzdálenosti 3 m nebo naložení na dopravní prostředek v hornině třídy 1 s vrstvou ornice do 15 cm</t>
  </si>
  <si>
    <t>1243570495</t>
  </si>
  <si>
    <t>P</t>
  </si>
  <si>
    <t>Poznámka k položce:_x000D_
vytěžená vrchní vrstva půdy bude skladována odděleně od ostatní zeminy a bude zpětně použita</t>
  </si>
  <si>
    <t>400*0,5*0,1</t>
  </si>
  <si>
    <t>460030011</t>
  </si>
  <si>
    <t>Přípravné terénní práce sejmutí drnu včetně nařezání a uložení na hromady nebo naložení na dopravní prostředek jakékoliv tloušťky</t>
  </si>
  <si>
    <t>1228578635</t>
  </si>
  <si>
    <t>Poznámka k položce:_x000D_
vytěžený materiál bude skladován odděleně pro zpětné použití</t>
  </si>
  <si>
    <t>400*0,5</t>
  </si>
  <si>
    <t>460120016</t>
  </si>
  <si>
    <t>Ostatní zemní práce při stavbě nadzemních vedení naložení výkopku ručně, z hornin třídy 1 až 4</t>
  </si>
  <si>
    <t>-1568209096</t>
  </si>
  <si>
    <t>Poznámka k položce:_x000D_
přebytek výkopku po zapískování_x000D_
materiál bude rozprostřen po okolí</t>
  </si>
  <si>
    <t>400*0,4*0,2</t>
  </si>
  <si>
    <t>460150043</t>
  </si>
  <si>
    <t>Hloubení zapažených i nezapažených kabelových rýh ručně včetně urovnání dna s přemístěním výkopku do vzdálenosti 3 m od okraje jámy nebo naložením na dopravní prostředek šířky 40 cm, hloubky 60 cm, v hornině třídy 3</t>
  </si>
  <si>
    <t>-1937609381</t>
  </si>
  <si>
    <t>Poznámka k položce:_x000D_
hloubka výkopu po předchozím sejmutí drnu a ornice</t>
  </si>
  <si>
    <t>460421182</t>
  </si>
  <si>
    <t>Kabelové lože včetně podsypu, zhutnění a urovnání povrchu z písku nebo štěrkopísku tloušťky 10 cm nad kabel zakryté plastovou fólií, šířky lože přes 25 do 50 cm</t>
  </si>
  <si>
    <t>1571797704</t>
  </si>
  <si>
    <t>460520173</t>
  </si>
  <si>
    <t>Montáž trubek ochranných uložených volně do rýhy plastových ohebných, vnitřního průměru přes 50 do 90 mm</t>
  </si>
  <si>
    <t>1097557105</t>
  </si>
  <si>
    <t>2*400</t>
  </si>
  <si>
    <t>34571352</t>
  </si>
  <si>
    <t>trubka elektroinstalační ohebná dvouplášťová korugovaná D 52/63 mm, HDPE+LDPE</t>
  </si>
  <si>
    <t>-1175046331</t>
  </si>
  <si>
    <t>800*1,1 "Přepočtené koeficientem množství</t>
  </si>
  <si>
    <t>460560033</t>
  </si>
  <si>
    <t>Zásyp kabelových rýh ručně s uložením výkopku ve vrstvách včetně zhutnění a urovnání povrchu šířky 40 cm hloubky 50 cm, v hornině třídy 3</t>
  </si>
  <si>
    <t>-147248360</t>
  </si>
  <si>
    <t>Poznámka k položce:_x000D_
hloubka výkopu nad kabelového lože_x000D_
jako poslední vrstva bude použita vytěžená ornice</t>
  </si>
  <si>
    <t>460620003</t>
  </si>
  <si>
    <t>Úprava terénu položení drnu, včetně zalití vodou ve svahu</t>
  </si>
  <si>
    <t>852322221</t>
  </si>
  <si>
    <t>Poznámka k položce:_x000D_
využití původního materiálu</t>
  </si>
  <si>
    <t>05 - SO 05 - Elektro stavební část</t>
  </si>
  <si>
    <t xml:space="preserve"> VIS, a.s.</t>
  </si>
  <si>
    <t>HZS - Hodinové zúčtovací sazby</t>
  </si>
  <si>
    <t>741110002</t>
  </si>
  <si>
    <t>Montáž trubek elektroinstalačních s nasunutím nebo našroubováním do krabic plastových tuhých, uložených pevně, vnější Ø přes 23 do 35 mm</t>
  </si>
  <si>
    <t>-554115468</t>
  </si>
  <si>
    <t>34571093</t>
  </si>
  <si>
    <t>trubka elektroinstalační tuhá z PVC D 22,1/25 mm, délka 3 m</t>
  </si>
  <si>
    <t>1058602103</t>
  </si>
  <si>
    <t>741122122</t>
  </si>
  <si>
    <t>Montáž kabelů měděných bez ukončení uložených v trubkách zatažených plných kulatých nebo bezhalogenových (CYKY) počtu a průřezu žil 3x1,5 až 6 mm2</t>
  </si>
  <si>
    <t>1954710855</t>
  </si>
  <si>
    <t>34111030</t>
  </si>
  <si>
    <t>kabel silový s Cu jádrem 1 kV 3x1,5mm2</t>
  </si>
  <si>
    <t>71511823</t>
  </si>
  <si>
    <t>10*1,2 "Přepočtené koeficientem množství</t>
  </si>
  <si>
    <t>34111036</t>
  </si>
  <si>
    <t>kabel silový s Cu jádrem 1 kV 3x2,5mm2</t>
  </si>
  <si>
    <t>-1713606503</t>
  </si>
  <si>
    <t>5*1,2 "Přepočtené koeficientem množství</t>
  </si>
  <si>
    <t>741210101</t>
  </si>
  <si>
    <t>Montáž rozváděčů litinových, hliníkových nebo plastových bez zapojení vodičů sestavy hmotnosti do 50 kg</t>
  </si>
  <si>
    <t>-64033096</t>
  </si>
  <si>
    <t>741-RM1</t>
  </si>
  <si>
    <t>Materiál rozváděče - dle projektu</t>
  </si>
  <si>
    <t>-1433527145</t>
  </si>
  <si>
    <t>741231012</t>
  </si>
  <si>
    <t>Montáž svorkovnic do rozváděčů s popisnými štítky se zapojením vodičů na jedné straně ochranných</t>
  </si>
  <si>
    <t>-1304806194</t>
  </si>
  <si>
    <t>10.650.982</t>
  </si>
  <si>
    <t>Svorka POT 25/16 ekvipotenciální</t>
  </si>
  <si>
    <t>KS</t>
  </si>
  <si>
    <t>-95025916</t>
  </si>
  <si>
    <t>741310031</t>
  </si>
  <si>
    <t>Montáž spínačů jedno nebo dvoupólových nástěnných se zapojením vodičů, pro prostředí venkovní nebo mokré vypínačů, řazení 1-jednopólových</t>
  </si>
  <si>
    <t>-638240181</t>
  </si>
  <si>
    <t>10.071.693</t>
  </si>
  <si>
    <t>Spínač VARIANT 3558N-C01510 S IP54</t>
  </si>
  <si>
    <t>-386468155</t>
  </si>
  <si>
    <t>741313082</t>
  </si>
  <si>
    <t>Montáž zásuvek domovních se zapojením vodičů šroubové připojení venkovní nebo mokré, provedení 2P + PE</t>
  </si>
  <si>
    <t>-979382625</t>
  </si>
  <si>
    <t>10.080.166</t>
  </si>
  <si>
    <t>Zásuvka VARIANT 5518N-C02510 S IP54</t>
  </si>
  <si>
    <t>1272857228</t>
  </si>
  <si>
    <t>741371104</t>
  </si>
  <si>
    <t>Montáž svítidel zářivkových se zapojením vodičů průmyslových stropních přisazených 2 zdroje s krytem</t>
  </si>
  <si>
    <t>2020795079</t>
  </si>
  <si>
    <t>10.190.108</t>
  </si>
  <si>
    <t>Sví.zář. PRIMA 2x36W PC E IP66</t>
  </si>
  <si>
    <t>-1525125578</t>
  </si>
  <si>
    <t>10.024.117</t>
  </si>
  <si>
    <t>Trubice 36W/840 L LUMILUX T8 OSRAM</t>
  </si>
  <si>
    <t>-1059507753</t>
  </si>
  <si>
    <t>741410003</t>
  </si>
  <si>
    <t>Montáž uzemňovacího vedení s upevněním, propojením a připojením pomocí svorek na povrchu drátu nebo lana Ø do 10 mm</t>
  </si>
  <si>
    <t>-1827095466</t>
  </si>
  <si>
    <t>35441077</t>
  </si>
  <si>
    <t>drát D 8mm AlMgSi, 1 kg = 7,4 m</t>
  </si>
  <si>
    <t>314816660</t>
  </si>
  <si>
    <t>18/7,4</t>
  </si>
  <si>
    <t>2,432*1,2 "Přepočtené koeficientem množství</t>
  </si>
  <si>
    <t>35441706</t>
  </si>
  <si>
    <t>podpěry vedení hromosvodu na hřebenáče - 120-200/60-100 mm, nerez</t>
  </si>
  <si>
    <t>2078740497</t>
  </si>
  <si>
    <t>35441700</t>
  </si>
  <si>
    <t>podpěry vedení hromosvodu do zdiva na hmoždinku - 6/50 mm, nerez</t>
  </si>
  <si>
    <t>-668578208</t>
  </si>
  <si>
    <t>35441701</t>
  </si>
  <si>
    <t>podpěry vedení hromosvodu na taškové střechy za první lať, nerez</t>
  </si>
  <si>
    <t>2041070826</t>
  </si>
  <si>
    <t>741410022</t>
  </si>
  <si>
    <t>Montáž uzemňovacího vedení s upevněním, propojením a připojením pomocí svorek v zemi s izolací spojů pásku průřezu do 120 mm2 v průmyslové výstavbě</t>
  </si>
  <si>
    <t>-846480453</t>
  </si>
  <si>
    <t>35442062</t>
  </si>
  <si>
    <t>pás zemnící 30x4mm FeZn, 1 kg = 1,05 m</t>
  </si>
  <si>
    <t>-1842005463</t>
  </si>
  <si>
    <t>40/1,05</t>
  </si>
  <si>
    <t>38,095*1,1 "Přepočtené koeficientem množství</t>
  </si>
  <si>
    <t>741410042</t>
  </si>
  <si>
    <t>Montáž uzemňovacího vedení s upevněním, propojením a připojením pomocí svorek v zemi s izolací spojů drátu nebo lana Ø do 10 mm v průmyslové výstavbě</t>
  </si>
  <si>
    <t>1493529941</t>
  </si>
  <si>
    <t>10.343.768</t>
  </si>
  <si>
    <t>Drát uzem. FeZn pozink. pr.10 s izolací</t>
  </si>
  <si>
    <t>307865482</t>
  </si>
  <si>
    <t>10*1,1 "Přepočtené koeficientem množství</t>
  </si>
  <si>
    <t>741410071</t>
  </si>
  <si>
    <t>Montáž uzemňovacího vedení s upevněním, propojením a připojením pomocí svorek doplňků ostatních konstrukcí vodičem průřezu do 16 mm2, uloženým volně nebo pod omítkou</t>
  </si>
  <si>
    <t>1595880039</t>
  </si>
  <si>
    <t>34142159</t>
  </si>
  <si>
    <t>vodič silový s Cu jádrem 16mm2</t>
  </si>
  <si>
    <t>1114094986</t>
  </si>
  <si>
    <t>741420021</t>
  </si>
  <si>
    <t>Montáž hromosvodného vedení svorek se 2 šrouby</t>
  </si>
  <si>
    <t>265206495</t>
  </si>
  <si>
    <t>35442040</t>
  </si>
  <si>
    <t>svorka uzemnění nerez pro zemnící pásku a drát</t>
  </si>
  <si>
    <t>1196260776</t>
  </si>
  <si>
    <t>35442034</t>
  </si>
  <si>
    <t>svorka uzemnění nerez zkušební, 81 mm</t>
  </si>
  <si>
    <t>571047209</t>
  </si>
  <si>
    <t>35442039</t>
  </si>
  <si>
    <t>svorka uzemnění nerez pro zemnící pásku</t>
  </si>
  <si>
    <t>451105818</t>
  </si>
  <si>
    <t>35442029</t>
  </si>
  <si>
    <t>svorka uzemnění nerez univerzální</t>
  </si>
  <si>
    <t>-810047096</t>
  </si>
  <si>
    <t>Poznámka k položce:_x000D_
použité na spojení na střeše a vytvarování pomocných jímačů</t>
  </si>
  <si>
    <t>8+8</t>
  </si>
  <si>
    <t>741420031</t>
  </si>
  <si>
    <t>Montáž hromosvodného vedení svorek na potrubí Ø do 200 mm se zhotovením</t>
  </si>
  <si>
    <t>-1093869943</t>
  </si>
  <si>
    <t>35442043</t>
  </si>
  <si>
    <t>svorka uzemnění nerez na vodovodní potrubí a okapové roury</t>
  </si>
  <si>
    <t>169676875</t>
  </si>
  <si>
    <t>741420054</t>
  </si>
  <si>
    <t>Montáž hromosvodného vedení ochranných prvků tvarování prvků</t>
  </si>
  <si>
    <t>-1618390796</t>
  </si>
  <si>
    <t>Poznámka k položce:_x000D_
tvarování pomocných jímačů z vodiče pr.8</t>
  </si>
  <si>
    <t>-1593631669</t>
  </si>
  <si>
    <t>741810001R</t>
  </si>
  <si>
    <t>Revize LPS - hromosvodu</t>
  </si>
  <si>
    <t>-1235408759</t>
  </si>
  <si>
    <t>741910601</t>
  </si>
  <si>
    <t>Montáž ostatních nosných prvků příchytek plastových, počtu otvorů do 4</t>
  </si>
  <si>
    <t>-1465389083</t>
  </si>
  <si>
    <t>Poznámka k položce:_x000D_
montáž konvektoru</t>
  </si>
  <si>
    <t>10.253.844</t>
  </si>
  <si>
    <t>Konvektor VP 1010 KT</t>
  </si>
  <si>
    <t>-533172928</t>
  </si>
  <si>
    <t>460230414</t>
  </si>
  <si>
    <t>Ostatní vykopávky ručně odkop zeminy včetně přemístění výkopku do 50 m na dočasnou či trvalou skládku nebo na hromadu v místě upotřebení v hornině třídy 3 a 4</t>
  </si>
  <si>
    <t>-86640744</t>
  </si>
  <si>
    <t>Poznámka k položce:_x000D_
výkop pro zemnící pás</t>
  </si>
  <si>
    <t>30*0,1*0,1+10*0,5*0,4</t>
  </si>
  <si>
    <t>460561603</t>
  </si>
  <si>
    <t>Zásyp kabelových rýh ručně s uložením výkopku ve vrstvách včetně zhutnění a urovnání povrchu šířky 140 cm ostatních rozměrů, v hornině třídy 3</t>
  </si>
  <si>
    <t>1837270467</t>
  </si>
  <si>
    <t>HZS</t>
  </si>
  <si>
    <t>Hodinové zúčtovací sazby</t>
  </si>
  <si>
    <t>HZS2221</t>
  </si>
  <si>
    <t>Hodinové zúčtovací sazby profesí PSV provádění stavebních instalací elektrikář</t>
  </si>
  <si>
    <t>hod</t>
  </si>
  <si>
    <t>512</t>
  </si>
  <si>
    <t>414171567</t>
  </si>
  <si>
    <t>HZS2222</t>
  </si>
  <si>
    <t>Hodinové zúčtovací sazby profesí PSV provádění stavebních instalací elektrikář odborný</t>
  </si>
  <si>
    <t>-2040485688</t>
  </si>
  <si>
    <t>Poznámka k položce:_x000D_
v položce je i doba na vydrátování rozváděče</t>
  </si>
  <si>
    <t>06 - PS 01 – Strojnětechnologická část</t>
  </si>
  <si>
    <t xml:space="preserve">    789 - Povrchové úpravy ocelových konstrukcí a technologických zařízení</t>
  </si>
  <si>
    <t xml:space="preserve">    35-M - Montáž a dodávka čerpadel, kompr.a vodoh.zař.</t>
  </si>
  <si>
    <t>OST - Ostatní</t>
  </si>
  <si>
    <t>-112073038</t>
  </si>
  <si>
    <t>1350  "demontáž starého ocelového zařízení</t>
  </si>
  <si>
    <t>789</t>
  </si>
  <si>
    <t>Povrchové úpravy ocelových konstrukcí a technologických zařízení</t>
  </si>
  <si>
    <t>789121260</t>
  </si>
  <si>
    <t xml:space="preserve">Ošetření povrchů a značení ocelových konstrukcí </t>
  </si>
  <si>
    <t>99576025</t>
  </si>
  <si>
    <t>35-M</t>
  </si>
  <si>
    <t>Montáž a dodávka čerpadel, kompr.a vodoh.zař.</t>
  </si>
  <si>
    <t>350110R05</t>
  </si>
  <si>
    <t xml:space="preserve">nerezový vtokový koš DN 100_x000D_
</t>
  </si>
  <si>
    <t>256</t>
  </si>
  <si>
    <t>-1047095390</t>
  </si>
  <si>
    <t>400205000016</t>
  </si>
  <si>
    <t>VODA Šoupata ŠOUPĚ E2 PŘÍRUBOVÉ KRÁTKÉ DN 50</t>
  </si>
  <si>
    <t>1903437473</t>
  </si>
  <si>
    <t>780005000000</t>
  </si>
  <si>
    <t>KOLO RUČNÍ  DN 50</t>
  </si>
  <si>
    <t>-1642526692</t>
  </si>
  <si>
    <t>400208000016</t>
  </si>
  <si>
    <t>VODA Šoupata ŠOUPĚ E2 PŘÍRUBOVÉ KRÁTKÉ DN 80</t>
  </si>
  <si>
    <t>1258793462</t>
  </si>
  <si>
    <t>780008000000</t>
  </si>
  <si>
    <t>KOLO RUČNÍ  DN 65-80</t>
  </si>
  <si>
    <t>-854467383</t>
  </si>
  <si>
    <t>400210016</t>
  </si>
  <si>
    <t>ŠOUPĚ E2 PŘÍRUBOVÉ KRÁTKÉ DN 100</t>
  </si>
  <si>
    <t>-1018203512</t>
  </si>
  <si>
    <t>780010000</t>
  </si>
  <si>
    <t>RUČNÍ KOLA PRO ŠOUPÁTKA "A" A "E2" DN 100</t>
  </si>
  <si>
    <t>1308835129</t>
  </si>
  <si>
    <t>388217601</t>
  </si>
  <si>
    <t>vodoměr ELSTER HELIX WP 50, čidlo FALCON 10l/impuls</t>
  </si>
  <si>
    <t>-171755105</t>
  </si>
  <si>
    <t>350110R01</t>
  </si>
  <si>
    <t xml:space="preserve">nerezový výtokový ventil 1/2"_x000D_
_x000D_
_x000D_
</t>
  </si>
  <si>
    <t>-948906212</t>
  </si>
  <si>
    <t>35011R012</t>
  </si>
  <si>
    <t xml:space="preserve">kulový kohout 1/2", vnitřní závity_x000D_
</t>
  </si>
  <si>
    <t>-814119278</t>
  </si>
  <si>
    <t>350110131</t>
  </si>
  <si>
    <t xml:space="preserve">rychlospojka hadicová "C"_x000D_
</t>
  </si>
  <si>
    <t>866505597</t>
  </si>
  <si>
    <t>552613131</t>
  </si>
  <si>
    <t>nátrubek z ušlechtilé oceli (nerez), rozvod pitné vody, 1/2"</t>
  </si>
  <si>
    <t>1679305166</t>
  </si>
  <si>
    <t>35011R026</t>
  </si>
  <si>
    <t xml:space="preserve">nerez vsuvka 1/2"_x000D_
</t>
  </si>
  <si>
    <t>-200311702</t>
  </si>
  <si>
    <t>391110311</t>
  </si>
  <si>
    <t xml:space="preserve">nerez přírubový spoj DN 50, PN 10_x000D_
</t>
  </si>
  <si>
    <t>1586430170</t>
  </si>
  <si>
    <t>391110312</t>
  </si>
  <si>
    <t>nerez přírubový spoj DN 80, PN 10</t>
  </si>
  <si>
    <t>-748098017</t>
  </si>
  <si>
    <t>391110313</t>
  </si>
  <si>
    <t>nerez přírubový spoj DN 100, PN 10</t>
  </si>
  <si>
    <t>371510156</t>
  </si>
  <si>
    <t>552613091</t>
  </si>
  <si>
    <t xml:space="preserve">nerezové potrubí vč. tvarovek  d104x2 </t>
  </si>
  <si>
    <t>-2030109463</t>
  </si>
  <si>
    <t>55261308</t>
  </si>
  <si>
    <t xml:space="preserve">nerezové potrubí vč. tvarovek  d84x2 </t>
  </si>
  <si>
    <t>-2031036629</t>
  </si>
  <si>
    <t>55261307</t>
  </si>
  <si>
    <t xml:space="preserve">nerezové potrubí vč. tvarovek  d54x2 </t>
  </si>
  <si>
    <t>106330626</t>
  </si>
  <si>
    <t>55261302</t>
  </si>
  <si>
    <t xml:space="preserve">nerezové potrubí vč. tvarovek  d 20x2 </t>
  </si>
  <si>
    <t>-319298579</t>
  </si>
  <si>
    <t>350110138</t>
  </si>
  <si>
    <t xml:space="preserve">nerezová trubní spojka Grip L d 104_x000D_
</t>
  </si>
  <si>
    <t>-821534629</t>
  </si>
  <si>
    <t>391110411</t>
  </si>
  <si>
    <t>nerezový přechod DN 100 / 50</t>
  </si>
  <si>
    <t>-1762434074</t>
  </si>
  <si>
    <t>391110414</t>
  </si>
  <si>
    <t xml:space="preserve">nerezový přechod DN 150/100 </t>
  </si>
  <si>
    <t>-1956383603</t>
  </si>
  <si>
    <t>391110120</t>
  </si>
  <si>
    <t>nerezová příruba redukční  DN 100/ DN 50, PN 10</t>
  </si>
  <si>
    <t>972023810</t>
  </si>
  <si>
    <t>391110013</t>
  </si>
  <si>
    <t>nerezová příruba přivařovací plochá  PN 10, DN 100</t>
  </si>
  <si>
    <t>215224100</t>
  </si>
  <si>
    <t>391110012</t>
  </si>
  <si>
    <t>nerezová příruba přivařovací plochá PN 10, DM 80</t>
  </si>
  <si>
    <t>1743879803</t>
  </si>
  <si>
    <t>391110011</t>
  </si>
  <si>
    <t xml:space="preserve">nerez příruba přivařovací plochá PN 10, DN 50_x000D_
</t>
  </si>
  <si>
    <t>1645718844</t>
  </si>
  <si>
    <t>393110031</t>
  </si>
  <si>
    <t>nerez profilový materiál - pomocné konstrukce, úchyty a podpěry potrubí</t>
  </si>
  <si>
    <t>-1900841129</t>
  </si>
  <si>
    <t>394110041</t>
  </si>
  <si>
    <t>chemická nerezová kotva M 10x160</t>
  </si>
  <si>
    <t>-1154432966</t>
  </si>
  <si>
    <t>OST</t>
  </si>
  <si>
    <t>Ostatní</t>
  </si>
  <si>
    <t>350330R045</t>
  </si>
  <si>
    <t>Montážní práce</t>
  </si>
  <si>
    <t>-686138508</t>
  </si>
  <si>
    <t>001001006</t>
  </si>
  <si>
    <t>Kompletační a koordinační činnost s ostatními zhotoviteli (VaK MB,a.s)</t>
  </si>
  <si>
    <t>soubor</t>
  </si>
  <si>
    <t>698512155</t>
  </si>
  <si>
    <t>07 - PS 02 - Elektro technologická část, MaR</t>
  </si>
  <si>
    <t xml:space="preserve">    742 - Elektroinstalace - slaboproud</t>
  </si>
  <si>
    <t>1112967703</t>
  </si>
  <si>
    <t>807682237</t>
  </si>
  <si>
    <t>742</t>
  </si>
  <si>
    <t>Elektroinstalace - slaboproud</t>
  </si>
  <si>
    <t>742121001</t>
  </si>
  <si>
    <t>Montáž kabelů sdělovacích pro vnitřní rozvody počtu žil do 15</t>
  </si>
  <si>
    <t>276714004</t>
  </si>
  <si>
    <t>34143154</t>
  </si>
  <si>
    <t>šňůra s Cu jádrem stíněná středně ohebná 2x1mm2</t>
  </si>
  <si>
    <t>1600417392</t>
  </si>
  <si>
    <t>20*1,2 "Přepočtené koeficientem množství</t>
  </si>
  <si>
    <t>742220232</t>
  </si>
  <si>
    <t>Montáž příslušenství pro PZTS detektor na stěnu nebo na strop</t>
  </si>
  <si>
    <t>-1103120944</t>
  </si>
  <si>
    <t>Poznámka k položce:_x000D_
detektory technologie stavu vody a průtoku_x000D_
(detektory dodávkou technologie)</t>
  </si>
  <si>
    <t>742220235</t>
  </si>
  <si>
    <t>Montáž příslušenství pro PZTS magnetický kontakt povrchový</t>
  </si>
  <si>
    <t>-809499531</t>
  </si>
  <si>
    <t>10.397.827</t>
  </si>
  <si>
    <t>XCSDMR7902 Bezpečnostní kódovaný spínač,</t>
  </si>
  <si>
    <t>739307810</t>
  </si>
  <si>
    <t>742220401</t>
  </si>
  <si>
    <t>Nastavení a oživení PZTS programování základních parametrů ústředny</t>
  </si>
  <si>
    <t>1484936280</t>
  </si>
  <si>
    <t>742220402</t>
  </si>
  <si>
    <t>Nastavení a oživení PZTS programování systému na jeden detektor</t>
  </si>
  <si>
    <t>1494014245</t>
  </si>
  <si>
    <t>742220411</t>
  </si>
  <si>
    <t>Nastavení a oživení PZTS oživení systému na jeden detektor</t>
  </si>
  <si>
    <t>-480403241</t>
  </si>
  <si>
    <t>HZS3221</t>
  </si>
  <si>
    <t>Hodinové zúčtovací sazby montáží technologických zařízení na stavebních objektech montér slaboproudých zařízení</t>
  </si>
  <si>
    <t>-749800048</t>
  </si>
  <si>
    <t>08 - VRN</t>
  </si>
  <si>
    <t>D1 - Vedlejší rozpočtové náklady / viz Technické podmínky VaK MB /</t>
  </si>
  <si>
    <t>D1</t>
  </si>
  <si>
    <t>Vedlejší rozpočtové náklady / viz Technické podmínky VaK MB /</t>
  </si>
  <si>
    <t>VaK MB, a.s.-TP 1.1</t>
  </si>
  <si>
    <t>Zařízení staveniště, provozní vlivy</t>
  </si>
  <si>
    <t>278849705</t>
  </si>
  <si>
    <t>VaK MB, a.s.-TP 1.2</t>
  </si>
  <si>
    <t>Skládkovné</t>
  </si>
  <si>
    <t>-2012029565</t>
  </si>
  <si>
    <t>VaK MB, a.s.-TP 1.3</t>
  </si>
  <si>
    <t>Fotodokumentace</t>
  </si>
  <si>
    <t>903161602</t>
  </si>
  <si>
    <t>VaK MB, a.s.-TP 1.5</t>
  </si>
  <si>
    <t>Realizační dokumentace stavby včetně projednání a kontroly na stavbě</t>
  </si>
  <si>
    <t>-327473522</t>
  </si>
  <si>
    <t>VaK MB, a.s.-TP 1.6</t>
  </si>
  <si>
    <t>Plán bezpečnosti a ochrany zdraví při práci (BOZP),dodavatel zajistí součinnost při sestavení a aktualizaci plánu</t>
  </si>
  <si>
    <t>311897874</t>
  </si>
  <si>
    <t>VaK MB, a.s.-TP 1.8</t>
  </si>
  <si>
    <t>Doklady požadované k předání a převzetí díla</t>
  </si>
  <si>
    <t>1107000572</t>
  </si>
  <si>
    <t>VaK MB, a.s.-TP 1.9</t>
  </si>
  <si>
    <t>Dokumentace skutečného provedení stavby</t>
  </si>
  <si>
    <t>1408709383</t>
  </si>
  <si>
    <t>VaK MB,a.s.-TP 1.9.1</t>
  </si>
  <si>
    <t xml:space="preserve"> Dokumentace geodetického zaměření stavby a geometrický plán</t>
  </si>
  <si>
    <t>160426959</t>
  </si>
  <si>
    <t>VaK MB, a.s.-TP 1.10</t>
  </si>
  <si>
    <t>Další doplňující průzkumy - geotechnický dohled, ověření základové spáry</t>
  </si>
  <si>
    <t>-1414483597</t>
  </si>
  <si>
    <t>VaK MB, a.s.-TP 1.12</t>
  </si>
  <si>
    <t>Vytyčení podzemních zařízení, rizika a zvláštní opatření</t>
  </si>
  <si>
    <t>1873506751</t>
  </si>
  <si>
    <t>VaK MB, a.s.-TP 1.14</t>
  </si>
  <si>
    <t>Vytyčení stavby, ochrana geodetických bodů před poškozením</t>
  </si>
  <si>
    <t>1586027555</t>
  </si>
  <si>
    <t>VaK MB, a.s.-TP 1.15</t>
  </si>
  <si>
    <t>Zajištění a osvětlení výkopů a překopů</t>
  </si>
  <si>
    <t>1643793241</t>
  </si>
  <si>
    <t>VaK MB, a.s.-TP 1.17</t>
  </si>
  <si>
    <t>Zvláštní požadavky na zhotovení</t>
  </si>
  <si>
    <t>-314985219</t>
  </si>
  <si>
    <t>VaK MB, a.s. TP 2.1</t>
  </si>
  <si>
    <t>Individuální a garanční zkoušky, revize, hutnící zkoušky</t>
  </si>
  <si>
    <t>1153461190</t>
  </si>
  <si>
    <t>041403000</t>
  </si>
  <si>
    <t>Koordinátor BOZP na staveništi -zajistí objednatel</t>
  </si>
  <si>
    <t>1024</t>
  </si>
  <si>
    <t>-538188103</t>
  </si>
  <si>
    <t>043002000</t>
  </si>
  <si>
    <t>Zkoušky a ostatní měření - měření krycí vrstvy výztuže profometrem</t>
  </si>
  <si>
    <t>-135786254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</si>
  <si>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</si>
  <si>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</si>
  <si>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</si>
  <si>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</si>
  <si>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</si>
  <si>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</si>
  <si>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</si>
  <si>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</si>
  <si>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</si>
  <si>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</si>
  <si>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</si>
  <si>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</si>
  <si>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</si>
  <si>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</si>
  <si>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</si>
  <si>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</si>
  <si>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</si>
  <si>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</si>
  <si>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</si>
  <si>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</si>
  <si>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</si>
  <si>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</si>
  <si>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</si>
  <si>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</si>
  <si>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</si>
  <si>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</si>
  <si>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</si>
  <si>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</si>
  <si>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</si>
  <si>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</si>
  <si>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</si>
  <si>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</si>
  <si>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</si>
  <si>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</si>
  <si>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</si>
  <si>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</si>
  <si>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</si>
  <si>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</si>
  <si>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</si>
  <si>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</si>
  <si>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</si>
  <si>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</si>
  <si>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</si>
  <si>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</si>
  <si>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</si>
  <si>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</si>
  <si>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</si>
  <si>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</si>
  <si>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</si>
  <si>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</si>
  <si>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</si>
  <si>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</si>
  <si>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</si>
  <si>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</si>
  <si>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</si>
  <si>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</si>
  <si>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</si>
  <si>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</si>
  <si>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</si>
  <si>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</si>
  <si>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</si>
  <si>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</si>
  <si>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</si>
  <si>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</si>
  <si>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</si>
  <si>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</si>
  <si>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</si>
  <si>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</si>
  <si>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</si>
  <si>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</si>
  <si>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</si>
  <si>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</si>
  <si>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</si>
  <si>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</si>
  <si>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</si>
  <si>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</si>
  <si>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</si>
  <si>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</si>
  <si>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</si>
  <si>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</si>
  <si>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</si>
  <si>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</si>
  <si>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</si>
  <si>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</si>
  <si>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</si>
  <si>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</si>
  <si>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</si>
  <si>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</si>
  <si>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</si>
  <si>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</si>
  <si>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</si>
  <si>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</si>
  <si>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</si>
  <si>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</si>
  <si>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</si>
  <si>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</si>
  <si>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</si>
  <si>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</si>
  <si>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</si>
  <si>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</si>
  <si>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</si>
  <si>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</si>
  <si>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</si>
  <si>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</si>
  <si>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</si>
  <si>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</si>
  <si>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</si>
  <si>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</si>
  <si>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</si>
  <si>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</si>
  <si>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</si>
  <si>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</si>
  <si>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</si>
  <si>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</si>
  <si>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</si>
  <si>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</si>
  <si>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</si>
  <si>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</si>
  <si>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</si>
  <si>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</si>
  <si>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</si>
  <si>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</si>
  <si>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</si>
  <si>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</si>
  <si>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</si>
  <si>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</si>
  <si>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</si>
  <si>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</si>
  <si>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</si>
  <si>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</si>
  <si>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</si>
  <si>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</si>
  <si>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</si>
  <si>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</si>
  <si>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</si>
  <si>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</si>
  <si>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</si>
  <si>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</si>
  <si>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</si>
  <si>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</si>
  <si>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</si>
  <si>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</si>
  <si>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</si>
  <si>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</si>
  <si>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</si>
  <si>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</si>
  <si>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</si>
  <si>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</si>
  <si>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</si>
  <si>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</si>
  <si>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</si>
  <si>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</si>
  <si>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</si>
  <si>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</si>
  <si>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</si>
  <si>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</si>
  <si>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</si>
  <si>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</si>
  <si>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</si>
  <si>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</si>
  <si>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</si>
  <si>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</si>
  <si>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</si>
  <si>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</si>
  <si>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</si>
  <si>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</si>
  <si>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</si>
  <si>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</si>
  <si>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</si>
  <si>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</si>
  <si>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</si>
  <si>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</si>
  <si>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</si>
  <si>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</si>
  <si>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</si>
  <si>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</si>
  <si>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</si>
  <si>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</si>
  <si>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</si>
  <si>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</si>
  <si>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</si>
  <si>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</si>
  <si>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</si>
  <si>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dodávka Vak MB</t>
  </si>
  <si>
    <t>Vyplň údaj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</si>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</sst>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5" borderId="4" xfId="0" applyFont="1" applyFill="1" applyBorder="1" applyAlignment="1">
      <alignment vertical="center"/>
    </xf>
    <xf numFmtId="0" fontId="20" fillId="5" borderId="23" xfId="0" applyFont="1" applyFill="1" applyBorder="1" applyAlignment="1" applyProtection="1">
      <alignment horizontal="center" vertical="center"/>
      <protection locked="0"/>
    </xf>
    <xf numFmtId="49" fontId="20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23" xfId="0" applyFont="1" applyFill="1" applyBorder="1" applyAlignment="1" applyProtection="1">
      <alignment horizontal="left" vertical="center" wrapText="1"/>
      <protection locked="0"/>
    </xf>
    <xf numFmtId="0" fontId="20" fillId="5" borderId="23" xfId="0" applyFont="1" applyFill="1" applyBorder="1" applyAlignment="1" applyProtection="1">
      <alignment horizontal="center" vertical="center" wrapText="1"/>
      <protection locked="0"/>
    </xf>
    <xf numFmtId="167" fontId="20" fillId="5" borderId="23" xfId="0" applyNumberFormat="1" applyFont="1" applyFill="1" applyBorder="1" applyAlignment="1" applyProtection="1">
      <alignment vertical="center"/>
      <protection locked="0"/>
    </xf>
    <xf numFmtId="4" fontId="20" fillId="5" borderId="23" xfId="0" applyNumberFormat="1" applyFont="1" applyFill="1" applyBorder="1" applyAlignment="1" applyProtection="1">
      <alignment vertical="center"/>
      <protection locked="0"/>
    </xf>
    <xf numFmtId="0" fontId="0" fillId="6" borderId="0" xfId="0" applyFill="1"/>
    <xf numFmtId="0" fontId="1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ont="1" applyFill="1" applyAlignment="1">
      <alignment vertical="center"/>
    </xf>
    <xf numFmtId="0" fontId="20" fillId="7" borderId="23" xfId="0" applyFont="1" applyFill="1" applyBorder="1" applyAlignment="1" applyProtection="1">
      <alignment horizontal="center" vertical="center"/>
      <protection locked="0"/>
    </xf>
    <xf numFmtId="49" fontId="20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20" fillId="7" borderId="23" xfId="0" applyFont="1" applyFill="1" applyBorder="1" applyAlignment="1" applyProtection="1">
      <alignment horizontal="left" vertical="center" wrapText="1"/>
      <protection locked="0"/>
    </xf>
    <xf numFmtId="0" fontId="20" fillId="7" borderId="23" xfId="0" applyFont="1" applyFill="1" applyBorder="1" applyAlignment="1" applyProtection="1">
      <alignment horizontal="center" vertical="center" wrapText="1"/>
      <protection locked="0"/>
    </xf>
    <xf numFmtId="167" fontId="20" fillId="7" borderId="23" xfId="0" applyNumberFormat="1" applyFont="1" applyFill="1" applyBorder="1" applyAlignment="1" applyProtection="1">
      <alignment vertical="center"/>
      <protection locked="0"/>
    </xf>
    <xf numFmtId="4" fontId="20" fillId="7" borderId="23" xfId="0" applyNumberFormat="1" applyFont="1" applyFill="1" applyBorder="1" applyAlignment="1" applyProtection="1">
      <alignment vertical="center"/>
      <protection locked="0"/>
    </xf>
    <xf numFmtId="0" fontId="34" fillId="5" borderId="23" xfId="0" applyFont="1" applyFill="1" applyBorder="1" applyAlignment="1" applyProtection="1">
      <alignment horizontal="center" vertical="center"/>
      <protection locked="0"/>
    </xf>
    <xf numFmtId="49" fontId="34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4" fillId="5" borderId="23" xfId="0" applyFont="1" applyFill="1" applyBorder="1" applyAlignment="1" applyProtection="1">
      <alignment horizontal="left" vertical="center" wrapText="1"/>
      <protection locked="0"/>
    </xf>
    <xf numFmtId="0" fontId="34" fillId="5" borderId="23" xfId="0" applyFont="1" applyFill="1" applyBorder="1" applyAlignment="1" applyProtection="1">
      <alignment horizontal="center" vertical="center" wrapText="1"/>
      <protection locked="0"/>
    </xf>
    <xf numFmtId="167" fontId="34" fillId="5" borderId="23" xfId="0" applyNumberFormat="1" applyFont="1" applyFill="1" applyBorder="1" applyAlignment="1" applyProtection="1">
      <alignment vertical="center"/>
      <protection locked="0"/>
    </xf>
    <xf numFmtId="4" fontId="34" fillId="5" borderId="23" xfId="0" applyNumberFormat="1" applyFont="1" applyFill="1" applyBorder="1" applyAlignment="1" applyProtection="1">
      <alignment vertical="center"/>
      <protection locked="0"/>
    </xf>
    <xf numFmtId="0" fontId="9" fillId="5" borderId="0" xfId="0" applyFont="1" applyFill="1" applyAlignment="1">
      <alignment vertical="center"/>
    </xf>
    <xf numFmtId="0" fontId="3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167" fontId="9" fillId="5" borderId="0" xfId="0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36" fillId="5" borderId="0" xfId="0" applyFont="1" applyFill="1" applyAlignment="1">
      <alignment vertical="center" wrapText="1"/>
    </xf>
    <xf numFmtId="0" fontId="8" fillId="7" borderId="4" xfId="0" applyFont="1" applyFill="1" applyBorder="1" applyAlignment="1"/>
    <xf numFmtId="0" fontId="8" fillId="7" borderId="0" xfId="0" applyFont="1" applyFill="1" applyAlignment="1"/>
    <xf numFmtId="0" fontId="8" fillId="7" borderId="0" xfId="0" applyFont="1" applyFill="1" applyAlignment="1">
      <alignment horizontal="left"/>
    </xf>
    <xf numFmtId="0" fontId="7" fillId="7" borderId="0" xfId="0" applyFont="1" applyFill="1" applyAlignment="1">
      <alignment horizontal="left"/>
    </xf>
    <xf numFmtId="4" fontId="7" fillId="7" borderId="0" xfId="0" applyNumberFormat="1" applyFont="1" applyFill="1" applyAlignment="1"/>
    <xf numFmtId="0" fontId="8" fillId="7" borderId="15" xfId="0" applyFont="1" applyFill="1" applyBorder="1" applyAlignment="1"/>
    <xf numFmtId="0" fontId="8" fillId="7" borderId="0" xfId="0" applyFont="1" applyFill="1" applyBorder="1" applyAlignment="1"/>
    <xf numFmtId="166" fontId="8" fillId="7" borderId="0" xfId="0" applyNumberFormat="1" applyFont="1" applyFill="1" applyBorder="1" applyAlignment="1"/>
    <xf numFmtId="166" fontId="8" fillId="7" borderId="16" xfId="0" applyNumberFormat="1" applyFont="1" applyFill="1" applyBorder="1" applyAlignment="1"/>
    <xf numFmtId="0" fontId="8" fillId="7" borderId="0" xfId="0" applyFont="1" applyFill="1" applyAlignment="1">
      <alignment horizontal="center"/>
    </xf>
    <xf numFmtId="4" fontId="8" fillId="7" borderId="0" xfId="0" applyNumberFormat="1" applyFont="1" applyFill="1" applyAlignment="1">
      <alignment vertical="center"/>
    </xf>
    <xf numFmtId="0" fontId="0" fillId="7" borderId="4" xfId="0" applyFont="1" applyFill="1" applyBorder="1" applyAlignment="1" applyProtection="1">
      <alignment vertical="center"/>
      <protection locked="0"/>
    </xf>
    <xf numFmtId="0" fontId="34" fillId="7" borderId="23" xfId="0" applyFont="1" applyFill="1" applyBorder="1" applyAlignment="1" applyProtection="1">
      <alignment horizontal="center" vertical="center"/>
      <protection locked="0"/>
    </xf>
    <xf numFmtId="49" fontId="34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34" fillId="7" borderId="23" xfId="0" applyFont="1" applyFill="1" applyBorder="1" applyAlignment="1" applyProtection="1">
      <alignment horizontal="left" vertical="center" wrapText="1"/>
      <protection locked="0"/>
    </xf>
    <xf numFmtId="0" fontId="34" fillId="7" borderId="23" xfId="0" applyFont="1" applyFill="1" applyBorder="1" applyAlignment="1" applyProtection="1">
      <alignment horizontal="center" vertical="center" wrapText="1"/>
      <protection locked="0"/>
    </xf>
    <xf numFmtId="167" fontId="34" fillId="7" borderId="23" xfId="0" applyNumberFormat="1" applyFont="1" applyFill="1" applyBorder="1" applyAlignment="1" applyProtection="1">
      <alignment vertical="center"/>
      <protection locked="0"/>
    </xf>
    <xf numFmtId="4" fontId="34" fillId="7" borderId="23" xfId="0" applyNumberFormat="1" applyFont="1" applyFill="1" applyBorder="1" applyAlignment="1" applyProtection="1">
      <alignment vertical="center"/>
      <protection locked="0"/>
    </xf>
    <xf numFmtId="0" fontId="0" fillId="7" borderId="4" xfId="0" applyFont="1" applyFill="1" applyBorder="1" applyAlignment="1">
      <alignment vertical="center"/>
    </xf>
    <xf numFmtId="0" fontId="34" fillId="7" borderId="15" xfId="0" applyFont="1" applyFill="1" applyBorder="1" applyAlignment="1">
      <alignment horizontal="left" vertical="center"/>
    </xf>
    <xf numFmtId="0" fontId="34" fillId="7" borderId="0" xfId="0" applyFont="1" applyFill="1" applyBorder="1" applyAlignment="1">
      <alignment horizontal="center" vertical="center"/>
    </xf>
    <xf numFmtId="166" fontId="21" fillId="7" borderId="0" xfId="0" applyNumberFormat="1" applyFont="1" applyFill="1" applyBorder="1" applyAlignment="1">
      <alignment vertical="center"/>
    </xf>
    <xf numFmtId="166" fontId="21" fillId="7" borderId="16" xfId="0" applyNumberFormat="1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20" fillId="7" borderId="0" xfId="0" applyFont="1" applyFill="1" applyAlignment="1">
      <alignment horizontal="left" vertical="center"/>
    </xf>
    <xf numFmtId="0" fontId="0" fillId="7" borderId="0" xfId="0" applyFont="1" applyFill="1" applyAlignment="1">
      <alignment horizontal="left" vertical="center"/>
    </xf>
    <xf numFmtId="4" fontId="0" fillId="7" borderId="0" xfId="0" applyNumberFormat="1" applyFont="1" applyFill="1" applyAlignment="1">
      <alignment vertical="center"/>
    </xf>
    <xf numFmtId="0" fontId="9" fillId="7" borderId="4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33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 wrapText="1"/>
    </xf>
    <xf numFmtId="167" fontId="9" fillId="7" borderId="0" xfId="0" applyNumberFormat="1" applyFont="1" applyFill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0" fontId="21" fillId="7" borderId="15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selection activeCell="AI28" sqref="AI2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39" t="s">
        <v>6</v>
      </c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S4" s="18" t="s">
        <v>12</v>
      </c>
    </row>
    <row r="5" spans="1:74" ht="12" customHeight="1">
      <c r="B5" s="21"/>
      <c r="D5" s="24" t="s">
        <v>13</v>
      </c>
      <c r="K5" s="345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R5" s="21"/>
      <c r="BS5" s="18" t="s">
        <v>7</v>
      </c>
    </row>
    <row r="6" spans="1:74" ht="36.950000000000003" customHeight="1">
      <c r="B6" s="21"/>
      <c r="D6" s="26" t="s">
        <v>15</v>
      </c>
      <c r="K6" s="346" t="s">
        <v>16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R6" s="21"/>
      <c r="BS6" s="18" t="s">
        <v>7</v>
      </c>
    </row>
    <row r="7" spans="1:74" ht="12" customHeight="1">
      <c r="B7" s="21"/>
      <c r="D7" s="27" t="s">
        <v>17</v>
      </c>
      <c r="K7" s="25" t="s">
        <v>3</v>
      </c>
      <c r="AK7" s="27" t="s">
        <v>18</v>
      </c>
      <c r="AN7" s="25" t="s">
        <v>3</v>
      </c>
      <c r="AR7" s="21"/>
      <c r="BS7" s="18" t="s">
        <v>7</v>
      </c>
    </row>
    <row r="8" spans="1:74" ht="12" customHeight="1">
      <c r="B8" s="21"/>
      <c r="D8" s="27" t="s">
        <v>19</v>
      </c>
      <c r="K8" s="25" t="s">
        <v>20</v>
      </c>
      <c r="AK8" s="27" t="s">
        <v>21</v>
      </c>
      <c r="AN8" s="25" t="s">
        <v>22</v>
      </c>
      <c r="AR8" s="21"/>
      <c r="BS8" s="18" t="s">
        <v>7</v>
      </c>
    </row>
    <row r="9" spans="1:74" ht="14.45" customHeight="1">
      <c r="B9" s="21"/>
      <c r="AR9" s="21"/>
      <c r="BS9" s="18" t="s">
        <v>7</v>
      </c>
    </row>
    <row r="10" spans="1:74" ht="12" customHeight="1">
      <c r="B10" s="21"/>
      <c r="D10" s="27" t="s">
        <v>23</v>
      </c>
      <c r="AK10" s="27" t="s">
        <v>24</v>
      </c>
      <c r="AN10" s="25" t="s">
        <v>3</v>
      </c>
      <c r="AR10" s="21"/>
      <c r="BS10" s="18" t="s">
        <v>7</v>
      </c>
    </row>
    <row r="11" spans="1:74" ht="18.399999999999999" customHeight="1">
      <c r="B11" s="21"/>
      <c r="E11" s="25" t="s">
        <v>25</v>
      </c>
      <c r="AK11" s="27" t="s">
        <v>26</v>
      </c>
      <c r="AN11" s="25" t="s">
        <v>3</v>
      </c>
      <c r="AR11" s="21"/>
      <c r="BS11" s="18" t="s">
        <v>7</v>
      </c>
    </row>
    <row r="12" spans="1:74" ht="6.95" customHeight="1">
      <c r="B12" s="21"/>
      <c r="AR12" s="21"/>
      <c r="BS12" s="18" t="s">
        <v>7</v>
      </c>
    </row>
    <row r="13" spans="1:74" ht="12" customHeight="1">
      <c r="B13" s="21"/>
      <c r="D13" s="27" t="s">
        <v>27</v>
      </c>
      <c r="AK13" s="27" t="s">
        <v>24</v>
      </c>
      <c r="AN13" s="25" t="s">
        <v>3</v>
      </c>
      <c r="AR13" s="21"/>
      <c r="BS13" s="18" t="s">
        <v>7</v>
      </c>
    </row>
    <row r="14" spans="1:74" ht="12.75">
      <c r="B14" s="21"/>
      <c r="E14" s="25" t="s">
        <v>28</v>
      </c>
      <c r="AK14" s="27" t="s">
        <v>26</v>
      </c>
      <c r="AN14" s="25" t="s">
        <v>3</v>
      </c>
      <c r="AR14" s="21"/>
      <c r="BS14" s="18" t="s">
        <v>7</v>
      </c>
    </row>
    <row r="15" spans="1:74" ht="6.95" customHeight="1">
      <c r="B15" s="21"/>
      <c r="AR15" s="21"/>
      <c r="BS15" s="18" t="s">
        <v>4</v>
      </c>
    </row>
    <row r="16" spans="1:74" ht="12" customHeight="1">
      <c r="B16" s="21"/>
      <c r="D16" s="27" t="s">
        <v>29</v>
      </c>
      <c r="AK16" s="27" t="s">
        <v>24</v>
      </c>
      <c r="AN16" s="25" t="s">
        <v>3</v>
      </c>
      <c r="AR16" s="21"/>
      <c r="BS16" s="18" t="s">
        <v>4</v>
      </c>
    </row>
    <row r="17" spans="2:71" ht="18.399999999999999" customHeight="1">
      <c r="B17" s="21"/>
      <c r="E17" s="25" t="s">
        <v>30</v>
      </c>
      <c r="AK17" s="27" t="s">
        <v>26</v>
      </c>
      <c r="AN17" s="25" t="s">
        <v>3</v>
      </c>
      <c r="AR17" s="21"/>
      <c r="BS17" s="18" t="s">
        <v>31</v>
      </c>
    </row>
    <row r="18" spans="2:71" ht="6.95" customHeight="1">
      <c r="B18" s="21"/>
      <c r="AR18" s="21"/>
      <c r="BS18" s="18" t="s">
        <v>7</v>
      </c>
    </row>
    <row r="19" spans="2:71" ht="12" customHeight="1">
      <c r="B19" s="21"/>
      <c r="D19" s="276" t="s">
        <v>2437</v>
      </c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6" t="s">
        <v>24</v>
      </c>
      <c r="AL19" s="275"/>
      <c r="AM19" s="275"/>
      <c r="AN19" s="277" t="s">
        <v>3</v>
      </c>
      <c r="AO19" s="275"/>
      <c r="AP19" s="275"/>
      <c r="AQ19" s="275"/>
      <c r="AR19" s="21"/>
      <c r="BS19" s="18" t="s">
        <v>7</v>
      </c>
    </row>
    <row r="20" spans="2:71" ht="18.399999999999999" customHeight="1">
      <c r="B20" s="21"/>
      <c r="E20" s="277" t="s">
        <v>2436</v>
      </c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6" t="s">
        <v>26</v>
      </c>
      <c r="AL20" s="275"/>
      <c r="AM20" s="275"/>
      <c r="AN20" s="277" t="s">
        <v>3</v>
      </c>
      <c r="AO20" s="275"/>
      <c r="AP20" s="275"/>
      <c r="AQ20" s="275"/>
      <c r="AR20" s="21"/>
      <c r="BS20" s="18" t="s">
        <v>4</v>
      </c>
    </row>
    <row r="21" spans="2:71" ht="6.95" customHeight="1">
      <c r="B21" s="21"/>
      <c r="AR21" s="21"/>
    </row>
    <row r="22" spans="2:71" ht="12" customHeight="1">
      <c r="B22" s="21"/>
      <c r="D22" s="27" t="s">
        <v>33</v>
      </c>
      <c r="AR22" s="21"/>
    </row>
    <row r="23" spans="2:71" ht="51" customHeight="1">
      <c r="B23" s="21"/>
      <c r="E23" s="341" t="s">
        <v>34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R23" s="21"/>
    </row>
    <row r="24" spans="2:71" ht="6.95" customHeight="1">
      <c r="B24" s="21"/>
      <c r="AR24" s="21"/>
    </row>
    <row r="25" spans="2:7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42">
        <f>ROUND(AG54,2)</f>
        <v>0</v>
      </c>
      <c r="AL26" s="343"/>
      <c r="AM26" s="343"/>
      <c r="AN26" s="343"/>
      <c r="AO26" s="343"/>
      <c r="AR26" s="30"/>
    </row>
    <row r="27" spans="2:71" s="1" customFormat="1" ht="6.95" customHeight="1">
      <c r="B27" s="30"/>
      <c r="AR27" s="30"/>
    </row>
    <row r="28" spans="2:71" s="1" customFormat="1" ht="12.75">
      <c r="B28" s="30"/>
      <c r="L28" s="344" t="s">
        <v>36</v>
      </c>
      <c r="M28" s="344"/>
      <c r="N28" s="344"/>
      <c r="O28" s="344"/>
      <c r="P28" s="344"/>
      <c r="W28" s="344" t="s">
        <v>37</v>
      </c>
      <c r="X28" s="344"/>
      <c r="Y28" s="344"/>
      <c r="Z28" s="344"/>
      <c r="AA28" s="344"/>
      <c r="AB28" s="344"/>
      <c r="AC28" s="344"/>
      <c r="AD28" s="344"/>
      <c r="AE28" s="344"/>
      <c r="AK28" s="344" t="s">
        <v>38</v>
      </c>
      <c r="AL28" s="344"/>
      <c r="AM28" s="344"/>
      <c r="AN28" s="344"/>
      <c r="AO28" s="344"/>
      <c r="AR28" s="30"/>
    </row>
    <row r="29" spans="2:71" s="2" customFormat="1" ht="14.45" customHeight="1">
      <c r="B29" s="34"/>
      <c r="D29" s="27" t="s">
        <v>39</v>
      </c>
      <c r="F29" s="27" t="s">
        <v>40</v>
      </c>
      <c r="L29" s="338">
        <v>0.21</v>
      </c>
      <c r="M29" s="337"/>
      <c r="N29" s="337"/>
      <c r="O29" s="337"/>
      <c r="P29" s="337"/>
      <c r="W29" s="336">
        <f>ROUND(AZ54, 2)</f>
        <v>0</v>
      </c>
      <c r="X29" s="337"/>
      <c r="Y29" s="337"/>
      <c r="Z29" s="337"/>
      <c r="AA29" s="337"/>
      <c r="AB29" s="337"/>
      <c r="AC29" s="337"/>
      <c r="AD29" s="337"/>
      <c r="AE29" s="337"/>
      <c r="AK29" s="336">
        <f>ROUND(AV54, 2)</f>
        <v>0</v>
      </c>
      <c r="AL29" s="337"/>
      <c r="AM29" s="337"/>
      <c r="AN29" s="337"/>
      <c r="AO29" s="337"/>
      <c r="AR29" s="34"/>
    </row>
    <row r="30" spans="2:71" s="2" customFormat="1" ht="14.45" customHeight="1">
      <c r="B30" s="34"/>
      <c r="F30" s="27" t="s">
        <v>41</v>
      </c>
      <c r="L30" s="338">
        <v>0.15</v>
      </c>
      <c r="M30" s="337"/>
      <c r="N30" s="337"/>
      <c r="O30" s="337"/>
      <c r="P30" s="337"/>
      <c r="W30" s="336">
        <f>ROUND(BA54, 2)</f>
        <v>0</v>
      </c>
      <c r="X30" s="337"/>
      <c r="Y30" s="337"/>
      <c r="Z30" s="337"/>
      <c r="AA30" s="337"/>
      <c r="AB30" s="337"/>
      <c r="AC30" s="337"/>
      <c r="AD30" s="337"/>
      <c r="AE30" s="337"/>
      <c r="AK30" s="336">
        <f>ROUND(AW54, 2)</f>
        <v>0</v>
      </c>
      <c r="AL30" s="337"/>
      <c r="AM30" s="337"/>
      <c r="AN30" s="337"/>
      <c r="AO30" s="337"/>
      <c r="AR30" s="34"/>
    </row>
    <row r="31" spans="2:71" s="2" customFormat="1" ht="14.45" hidden="1" customHeight="1">
      <c r="B31" s="34"/>
      <c r="F31" s="27" t="s">
        <v>42</v>
      </c>
      <c r="L31" s="338">
        <v>0.21</v>
      </c>
      <c r="M31" s="337"/>
      <c r="N31" s="337"/>
      <c r="O31" s="337"/>
      <c r="P31" s="337"/>
      <c r="W31" s="336">
        <f>ROUND(BB54, 2)</f>
        <v>0</v>
      </c>
      <c r="X31" s="337"/>
      <c r="Y31" s="337"/>
      <c r="Z31" s="337"/>
      <c r="AA31" s="337"/>
      <c r="AB31" s="337"/>
      <c r="AC31" s="337"/>
      <c r="AD31" s="337"/>
      <c r="AE31" s="337"/>
      <c r="AK31" s="336">
        <v>0</v>
      </c>
      <c r="AL31" s="337"/>
      <c r="AM31" s="337"/>
      <c r="AN31" s="337"/>
      <c r="AO31" s="337"/>
      <c r="AR31" s="34"/>
    </row>
    <row r="32" spans="2:71" s="2" customFormat="1" ht="14.45" hidden="1" customHeight="1">
      <c r="B32" s="34"/>
      <c r="F32" s="27" t="s">
        <v>43</v>
      </c>
      <c r="L32" s="338">
        <v>0.15</v>
      </c>
      <c r="M32" s="337"/>
      <c r="N32" s="337"/>
      <c r="O32" s="337"/>
      <c r="P32" s="337"/>
      <c r="W32" s="336">
        <f>ROUND(BC54, 2)</f>
        <v>0</v>
      </c>
      <c r="X32" s="337"/>
      <c r="Y32" s="337"/>
      <c r="Z32" s="337"/>
      <c r="AA32" s="337"/>
      <c r="AB32" s="337"/>
      <c r="AC32" s="337"/>
      <c r="AD32" s="337"/>
      <c r="AE32" s="337"/>
      <c r="AK32" s="336">
        <v>0</v>
      </c>
      <c r="AL32" s="337"/>
      <c r="AM32" s="337"/>
      <c r="AN32" s="337"/>
      <c r="AO32" s="337"/>
      <c r="AR32" s="34"/>
    </row>
    <row r="33" spans="2:44" s="2" customFormat="1" ht="14.45" hidden="1" customHeight="1">
      <c r="B33" s="34"/>
      <c r="F33" s="27" t="s">
        <v>44</v>
      </c>
      <c r="L33" s="338">
        <v>0</v>
      </c>
      <c r="M33" s="337"/>
      <c r="N33" s="337"/>
      <c r="O33" s="337"/>
      <c r="P33" s="337"/>
      <c r="W33" s="336">
        <f>ROUND(BD54, 2)</f>
        <v>0</v>
      </c>
      <c r="X33" s="337"/>
      <c r="Y33" s="337"/>
      <c r="Z33" s="337"/>
      <c r="AA33" s="337"/>
      <c r="AB33" s="337"/>
      <c r="AC33" s="337"/>
      <c r="AD33" s="337"/>
      <c r="AE33" s="337"/>
      <c r="AK33" s="336">
        <v>0</v>
      </c>
      <c r="AL33" s="337"/>
      <c r="AM33" s="337"/>
      <c r="AN33" s="337"/>
      <c r="AO33" s="337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347" t="s">
        <v>47</v>
      </c>
      <c r="Y35" s="348"/>
      <c r="Z35" s="348"/>
      <c r="AA35" s="348"/>
      <c r="AB35" s="348"/>
      <c r="AC35" s="37"/>
      <c r="AD35" s="37"/>
      <c r="AE35" s="37"/>
      <c r="AF35" s="37"/>
      <c r="AG35" s="37"/>
      <c r="AH35" s="37"/>
      <c r="AI35" s="37"/>
      <c r="AJ35" s="37"/>
      <c r="AK35" s="349">
        <f>SUM(AK26:AK33)</f>
        <v>0</v>
      </c>
      <c r="AL35" s="348"/>
      <c r="AM35" s="348"/>
      <c r="AN35" s="348"/>
      <c r="AO35" s="350"/>
      <c r="AP35" s="35"/>
      <c r="AQ35" s="35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5" customHeight="1">
      <c r="B42" s="30"/>
      <c r="C42" s="22" t="s">
        <v>48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3"/>
      <c r="C44" s="27" t="s">
        <v>13</v>
      </c>
      <c r="L44" s="3" t="str">
        <f>K5</f>
        <v>19-04-1n</v>
      </c>
      <c r="AR44" s="43"/>
    </row>
    <row r="45" spans="2:44" s="4" customFormat="1" ht="36.950000000000003" customHeight="1">
      <c r="B45" s="44"/>
      <c r="C45" s="45" t="s">
        <v>15</v>
      </c>
      <c r="L45" s="354" t="str">
        <f>K6</f>
        <v>Srbsko, vodojem - rekonstrukce, úprava 18.6.2019</v>
      </c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R45" s="44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7" t="s">
        <v>19</v>
      </c>
      <c r="L47" s="46" t="str">
        <f>IF(K8="","",K8)</f>
        <v>Srbsko</v>
      </c>
      <c r="AI47" s="27" t="s">
        <v>21</v>
      </c>
      <c r="AM47" s="356" t="str">
        <f>IF(AN8= "","",AN8)</f>
        <v>27. 4. 2019</v>
      </c>
      <c r="AN47" s="356"/>
      <c r="AR47" s="30"/>
    </row>
    <row r="48" spans="2:44" s="1" customFormat="1" ht="6.95" customHeight="1">
      <c r="B48" s="30"/>
      <c r="AR48" s="30"/>
    </row>
    <row r="49" spans="1:91" s="1" customFormat="1" ht="27.95" customHeight="1">
      <c r="B49" s="30"/>
      <c r="C49" s="27" t="s">
        <v>23</v>
      </c>
      <c r="L49" s="3" t="str">
        <f>IF(E11= "","",E11)</f>
        <v>Vodovody a kanalizace Mladá Boleslav, a.s.</v>
      </c>
      <c r="AI49" s="27" t="s">
        <v>29</v>
      </c>
      <c r="AM49" s="361" t="str">
        <f>IF(E17="","",E17)</f>
        <v>Vodohospodářské inženýrské služby, a.s.</v>
      </c>
      <c r="AN49" s="362"/>
      <c r="AO49" s="362"/>
      <c r="AP49" s="362"/>
      <c r="AR49" s="30"/>
      <c r="AS49" s="357" t="s">
        <v>49</v>
      </c>
      <c r="AT49" s="358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2" customHeight="1">
      <c r="B50" s="30"/>
      <c r="C50" s="27" t="s">
        <v>27</v>
      </c>
      <c r="L50" s="3" t="str">
        <f>IF(E14="","",E14)</f>
        <v xml:space="preserve"> </v>
      </c>
      <c r="AI50" s="27" t="s">
        <v>32</v>
      </c>
      <c r="AM50" s="361" t="str">
        <f>IF(E20="","",E20)</f>
        <v>Vyplň údaj</v>
      </c>
      <c r="AN50" s="362"/>
      <c r="AO50" s="362"/>
      <c r="AP50" s="362"/>
      <c r="AR50" s="30"/>
      <c r="AS50" s="359"/>
      <c r="AT50" s="360"/>
      <c r="AU50" s="50"/>
      <c r="AV50" s="50"/>
      <c r="AW50" s="50"/>
      <c r="AX50" s="50"/>
      <c r="AY50" s="50"/>
      <c r="AZ50" s="50"/>
      <c r="BA50" s="50"/>
      <c r="BB50" s="50"/>
      <c r="BC50" s="50"/>
      <c r="BD50" s="51"/>
    </row>
    <row r="51" spans="1:91" s="1" customFormat="1" ht="10.9" customHeight="1">
      <c r="B51" s="30"/>
      <c r="AR51" s="30"/>
      <c r="AS51" s="359"/>
      <c r="AT51" s="360"/>
      <c r="AU51" s="50"/>
      <c r="AV51" s="50"/>
      <c r="AW51" s="50"/>
      <c r="AX51" s="50"/>
      <c r="AY51" s="50"/>
      <c r="AZ51" s="50"/>
      <c r="BA51" s="50"/>
      <c r="BB51" s="50"/>
      <c r="BC51" s="50"/>
      <c r="BD51" s="51"/>
    </row>
    <row r="52" spans="1:91" s="1" customFormat="1" ht="29.25" customHeight="1">
      <c r="B52" s="30"/>
      <c r="C52" s="352" t="s">
        <v>50</v>
      </c>
      <c r="D52" s="353"/>
      <c r="E52" s="353"/>
      <c r="F52" s="353"/>
      <c r="G52" s="353"/>
      <c r="H52" s="52"/>
      <c r="I52" s="368" t="s">
        <v>51</v>
      </c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66" t="s">
        <v>52</v>
      </c>
      <c r="AH52" s="353"/>
      <c r="AI52" s="353"/>
      <c r="AJ52" s="353"/>
      <c r="AK52" s="353"/>
      <c r="AL52" s="353"/>
      <c r="AM52" s="353"/>
      <c r="AN52" s="368" t="s">
        <v>53</v>
      </c>
      <c r="AO52" s="353"/>
      <c r="AP52" s="353"/>
      <c r="AQ52" s="53" t="s">
        <v>54</v>
      </c>
      <c r="AR52" s="30"/>
      <c r="AS52" s="54" t="s">
        <v>55</v>
      </c>
      <c r="AT52" s="55" t="s">
        <v>56</v>
      </c>
      <c r="AU52" s="55" t="s">
        <v>57</v>
      </c>
      <c r="AV52" s="55" t="s">
        <v>58</v>
      </c>
      <c r="AW52" s="55" t="s">
        <v>59</v>
      </c>
      <c r="AX52" s="55" t="s">
        <v>60</v>
      </c>
      <c r="AY52" s="55" t="s">
        <v>61</v>
      </c>
      <c r="AZ52" s="55" t="s">
        <v>62</v>
      </c>
      <c r="BA52" s="55" t="s">
        <v>63</v>
      </c>
      <c r="BB52" s="55" t="s">
        <v>64</v>
      </c>
      <c r="BC52" s="55" t="s">
        <v>65</v>
      </c>
      <c r="BD52" s="56" t="s">
        <v>66</v>
      </c>
    </row>
    <row r="53" spans="1:91" s="1" customFormat="1" ht="10.9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50000000000003" customHeight="1">
      <c r="B54" s="58"/>
      <c r="C54" s="59" t="s">
        <v>67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365">
        <f>ROUND(SUM(AG55:AG62),2)</f>
        <v>0</v>
      </c>
      <c r="AH54" s="365"/>
      <c r="AI54" s="365"/>
      <c r="AJ54" s="365"/>
      <c r="AK54" s="365"/>
      <c r="AL54" s="365"/>
      <c r="AM54" s="365"/>
      <c r="AN54" s="367">
        <f t="shared" ref="AN54:AN62" si="0">SUM(AG54,AT54)</f>
        <v>0</v>
      </c>
      <c r="AO54" s="367"/>
      <c r="AP54" s="367"/>
      <c r="AQ54" s="62" t="s">
        <v>3</v>
      </c>
      <c r="AR54" s="58"/>
      <c r="AS54" s="63">
        <f>ROUND(SUM(AS55:AS62),2)</f>
        <v>0</v>
      </c>
      <c r="AT54" s="64">
        <f t="shared" ref="AT54:AT62" si="1">ROUND(SUM(AV54:AW54),2)</f>
        <v>0</v>
      </c>
      <c r="AU54" s="65">
        <f>ROUND(SUM(AU55:AU62),5)</f>
        <v>3288.5704799999999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ROUND(SUM(AZ55:AZ62),2)</f>
        <v>0</v>
      </c>
      <c r="BA54" s="64">
        <f>ROUND(SUM(BA55:BA62),2)</f>
        <v>0</v>
      </c>
      <c r="BB54" s="64">
        <f>ROUND(SUM(BB55:BB62),2)</f>
        <v>0</v>
      </c>
      <c r="BC54" s="64">
        <f>ROUND(SUM(BC55:BC62),2)</f>
        <v>0</v>
      </c>
      <c r="BD54" s="66">
        <f>ROUND(SUM(BD55:BD62),2)</f>
        <v>0</v>
      </c>
      <c r="BS54" s="67" t="s">
        <v>68</v>
      </c>
      <c r="BT54" s="67" t="s">
        <v>69</v>
      </c>
      <c r="BU54" s="68" t="s">
        <v>70</v>
      </c>
      <c r="BV54" s="67" t="s">
        <v>71</v>
      </c>
      <c r="BW54" s="67" t="s">
        <v>5</v>
      </c>
      <c r="BX54" s="67" t="s">
        <v>72</v>
      </c>
      <c r="CL54" s="67" t="s">
        <v>3</v>
      </c>
    </row>
    <row r="55" spans="1:91" s="6" customFormat="1" ht="16.5" customHeight="1">
      <c r="A55" s="69" t="s">
        <v>73</v>
      </c>
      <c r="B55" s="70"/>
      <c r="C55" s="71"/>
      <c r="D55" s="351" t="s">
        <v>74</v>
      </c>
      <c r="E55" s="351"/>
      <c r="F55" s="351"/>
      <c r="G55" s="351"/>
      <c r="H55" s="351"/>
      <c r="I55" s="72"/>
      <c r="J55" s="351" t="s">
        <v>75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63">
        <f>'01 - SO 01 - Bourací a de...'!J30</f>
        <v>0</v>
      </c>
      <c r="AH55" s="364"/>
      <c r="AI55" s="364"/>
      <c r="AJ55" s="364"/>
      <c r="AK55" s="364"/>
      <c r="AL55" s="364"/>
      <c r="AM55" s="364"/>
      <c r="AN55" s="363">
        <f t="shared" si="0"/>
        <v>0</v>
      </c>
      <c r="AO55" s="364"/>
      <c r="AP55" s="364"/>
      <c r="AQ55" s="73" t="s">
        <v>76</v>
      </c>
      <c r="AR55" s="70"/>
      <c r="AS55" s="74">
        <v>0</v>
      </c>
      <c r="AT55" s="75">
        <f t="shared" si="1"/>
        <v>0</v>
      </c>
      <c r="AU55" s="76">
        <f>'01 - SO 01 - Bourací a de...'!P92</f>
        <v>477.004119</v>
      </c>
      <c r="AV55" s="75">
        <f>'01 - SO 01 - Bourací a de...'!J33</f>
        <v>0</v>
      </c>
      <c r="AW55" s="75">
        <f>'01 - SO 01 - Bourací a de...'!J34</f>
        <v>0</v>
      </c>
      <c r="AX55" s="75">
        <f>'01 - SO 01 - Bourací a de...'!J35</f>
        <v>0</v>
      </c>
      <c r="AY55" s="75">
        <f>'01 - SO 01 - Bourací a de...'!J36</f>
        <v>0</v>
      </c>
      <c r="AZ55" s="75">
        <f>'01 - SO 01 - Bourací a de...'!F33</f>
        <v>0</v>
      </c>
      <c r="BA55" s="75">
        <f>'01 - SO 01 - Bourací a de...'!F34</f>
        <v>0</v>
      </c>
      <c r="BB55" s="75">
        <f>'01 - SO 01 - Bourací a de...'!F35</f>
        <v>0</v>
      </c>
      <c r="BC55" s="75">
        <f>'01 - SO 01 - Bourací a de...'!F36</f>
        <v>0</v>
      </c>
      <c r="BD55" s="77">
        <f>'01 - SO 01 - Bourací a de...'!F37</f>
        <v>0</v>
      </c>
      <c r="BT55" s="78" t="s">
        <v>77</v>
      </c>
      <c r="BV55" s="78" t="s">
        <v>71</v>
      </c>
      <c r="BW55" s="78" t="s">
        <v>78</v>
      </c>
      <c r="BX55" s="78" t="s">
        <v>5</v>
      </c>
      <c r="CL55" s="78" t="s">
        <v>3</v>
      </c>
      <c r="CM55" s="78" t="s">
        <v>79</v>
      </c>
    </row>
    <row r="56" spans="1:91" s="6" customFormat="1" ht="16.5" customHeight="1">
      <c r="A56" s="69" t="s">
        <v>73</v>
      </c>
      <c r="B56" s="70"/>
      <c r="C56" s="71"/>
      <c r="D56" s="351" t="s">
        <v>80</v>
      </c>
      <c r="E56" s="351"/>
      <c r="F56" s="351"/>
      <c r="G56" s="351"/>
      <c r="H56" s="351"/>
      <c r="I56" s="72"/>
      <c r="J56" s="351" t="s">
        <v>81</v>
      </c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63">
        <f>'02 - SO 02 – Stavební čás...'!J30</f>
        <v>0</v>
      </c>
      <c r="AH56" s="364"/>
      <c r="AI56" s="364"/>
      <c r="AJ56" s="364"/>
      <c r="AK56" s="364"/>
      <c r="AL56" s="364"/>
      <c r="AM56" s="364"/>
      <c r="AN56" s="363">
        <f t="shared" si="0"/>
        <v>0</v>
      </c>
      <c r="AO56" s="364"/>
      <c r="AP56" s="364"/>
      <c r="AQ56" s="73" t="s">
        <v>76</v>
      </c>
      <c r="AR56" s="70"/>
      <c r="AS56" s="74">
        <v>0</v>
      </c>
      <c r="AT56" s="75">
        <f t="shared" si="1"/>
        <v>0</v>
      </c>
      <c r="AU56" s="76">
        <f>'02 - SO 02 – Stavební čás...'!P99</f>
        <v>1119.4484670000002</v>
      </c>
      <c r="AV56" s="75">
        <f>'02 - SO 02 – Stavební čás...'!J33</f>
        <v>0</v>
      </c>
      <c r="AW56" s="75">
        <f>'02 - SO 02 – Stavební čás...'!J34</f>
        <v>0</v>
      </c>
      <c r="AX56" s="75">
        <f>'02 - SO 02 – Stavební čás...'!J35</f>
        <v>0</v>
      </c>
      <c r="AY56" s="75">
        <f>'02 - SO 02 – Stavební čás...'!J36</f>
        <v>0</v>
      </c>
      <c r="AZ56" s="75">
        <f>'02 - SO 02 – Stavební čás...'!F33</f>
        <v>0</v>
      </c>
      <c r="BA56" s="75">
        <f>'02 - SO 02 – Stavební čás...'!F34</f>
        <v>0</v>
      </c>
      <c r="BB56" s="75">
        <f>'02 - SO 02 – Stavební čás...'!F35</f>
        <v>0</v>
      </c>
      <c r="BC56" s="75">
        <f>'02 - SO 02 – Stavební čás...'!F36</f>
        <v>0</v>
      </c>
      <c r="BD56" s="77">
        <f>'02 - SO 02 – Stavební čás...'!F37</f>
        <v>0</v>
      </c>
      <c r="BT56" s="78" t="s">
        <v>77</v>
      </c>
      <c r="BV56" s="78" t="s">
        <v>71</v>
      </c>
      <c r="BW56" s="78" t="s">
        <v>82</v>
      </c>
      <c r="BX56" s="78" t="s">
        <v>5</v>
      </c>
      <c r="CL56" s="78" t="s">
        <v>3</v>
      </c>
      <c r="CM56" s="78" t="s">
        <v>79</v>
      </c>
    </row>
    <row r="57" spans="1:91" s="6" customFormat="1" ht="16.5" customHeight="1">
      <c r="A57" s="69" t="s">
        <v>73</v>
      </c>
      <c r="B57" s="70"/>
      <c r="C57" s="71"/>
      <c r="D57" s="351" t="s">
        <v>83</v>
      </c>
      <c r="E57" s="351"/>
      <c r="F57" s="351"/>
      <c r="G57" s="351"/>
      <c r="H57" s="351"/>
      <c r="I57" s="72"/>
      <c r="J57" s="351" t="s">
        <v>84</v>
      </c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63">
        <f>'03 - SO 03 – Oplocení a t...'!J30</f>
        <v>0</v>
      </c>
      <c r="AH57" s="364"/>
      <c r="AI57" s="364"/>
      <c r="AJ57" s="364"/>
      <c r="AK57" s="364"/>
      <c r="AL57" s="364"/>
      <c r="AM57" s="364"/>
      <c r="AN57" s="363">
        <f t="shared" si="0"/>
        <v>0</v>
      </c>
      <c r="AO57" s="364"/>
      <c r="AP57" s="364"/>
      <c r="AQ57" s="73" t="s">
        <v>76</v>
      </c>
      <c r="AR57" s="70"/>
      <c r="AS57" s="74">
        <v>0</v>
      </c>
      <c r="AT57" s="75">
        <f t="shared" si="1"/>
        <v>0</v>
      </c>
      <c r="AU57" s="76">
        <f>'03 - SO 03 – Oplocení a t...'!P91</f>
        <v>694.90229199999999</v>
      </c>
      <c r="AV57" s="75">
        <f>'03 - SO 03 – Oplocení a t...'!J33</f>
        <v>0</v>
      </c>
      <c r="AW57" s="75">
        <f>'03 - SO 03 – Oplocení a t...'!J34</f>
        <v>0</v>
      </c>
      <c r="AX57" s="75">
        <f>'03 - SO 03 – Oplocení a t...'!J35</f>
        <v>0</v>
      </c>
      <c r="AY57" s="75">
        <f>'03 - SO 03 – Oplocení a t...'!J36</f>
        <v>0</v>
      </c>
      <c r="AZ57" s="75">
        <f>'03 - SO 03 – Oplocení a t...'!F33</f>
        <v>0</v>
      </c>
      <c r="BA57" s="75">
        <f>'03 - SO 03 – Oplocení a t...'!F34</f>
        <v>0</v>
      </c>
      <c r="BB57" s="75">
        <f>'03 - SO 03 – Oplocení a t...'!F35</f>
        <v>0</v>
      </c>
      <c r="BC57" s="75">
        <f>'03 - SO 03 – Oplocení a t...'!F36</f>
        <v>0</v>
      </c>
      <c r="BD57" s="77">
        <f>'03 - SO 03 – Oplocení a t...'!F37</f>
        <v>0</v>
      </c>
      <c r="BT57" s="78" t="s">
        <v>77</v>
      </c>
      <c r="BV57" s="78" t="s">
        <v>71</v>
      </c>
      <c r="BW57" s="78" t="s">
        <v>85</v>
      </c>
      <c r="BX57" s="78" t="s">
        <v>5</v>
      </c>
      <c r="CL57" s="78" t="s">
        <v>3</v>
      </c>
      <c r="CM57" s="78" t="s">
        <v>79</v>
      </c>
    </row>
    <row r="58" spans="1:91" s="6" customFormat="1" ht="27" customHeight="1">
      <c r="A58" s="69" t="s">
        <v>73</v>
      </c>
      <c r="B58" s="70"/>
      <c r="C58" s="71"/>
      <c r="D58" s="351" t="s">
        <v>86</v>
      </c>
      <c r="E58" s="351"/>
      <c r="F58" s="351"/>
      <c r="G58" s="351"/>
      <c r="H58" s="351"/>
      <c r="I58" s="72"/>
      <c r="J58" s="351" t="s">
        <v>87</v>
      </c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63">
        <f>'04 - SO 04 - Výměna kabel...'!J30</f>
        <v>0</v>
      </c>
      <c r="AH58" s="364"/>
      <c r="AI58" s="364"/>
      <c r="AJ58" s="364"/>
      <c r="AK58" s="364"/>
      <c r="AL58" s="364"/>
      <c r="AM58" s="364"/>
      <c r="AN58" s="363">
        <f t="shared" si="0"/>
        <v>0</v>
      </c>
      <c r="AO58" s="364"/>
      <c r="AP58" s="364"/>
      <c r="AQ58" s="73" t="s">
        <v>76</v>
      </c>
      <c r="AR58" s="70"/>
      <c r="AS58" s="74">
        <v>0</v>
      </c>
      <c r="AT58" s="75">
        <f t="shared" si="1"/>
        <v>0</v>
      </c>
      <c r="AU58" s="76">
        <f>'04 - SO 04 - Výměna kabel...'!P85</f>
        <v>761.87400000000002</v>
      </c>
      <c r="AV58" s="75">
        <f>'04 - SO 04 - Výměna kabel...'!J33</f>
        <v>0</v>
      </c>
      <c r="AW58" s="75">
        <f>'04 - SO 04 - Výměna kabel...'!J34</f>
        <v>0</v>
      </c>
      <c r="AX58" s="75">
        <f>'04 - SO 04 - Výměna kabel...'!J35</f>
        <v>0</v>
      </c>
      <c r="AY58" s="75">
        <f>'04 - SO 04 - Výměna kabel...'!J36</f>
        <v>0</v>
      </c>
      <c r="AZ58" s="75">
        <f>'04 - SO 04 - Výměna kabel...'!F33</f>
        <v>0</v>
      </c>
      <c r="BA58" s="75">
        <f>'04 - SO 04 - Výměna kabel...'!F34</f>
        <v>0</v>
      </c>
      <c r="BB58" s="75">
        <f>'04 - SO 04 - Výměna kabel...'!F35</f>
        <v>0</v>
      </c>
      <c r="BC58" s="75">
        <f>'04 - SO 04 - Výměna kabel...'!F36</f>
        <v>0</v>
      </c>
      <c r="BD58" s="77">
        <f>'04 - SO 04 - Výměna kabel...'!F37</f>
        <v>0</v>
      </c>
      <c r="BT58" s="78" t="s">
        <v>77</v>
      </c>
      <c r="BV58" s="78" t="s">
        <v>71</v>
      </c>
      <c r="BW58" s="78" t="s">
        <v>88</v>
      </c>
      <c r="BX58" s="78" t="s">
        <v>5</v>
      </c>
      <c r="CL58" s="78" t="s">
        <v>3</v>
      </c>
      <c r="CM58" s="78" t="s">
        <v>79</v>
      </c>
    </row>
    <row r="59" spans="1:91" s="6" customFormat="1" ht="16.5" customHeight="1">
      <c r="A59" s="69" t="s">
        <v>73</v>
      </c>
      <c r="B59" s="70"/>
      <c r="C59" s="71"/>
      <c r="D59" s="351" t="s">
        <v>89</v>
      </c>
      <c r="E59" s="351"/>
      <c r="F59" s="351"/>
      <c r="G59" s="351"/>
      <c r="H59" s="351"/>
      <c r="I59" s="72"/>
      <c r="J59" s="351" t="s">
        <v>90</v>
      </c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63">
        <f>'05 - SO 05 - Elektro stav...'!J30</f>
        <v>0</v>
      </c>
      <c r="AH59" s="364"/>
      <c r="AI59" s="364"/>
      <c r="AJ59" s="364"/>
      <c r="AK59" s="364"/>
      <c r="AL59" s="364"/>
      <c r="AM59" s="364"/>
      <c r="AN59" s="363">
        <f t="shared" si="0"/>
        <v>0</v>
      </c>
      <c r="AO59" s="364"/>
      <c r="AP59" s="364"/>
      <c r="AQ59" s="73" t="s">
        <v>76</v>
      </c>
      <c r="AR59" s="70"/>
      <c r="AS59" s="74">
        <v>0</v>
      </c>
      <c r="AT59" s="75">
        <f t="shared" si="1"/>
        <v>0</v>
      </c>
      <c r="AU59" s="76">
        <f>'05 - SO 05 - Elektro stav...'!P84</f>
        <v>67.385600000000011</v>
      </c>
      <c r="AV59" s="75">
        <f>'05 - SO 05 - Elektro stav...'!J33</f>
        <v>0</v>
      </c>
      <c r="AW59" s="75">
        <f>'05 - SO 05 - Elektro stav...'!J34</f>
        <v>0</v>
      </c>
      <c r="AX59" s="75">
        <f>'05 - SO 05 - Elektro stav...'!J35</f>
        <v>0</v>
      </c>
      <c r="AY59" s="75">
        <f>'05 - SO 05 - Elektro stav...'!J36</f>
        <v>0</v>
      </c>
      <c r="AZ59" s="75">
        <f>'05 - SO 05 - Elektro stav...'!F33</f>
        <v>0</v>
      </c>
      <c r="BA59" s="75">
        <f>'05 - SO 05 - Elektro stav...'!F34</f>
        <v>0</v>
      </c>
      <c r="BB59" s="75">
        <f>'05 - SO 05 - Elektro stav...'!F35</f>
        <v>0</v>
      </c>
      <c r="BC59" s="75">
        <f>'05 - SO 05 - Elektro stav...'!F36</f>
        <v>0</v>
      </c>
      <c r="BD59" s="77">
        <f>'05 - SO 05 - Elektro stav...'!F37</f>
        <v>0</v>
      </c>
      <c r="BT59" s="78" t="s">
        <v>77</v>
      </c>
      <c r="BV59" s="78" t="s">
        <v>71</v>
      </c>
      <c r="BW59" s="78" t="s">
        <v>91</v>
      </c>
      <c r="BX59" s="78" t="s">
        <v>5</v>
      </c>
      <c r="CL59" s="78" t="s">
        <v>3</v>
      </c>
      <c r="CM59" s="78" t="s">
        <v>79</v>
      </c>
    </row>
    <row r="60" spans="1:91" s="6" customFormat="1" ht="16.5" customHeight="1">
      <c r="A60" s="69" t="s">
        <v>73</v>
      </c>
      <c r="B60" s="70"/>
      <c r="C60" s="71"/>
      <c r="D60" s="351" t="s">
        <v>92</v>
      </c>
      <c r="E60" s="351"/>
      <c r="F60" s="351"/>
      <c r="G60" s="351"/>
      <c r="H60" s="351"/>
      <c r="I60" s="72"/>
      <c r="J60" s="351" t="s">
        <v>93</v>
      </c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63">
        <f>'06 - PS 01 – Strojnětechn...'!J30</f>
        <v>0</v>
      </c>
      <c r="AH60" s="364"/>
      <c r="AI60" s="364"/>
      <c r="AJ60" s="364"/>
      <c r="AK60" s="364"/>
      <c r="AL60" s="364"/>
      <c r="AM60" s="364"/>
      <c r="AN60" s="363">
        <f t="shared" si="0"/>
        <v>0</v>
      </c>
      <c r="AO60" s="364"/>
      <c r="AP60" s="364"/>
      <c r="AQ60" s="73" t="s">
        <v>94</v>
      </c>
      <c r="AR60" s="70"/>
      <c r="AS60" s="74">
        <v>0</v>
      </c>
      <c r="AT60" s="75">
        <f t="shared" si="1"/>
        <v>0</v>
      </c>
      <c r="AU60" s="76">
        <f>'06 - PS 01 – Strojnětechn...'!P85</f>
        <v>153.97400000000002</v>
      </c>
      <c r="AV60" s="75">
        <f>'06 - PS 01 – Strojnětechn...'!J33</f>
        <v>0</v>
      </c>
      <c r="AW60" s="75">
        <f>'06 - PS 01 – Strojnětechn...'!J34</f>
        <v>0</v>
      </c>
      <c r="AX60" s="75">
        <f>'06 - PS 01 – Strojnětechn...'!J35</f>
        <v>0</v>
      </c>
      <c r="AY60" s="75">
        <f>'06 - PS 01 – Strojnětechn...'!J36</f>
        <v>0</v>
      </c>
      <c r="AZ60" s="75">
        <f>'06 - PS 01 – Strojnětechn...'!F33</f>
        <v>0</v>
      </c>
      <c r="BA60" s="75">
        <f>'06 - PS 01 – Strojnětechn...'!F34</f>
        <v>0</v>
      </c>
      <c r="BB60" s="75">
        <f>'06 - PS 01 – Strojnětechn...'!F35</f>
        <v>0</v>
      </c>
      <c r="BC60" s="75">
        <f>'06 - PS 01 – Strojnětechn...'!F36</f>
        <v>0</v>
      </c>
      <c r="BD60" s="77">
        <f>'06 - PS 01 – Strojnětechn...'!F37</f>
        <v>0</v>
      </c>
      <c r="BT60" s="78" t="s">
        <v>77</v>
      </c>
      <c r="BV60" s="78" t="s">
        <v>71</v>
      </c>
      <c r="BW60" s="78" t="s">
        <v>95</v>
      </c>
      <c r="BX60" s="78" t="s">
        <v>5</v>
      </c>
      <c r="CL60" s="78" t="s">
        <v>3</v>
      </c>
      <c r="CM60" s="78" t="s">
        <v>79</v>
      </c>
    </row>
    <row r="61" spans="1:91" s="6" customFormat="1" ht="27" customHeight="1">
      <c r="A61" s="69" t="s">
        <v>73</v>
      </c>
      <c r="B61" s="70"/>
      <c r="C61" s="71"/>
      <c r="D61" s="351" t="s">
        <v>96</v>
      </c>
      <c r="E61" s="351"/>
      <c r="F61" s="351"/>
      <c r="G61" s="351"/>
      <c r="H61" s="351"/>
      <c r="I61" s="72"/>
      <c r="J61" s="351" t="s">
        <v>97</v>
      </c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63">
        <f>'07 - PS 02 - Elektro tech...'!J30</f>
        <v>0</v>
      </c>
      <c r="AH61" s="364"/>
      <c r="AI61" s="364"/>
      <c r="AJ61" s="364"/>
      <c r="AK61" s="364"/>
      <c r="AL61" s="364"/>
      <c r="AM61" s="364"/>
      <c r="AN61" s="363">
        <f t="shared" si="0"/>
        <v>0</v>
      </c>
      <c r="AO61" s="364"/>
      <c r="AP61" s="364"/>
      <c r="AQ61" s="73" t="s">
        <v>94</v>
      </c>
      <c r="AR61" s="70"/>
      <c r="AS61" s="74">
        <v>0</v>
      </c>
      <c r="AT61" s="75">
        <f t="shared" si="1"/>
        <v>0</v>
      </c>
      <c r="AU61" s="76">
        <f>'07 - PS 02 - Elektro tech...'!P83</f>
        <v>13.981999999999999</v>
      </c>
      <c r="AV61" s="75">
        <f>'07 - PS 02 - Elektro tech...'!J33</f>
        <v>0</v>
      </c>
      <c r="AW61" s="75">
        <f>'07 - PS 02 - Elektro tech...'!J34</f>
        <v>0</v>
      </c>
      <c r="AX61" s="75">
        <f>'07 - PS 02 - Elektro tech...'!J35</f>
        <v>0</v>
      </c>
      <c r="AY61" s="75">
        <f>'07 - PS 02 - Elektro tech...'!J36</f>
        <v>0</v>
      </c>
      <c r="AZ61" s="75">
        <f>'07 - PS 02 - Elektro tech...'!F33</f>
        <v>0</v>
      </c>
      <c r="BA61" s="75">
        <f>'07 - PS 02 - Elektro tech...'!F34</f>
        <v>0</v>
      </c>
      <c r="BB61" s="75">
        <f>'07 - PS 02 - Elektro tech...'!F35</f>
        <v>0</v>
      </c>
      <c r="BC61" s="75">
        <f>'07 - PS 02 - Elektro tech...'!F36</f>
        <v>0</v>
      </c>
      <c r="BD61" s="77">
        <f>'07 - PS 02 - Elektro tech...'!F37</f>
        <v>0</v>
      </c>
      <c r="BT61" s="78" t="s">
        <v>77</v>
      </c>
      <c r="BV61" s="78" t="s">
        <v>71</v>
      </c>
      <c r="BW61" s="78" t="s">
        <v>98</v>
      </c>
      <c r="BX61" s="78" t="s">
        <v>5</v>
      </c>
      <c r="CL61" s="78" t="s">
        <v>3</v>
      </c>
      <c r="CM61" s="78" t="s">
        <v>79</v>
      </c>
    </row>
    <row r="62" spans="1:91" s="6" customFormat="1" ht="16.5" customHeight="1">
      <c r="A62" s="69" t="s">
        <v>73</v>
      </c>
      <c r="B62" s="70"/>
      <c r="C62" s="71"/>
      <c r="D62" s="351" t="s">
        <v>99</v>
      </c>
      <c r="E62" s="351"/>
      <c r="F62" s="351"/>
      <c r="G62" s="351"/>
      <c r="H62" s="351"/>
      <c r="I62" s="72"/>
      <c r="J62" s="351" t="s">
        <v>100</v>
      </c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63">
        <f>'08 - VRN'!J30</f>
        <v>0</v>
      </c>
      <c r="AH62" s="364"/>
      <c r="AI62" s="364"/>
      <c r="AJ62" s="364"/>
      <c r="AK62" s="364"/>
      <c r="AL62" s="364"/>
      <c r="AM62" s="364"/>
      <c r="AN62" s="363">
        <f t="shared" si="0"/>
        <v>0</v>
      </c>
      <c r="AO62" s="364"/>
      <c r="AP62" s="364"/>
      <c r="AQ62" s="73" t="s">
        <v>76</v>
      </c>
      <c r="AR62" s="70"/>
      <c r="AS62" s="79">
        <v>0</v>
      </c>
      <c r="AT62" s="80">
        <f t="shared" si="1"/>
        <v>0</v>
      </c>
      <c r="AU62" s="81">
        <f>'08 - VRN'!P80</f>
        <v>0</v>
      </c>
      <c r="AV62" s="80">
        <f>'08 - VRN'!J33</f>
        <v>0</v>
      </c>
      <c r="AW62" s="80">
        <f>'08 - VRN'!J34</f>
        <v>0</v>
      </c>
      <c r="AX62" s="80">
        <f>'08 - VRN'!J35</f>
        <v>0</v>
      </c>
      <c r="AY62" s="80">
        <f>'08 - VRN'!J36</f>
        <v>0</v>
      </c>
      <c r="AZ62" s="80">
        <f>'08 - VRN'!F33</f>
        <v>0</v>
      </c>
      <c r="BA62" s="80">
        <f>'08 - VRN'!F34</f>
        <v>0</v>
      </c>
      <c r="BB62" s="80">
        <f>'08 - VRN'!F35</f>
        <v>0</v>
      </c>
      <c r="BC62" s="80">
        <f>'08 - VRN'!F36</f>
        <v>0</v>
      </c>
      <c r="BD62" s="82">
        <f>'08 - VRN'!F37</f>
        <v>0</v>
      </c>
      <c r="BT62" s="78" t="s">
        <v>77</v>
      </c>
      <c r="BV62" s="78" t="s">
        <v>71</v>
      </c>
      <c r="BW62" s="78" t="s">
        <v>101</v>
      </c>
      <c r="BX62" s="78" t="s">
        <v>5</v>
      </c>
      <c r="CL62" s="78" t="s">
        <v>3</v>
      </c>
      <c r="CM62" s="78" t="s">
        <v>79</v>
      </c>
    </row>
    <row r="63" spans="1:91" s="1" customFormat="1" ht="30" customHeight="1">
      <c r="B63" s="30"/>
      <c r="AR63" s="30"/>
    </row>
    <row r="64" spans="1:91" s="1" customFormat="1" ht="6.95" customHeight="1"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30"/>
    </row>
  </sheetData>
  <mergeCells count="68">
    <mergeCell ref="J61:AF61"/>
    <mergeCell ref="J62:AF62"/>
    <mergeCell ref="D61:H61"/>
    <mergeCell ref="D62:H62"/>
    <mergeCell ref="AM49:AP49"/>
    <mergeCell ref="AG58:AM58"/>
    <mergeCell ref="AG59:AM59"/>
    <mergeCell ref="AG60:AM60"/>
    <mergeCell ref="AG61:AM61"/>
    <mergeCell ref="AG62:AM62"/>
    <mergeCell ref="I52:AF52"/>
    <mergeCell ref="AN61:AP61"/>
    <mergeCell ref="AN62:AP62"/>
    <mergeCell ref="AN60:AP60"/>
    <mergeCell ref="AN58:AP58"/>
    <mergeCell ref="AN59:AP59"/>
    <mergeCell ref="J60:AF60"/>
    <mergeCell ref="AS49:AT51"/>
    <mergeCell ref="AM50:AP50"/>
    <mergeCell ref="AG55:AM55"/>
    <mergeCell ref="AG56:AM56"/>
    <mergeCell ref="AG57:AM57"/>
    <mergeCell ref="AG54:AM54"/>
    <mergeCell ref="AG52:AM52"/>
    <mergeCell ref="AN54:AP54"/>
    <mergeCell ref="AN52:AP52"/>
    <mergeCell ref="AN55:AP55"/>
    <mergeCell ref="AN56:AP56"/>
    <mergeCell ref="AN57:AP57"/>
    <mergeCell ref="X35:AB35"/>
    <mergeCell ref="AK35:AO35"/>
    <mergeCell ref="D60:H60"/>
    <mergeCell ref="C52:G52"/>
    <mergeCell ref="D55:H55"/>
    <mergeCell ref="D56:H56"/>
    <mergeCell ref="D57:H57"/>
    <mergeCell ref="D58:H58"/>
    <mergeCell ref="D59:H59"/>
    <mergeCell ref="L45:AO45"/>
    <mergeCell ref="AM47:AN47"/>
    <mergeCell ref="J55:AF55"/>
    <mergeCell ref="J56:AF56"/>
    <mergeCell ref="J57:AF57"/>
    <mergeCell ref="J58:AF58"/>
    <mergeCell ref="J59:AF59"/>
    <mergeCell ref="AR2:BE2"/>
    <mergeCell ref="E23:AN23"/>
    <mergeCell ref="AK26:AO26"/>
    <mergeCell ref="L28:P28"/>
    <mergeCell ref="W28:AE28"/>
    <mergeCell ref="AK28:AO28"/>
    <mergeCell ref="K5:AO5"/>
    <mergeCell ref="K6:AO6"/>
    <mergeCell ref="AK32:AO32"/>
    <mergeCell ref="L32:P32"/>
    <mergeCell ref="AK33:AO33"/>
    <mergeCell ref="L33:P33"/>
    <mergeCell ref="W29:AE29"/>
    <mergeCell ref="AK29:AO29"/>
    <mergeCell ref="L29:P29"/>
    <mergeCell ref="AK30:AO30"/>
    <mergeCell ref="L30:P30"/>
    <mergeCell ref="AK31:AO31"/>
    <mergeCell ref="L31:P31"/>
    <mergeCell ref="W32:AE32"/>
    <mergeCell ref="W30:AE30"/>
    <mergeCell ref="W31:AE31"/>
    <mergeCell ref="W33:AE33"/>
  </mergeCells>
  <hyperlinks>
    <hyperlink ref="A55" location="'01 - SO 01 - Bourací a de...'!C2" display="/"/>
    <hyperlink ref="A56" location="'02 - SO 02 – Stavební čás...'!C2" display="/"/>
    <hyperlink ref="A57" location="'03 - SO 03 – Oplocení a t...'!C2" display="/"/>
    <hyperlink ref="A58" location="'04 - SO 04 - Výměna kabel...'!C2" display="/"/>
    <hyperlink ref="A59" location="'05 - SO 05 - Elektro stav...'!C2" display="/"/>
    <hyperlink ref="A60" location="'06 - PS 01 – Strojnětechn...'!C2" display="/"/>
    <hyperlink ref="A61" location="'07 - PS 02 - Elektro tech...'!C2" display="/"/>
    <hyperlink ref="A62" location="'08 - VRN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6"/>
  <sheetViews>
    <sheetView showGridLines="0" workbookViewId="0">
      <selection activeCell="E24" sqref="E2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6">
      <c r="A1" s="83"/>
    </row>
    <row r="2" spans="1:56" ht="36.950000000000003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78</v>
      </c>
      <c r="AZ2" s="84" t="s">
        <v>102</v>
      </c>
      <c r="BA2" s="84" t="s">
        <v>103</v>
      </c>
      <c r="BB2" s="84" t="s">
        <v>104</v>
      </c>
      <c r="BC2" s="84" t="s">
        <v>105</v>
      </c>
      <c r="BD2" s="84" t="s">
        <v>79</v>
      </c>
    </row>
    <row r="3" spans="1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  <c r="AZ3" s="84" t="s">
        <v>106</v>
      </c>
      <c r="BA3" s="84" t="s">
        <v>107</v>
      </c>
      <c r="BB3" s="84" t="s">
        <v>104</v>
      </c>
      <c r="BC3" s="84" t="s">
        <v>108</v>
      </c>
      <c r="BD3" s="84" t="s">
        <v>79</v>
      </c>
    </row>
    <row r="4" spans="1:56" ht="24.95" customHeight="1">
      <c r="B4" s="21"/>
      <c r="D4" s="22" t="s">
        <v>109</v>
      </c>
      <c r="L4" s="21"/>
      <c r="M4" s="85" t="s">
        <v>11</v>
      </c>
      <c r="AT4" s="18" t="s">
        <v>4</v>
      </c>
      <c r="AZ4" s="84" t="s">
        <v>110</v>
      </c>
      <c r="BA4" s="84" t="s">
        <v>111</v>
      </c>
      <c r="BB4" s="84" t="s">
        <v>104</v>
      </c>
      <c r="BC4" s="84" t="s">
        <v>112</v>
      </c>
      <c r="BD4" s="84" t="s">
        <v>79</v>
      </c>
    </row>
    <row r="5" spans="1:56" ht="6.95" customHeight="1">
      <c r="B5" s="21"/>
      <c r="L5" s="21"/>
      <c r="AZ5" s="84" t="s">
        <v>113</v>
      </c>
      <c r="BA5" s="84" t="s">
        <v>114</v>
      </c>
      <c r="BB5" s="84" t="s">
        <v>104</v>
      </c>
      <c r="BC5" s="84" t="s">
        <v>115</v>
      </c>
      <c r="BD5" s="84" t="s">
        <v>79</v>
      </c>
    </row>
    <row r="6" spans="1:56" ht="12" customHeight="1">
      <c r="B6" s="21"/>
      <c r="D6" s="27" t="s">
        <v>15</v>
      </c>
      <c r="L6" s="21"/>
      <c r="AZ6" s="84" t="s">
        <v>116</v>
      </c>
      <c r="BA6" s="84" t="s">
        <v>117</v>
      </c>
      <c r="BB6" s="84" t="s">
        <v>118</v>
      </c>
      <c r="BC6" s="84" t="s">
        <v>119</v>
      </c>
      <c r="BD6" s="84" t="s">
        <v>79</v>
      </c>
    </row>
    <row r="7" spans="1:56" ht="16.5" customHeight="1">
      <c r="B7" s="21"/>
      <c r="E7" s="370" t="str">
        <f>'Rekapitulace stavby'!K6</f>
        <v>Srbsko, vodojem - rekonstrukce, úprava 18.6.2019</v>
      </c>
      <c r="F7" s="371"/>
      <c r="G7" s="371"/>
      <c r="H7" s="371"/>
      <c r="L7" s="21"/>
      <c r="AZ7" s="84" t="s">
        <v>46</v>
      </c>
      <c r="BA7" s="84" t="s">
        <v>120</v>
      </c>
      <c r="BB7" s="84" t="s">
        <v>121</v>
      </c>
      <c r="BC7" s="84" t="s">
        <v>122</v>
      </c>
      <c r="BD7" s="84" t="s">
        <v>79</v>
      </c>
    </row>
    <row r="8" spans="1:56" s="1" customFormat="1" ht="12" customHeight="1">
      <c r="B8" s="30"/>
      <c r="D8" s="27" t="s">
        <v>123</v>
      </c>
      <c r="L8" s="30"/>
    </row>
    <row r="9" spans="1:56" s="1" customFormat="1" ht="36.950000000000003" customHeight="1">
      <c r="B9" s="30"/>
      <c r="E9" s="354" t="s">
        <v>124</v>
      </c>
      <c r="F9" s="369"/>
      <c r="G9" s="369"/>
      <c r="H9" s="369"/>
      <c r="L9" s="30"/>
    </row>
    <row r="10" spans="1:56" s="1" customFormat="1">
      <c r="B10" s="30"/>
      <c r="L10" s="30"/>
    </row>
    <row r="11" spans="1:56" s="1" customFormat="1" ht="12" customHeight="1">
      <c r="B11" s="30"/>
      <c r="D11" s="27" t="s">
        <v>17</v>
      </c>
      <c r="F11" s="25" t="s">
        <v>3</v>
      </c>
      <c r="I11" s="27" t="s">
        <v>18</v>
      </c>
      <c r="J11" s="25" t="s">
        <v>3</v>
      </c>
      <c r="L11" s="30"/>
    </row>
    <row r="12" spans="1:56" s="1" customFormat="1" ht="12" customHeight="1">
      <c r="B12" s="30"/>
      <c r="D12" s="27" t="s">
        <v>19</v>
      </c>
      <c r="F12" s="25" t="s">
        <v>20</v>
      </c>
      <c r="I12" s="27" t="s">
        <v>21</v>
      </c>
      <c r="J12" s="47" t="str">
        <f>'Rekapitulace stavby'!AN8</f>
        <v>27. 4. 2019</v>
      </c>
      <c r="L12" s="30"/>
    </row>
    <row r="13" spans="1:56" s="1" customFormat="1" ht="10.9" customHeight="1">
      <c r="B13" s="30"/>
      <c r="L13" s="30"/>
    </row>
    <row r="14" spans="1:56" s="1" customFormat="1" ht="12" customHeight="1">
      <c r="B14" s="30"/>
      <c r="D14" s="27" t="s">
        <v>23</v>
      </c>
      <c r="I14" s="27" t="s">
        <v>24</v>
      </c>
      <c r="J14" s="25" t="s">
        <v>3</v>
      </c>
      <c r="L14" s="30"/>
    </row>
    <row r="15" spans="1:56" s="1" customFormat="1" ht="18" customHeight="1">
      <c r="B15" s="30"/>
      <c r="E15" s="25" t="s">
        <v>25</v>
      </c>
      <c r="I15" s="27" t="s">
        <v>26</v>
      </c>
      <c r="J15" s="25" t="s">
        <v>3</v>
      </c>
      <c r="L15" s="30"/>
    </row>
    <row r="16" spans="1:56" s="1" customFormat="1" ht="6.95" customHeight="1">
      <c r="B16" s="30"/>
      <c r="L16" s="30"/>
    </row>
    <row r="17" spans="2:12" s="1" customFormat="1" ht="12" customHeight="1">
      <c r="B17" s="30"/>
      <c r="D17" s="27" t="s">
        <v>27</v>
      </c>
      <c r="I17" s="27" t="s">
        <v>24</v>
      </c>
      <c r="J17" s="25" t="str">
        <f>'Rekapitulace stavby'!AN13</f>
        <v/>
      </c>
      <c r="L17" s="30"/>
    </row>
    <row r="18" spans="2:12" s="1" customFormat="1" ht="18" customHeight="1">
      <c r="B18" s="30"/>
      <c r="E18" s="345" t="str">
        <f>'Rekapitulace stavby'!E14</f>
        <v xml:space="preserve"> </v>
      </c>
      <c r="F18" s="345"/>
      <c r="G18" s="345"/>
      <c r="H18" s="345"/>
      <c r="I18" s="27" t="s">
        <v>26</v>
      </c>
      <c r="J18" s="25" t="str">
        <f>'Rekapitulace stavby'!AN14</f>
        <v/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7" t="s">
        <v>29</v>
      </c>
      <c r="I20" s="27" t="s">
        <v>24</v>
      </c>
      <c r="J20" s="25" t="s">
        <v>3</v>
      </c>
      <c r="L20" s="30"/>
    </row>
    <row r="21" spans="2:12" s="1" customFormat="1" ht="18" customHeight="1">
      <c r="B21" s="30"/>
      <c r="E21" s="25" t="s">
        <v>30</v>
      </c>
      <c r="I21" s="27" t="s">
        <v>26</v>
      </c>
      <c r="J21" s="25" t="s">
        <v>3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76" t="str">
        <f>'Rekapitulace stavby'!D19</f>
        <v>Uchazeč:</v>
      </c>
      <c r="E23" s="278"/>
      <c r="F23" s="278"/>
      <c r="G23" s="278"/>
      <c r="H23" s="278"/>
      <c r="I23" s="276" t="s">
        <v>24</v>
      </c>
      <c r="J23" s="277" t="s">
        <v>3</v>
      </c>
      <c r="K23" s="278"/>
      <c r="L23" s="30"/>
    </row>
    <row r="24" spans="2:12" s="1" customFormat="1" ht="18" customHeight="1">
      <c r="B24" s="30"/>
      <c r="D24" s="278"/>
      <c r="E24" s="277" t="str">
        <f>'Rekapitulace stavby'!E20</f>
        <v>Vyplň údaj</v>
      </c>
      <c r="F24" s="278"/>
      <c r="G24" s="278"/>
      <c r="H24" s="278"/>
      <c r="I24" s="276" t="s">
        <v>26</v>
      </c>
      <c r="J24" s="277" t="s">
        <v>3</v>
      </c>
      <c r="K24" s="278"/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7" t="s">
        <v>33</v>
      </c>
      <c r="L26" s="30"/>
    </row>
    <row r="27" spans="2:12" s="7" customFormat="1" ht="16.5" customHeight="1">
      <c r="B27" s="86"/>
      <c r="E27" s="341" t="s">
        <v>3</v>
      </c>
      <c r="F27" s="341"/>
      <c r="G27" s="341"/>
      <c r="H27" s="341"/>
      <c r="L27" s="86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7" t="s">
        <v>35</v>
      </c>
      <c r="J30" s="61">
        <f>ROUND(J92,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88" t="s">
        <v>39</v>
      </c>
      <c r="E33" s="27" t="s">
        <v>40</v>
      </c>
      <c r="F33" s="89">
        <f>ROUND((SUM(BE92:BE255)),  2)</f>
        <v>0</v>
      </c>
      <c r="I33" s="90">
        <v>0.21</v>
      </c>
      <c r="J33" s="89">
        <f>ROUND(((SUM(BE92:BE255))*I33),  2)</f>
        <v>0</v>
      </c>
      <c r="L33" s="30"/>
    </row>
    <row r="34" spans="2:12" s="1" customFormat="1" ht="14.45" customHeight="1">
      <c r="B34" s="30"/>
      <c r="E34" s="27" t="s">
        <v>41</v>
      </c>
      <c r="F34" s="89">
        <f>ROUND((SUM(BF92:BF255)),  2)</f>
        <v>0</v>
      </c>
      <c r="I34" s="90">
        <v>0.15</v>
      </c>
      <c r="J34" s="89">
        <f>ROUND(((SUM(BF92:BF255))*I34),  2)</f>
        <v>0</v>
      </c>
      <c r="L34" s="30"/>
    </row>
    <row r="35" spans="2:12" s="1" customFormat="1" ht="14.45" hidden="1" customHeight="1">
      <c r="B35" s="30"/>
      <c r="E35" s="27" t="s">
        <v>42</v>
      </c>
      <c r="F35" s="89">
        <f>ROUND((SUM(BG92:BG255)),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7" t="s">
        <v>43</v>
      </c>
      <c r="F36" s="89">
        <f>ROUND((SUM(BH92:BH255)),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7" t="s">
        <v>44</v>
      </c>
      <c r="F37" s="89">
        <f>ROUND((SUM(BI92:BI255)),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45</v>
      </c>
      <c r="E39" s="52"/>
      <c r="F39" s="52"/>
      <c r="G39" s="93" t="s">
        <v>46</v>
      </c>
      <c r="H39" s="94" t="s">
        <v>47</v>
      </c>
      <c r="I39" s="52"/>
      <c r="J39" s="95">
        <f>SUM(J30:J37)</f>
        <v>0</v>
      </c>
      <c r="K39" s="96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22" t="s">
        <v>125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7" t="s">
        <v>15</v>
      </c>
      <c r="L47" s="30"/>
    </row>
    <row r="48" spans="2:12" s="1" customFormat="1" ht="16.5" customHeight="1">
      <c r="B48" s="30"/>
      <c r="E48" s="370" t="str">
        <f>E7</f>
        <v>Srbsko, vodojem - rekonstrukce, úprava 18.6.2019</v>
      </c>
      <c r="F48" s="371"/>
      <c r="G48" s="371"/>
      <c r="H48" s="371"/>
      <c r="L48" s="30"/>
    </row>
    <row r="49" spans="2:47" s="1" customFormat="1" ht="12" customHeight="1">
      <c r="B49" s="30"/>
      <c r="C49" s="27" t="s">
        <v>123</v>
      </c>
      <c r="L49" s="30"/>
    </row>
    <row r="50" spans="2:47" s="1" customFormat="1" ht="16.5" customHeight="1">
      <c r="B50" s="30"/>
      <c r="E50" s="354" t="str">
        <f>E9</f>
        <v>01 - SO 01 - Bourací a demontážní práce</v>
      </c>
      <c r="F50" s="369"/>
      <c r="G50" s="369"/>
      <c r="H50" s="369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7" t="s">
        <v>19</v>
      </c>
      <c r="F52" s="25" t="str">
        <f>F12</f>
        <v>Srbsko</v>
      </c>
      <c r="I52" s="27" t="s">
        <v>21</v>
      </c>
      <c r="J52" s="47" t="str">
        <f>IF(J12="","",J12)</f>
        <v>27. 4. 2019</v>
      </c>
      <c r="L52" s="30"/>
    </row>
    <row r="53" spans="2:47" s="1" customFormat="1" ht="6.95" customHeight="1">
      <c r="B53" s="30"/>
      <c r="L53" s="30"/>
    </row>
    <row r="54" spans="2:47" s="1" customFormat="1" ht="43.15" customHeight="1">
      <c r="B54" s="30"/>
      <c r="C54" s="27" t="s">
        <v>23</v>
      </c>
      <c r="F54" s="25" t="str">
        <f>E15</f>
        <v>Vodovody a kanalizace Mladá Boleslav, a.s.</v>
      </c>
      <c r="I54" s="27" t="s">
        <v>29</v>
      </c>
      <c r="J54" s="28" t="str">
        <f>E21</f>
        <v>Vodohospodářské inženýrské služby, a.s.</v>
      </c>
      <c r="L54" s="30"/>
    </row>
    <row r="55" spans="2:47" s="1" customFormat="1" ht="15.2" customHeight="1">
      <c r="B55" s="30"/>
      <c r="C55" s="27" t="s">
        <v>27</v>
      </c>
      <c r="F55" s="25" t="str">
        <f>IF(E18="","",E18)</f>
        <v xml:space="preserve"> </v>
      </c>
      <c r="I55" s="27" t="s">
        <v>32</v>
      </c>
      <c r="J55" s="28" t="str">
        <f>E24</f>
        <v>Vyplň údaj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7" t="s">
        <v>126</v>
      </c>
      <c r="D57" s="91"/>
      <c r="E57" s="91"/>
      <c r="F57" s="91"/>
      <c r="G57" s="91"/>
      <c r="H57" s="91"/>
      <c r="I57" s="91"/>
      <c r="J57" s="98" t="s">
        <v>127</v>
      </c>
      <c r="K57" s="91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9" t="s">
        <v>67</v>
      </c>
      <c r="J59" s="61">
        <f>J92</f>
        <v>0</v>
      </c>
      <c r="L59" s="30"/>
      <c r="AU59" s="18" t="s">
        <v>128</v>
      </c>
    </row>
    <row r="60" spans="2:47" s="8" customFormat="1" ht="24.95" customHeight="1">
      <c r="B60" s="100"/>
      <c r="D60" s="101" t="s">
        <v>129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899999999999999" customHeight="1">
      <c r="B61" s="104"/>
      <c r="D61" s="105" t="s">
        <v>130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899999999999999" customHeight="1">
      <c r="B62" s="104"/>
      <c r="D62" s="105" t="s">
        <v>131</v>
      </c>
      <c r="E62" s="106"/>
      <c r="F62" s="106"/>
      <c r="G62" s="106"/>
      <c r="H62" s="106"/>
      <c r="I62" s="106"/>
      <c r="J62" s="107">
        <f>J145</f>
        <v>0</v>
      </c>
      <c r="L62" s="104"/>
    </row>
    <row r="63" spans="2:47" s="9" customFormat="1" ht="19.899999999999999" customHeight="1">
      <c r="B63" s="104"/>
      <c r="D63" s="105" t="s">
        <v>132</v>
      </c>
      <c r="E63" s="106"/>
      <c r="F63" s="106"/>
      <c r="G63" s="106"/>
      <c r="H63" s="106"/>
      <c r="I63" s="106"/>
      <c r="J63" s="107">
        <f>J150</f>
        <v>0</v>
      </c>
      <c r="L63" s="104"/>
    </row>
    <row r="64" spans="2:47" s="9" customFormat="1" ht="19.899999999999999" customHeight="1">
      <c r="B64" s="104"/>
      <c r="D64" s="105" t="s">
        <v>133</v>
      </c>
      <c r="E64" s="106"/>
      <c r="F64" s="106"/>
      <c r="G64" s="106"/>
      <c r="H64" s="106"/>
      <c r="I64" s="106"/>
      <c r="J64" s="107">
        <f>J159</f>
        <v>0</v>
      </c>
      <c r="L64" s="104"/>
    </row>
    <row r="65" spans="2:12" s="9" customFormat="1" ht="19.899999999999999" customHeight="1">
      <c r="B65" s="104"/>
      <c r="D65" s="105" t="s">
        <v>134</v>
      </c>
      <c r="E65" s="106"/>
      <c r="F65" s="106"/>
      <c r="G65" s="106"/>
      <c r="H65" s="106"/>
      <c r="I65" s="106"/>
      <c r="J65" s="107">
        <f>J206</f>
        <v>0</v>
      </c>
      <c r="L65" s="104"/>
    </row>
    <row r="66" spans="2:12" s="8" customFormat="1" ht="24.95" customHeight="1">
      <c r="B66" s="100"/>
      <c r="D66" s="101" t="s">
        <v>135</v>
      </c>
      <c r="E66" s="102"/>
      <c r="F66" s="102"/>
      <c r="G66" s="102"/>
      <c r="H66" s="102"/>
      <c r="I66" s="102"/>
      <c r="J66" s="103">
        <f>J215</f>
        <v>0</v>
      </c>
      <c r="L66" s="100"/>
    </row>
    <row r="67" spans="2:12" s="9" customFormat="1" ht="19.899999999999999" customHeight="1">
      <c r="B67" s="104"/>
      <c r="D67" s="105" t="s">
        <v>136</v>
      </c>
      <c r="E67" s="106"/>
      <c r="F67" s="106"/>
      <c r="G67" s="106"/>
      <c r="H67" s="106"/>
      <c r="I67" s="106"/>
      <c r="J67" s="107">
        <f>J216</f>
        <v>0</v>
      </c>
      <c r="L67" s="104"/>
    </row>
    <row r="68" spans="2:12" s="9" customFormat="1" ht="19.899999999999999" customHeight="1">
      <c r="B68" s="104"/>
      <c r="D68" s="105" t="s">
        <v>137</v>
      </c>
      <c r="E68" s="106"/>
      <c r="F68" s="106"/>
      <c r="G68" s="106"/>
      <c r="H68" s="106"/>
      <c r="I68" s="106"/>
      <c r="J68" s="107">
        <f>J224</f>
        <v>0</v>
      </c>
      <c r="L68" s="104"/>
    </row>
    <row r="69" spans="2:12" s="9" customFormat="1" ht="19.899999999999999" customHeight="1">
      <c r="B69" s="104"/>
      <c r="D69" s="105" t="s">
        <v>138</v>
      </c>
      <c r="E69" s="106"/>
      <c r="F69" s="106"/>
      <c r="G69" s="106"/>
      <c r="H69" s="106"/>
      <c r="I69" s="106"/>
      <c r="J69" s="107">
        <f>J228</f>
        <v>0</v>
      </c>
      <c r="L69" s="104"/>
    </row>
    <row r="70" spans="2:12" s="9" customFormat="1" ht="19.899999999999999" customHeight="1">
      <c r="B70" s="104"/>
      <c r="D70" s="105" t="s">
        <v>139</v>
      </c>
      <c r="E70" s="106"/>
      <c r="F70" s="106"/>
      <c r="G70" s="106"/>
      <c r="H70" s="106"/>
      <c r="I70" s="106"/>
      <c r="J70" s="107">
        <f>J232</f>
        <v>0</v>
      </c>
      <c r="L70" s="104"/>
    </row>
    <row r="71" spans="2:12" s="9" customFormat="1" ht="19.899999999999999" customHeight="1">
      <c r="B71" s="104"/>
      <c r="D71" s="105" t="s">
        <v>140</v>
      </c>
      <c r="E71" s="106"/>
      <c r="F71" s="106"/>
      <c r="G71" s="106"/>
      <c r="H71" s="106"/>
      <c r="I71" s="106"/>
      <c r="J71" s="107">
        <f>J234</f>
        <v>0</v>
      </c>
      <c r="L71" s="104"/>
    </row>
    <row r="72" spans="2:12" s="9" customFormat="1" ht="19.899999999999999" customHeight="1">
      <c r="B72" s="104"/>
      <c r="D72" s="105" t="s">
        <v>141</v>
      </c>
      <c r="E72" s="106"/>
      <c r="F72" s="106"/>
      <c r="G72" s="106"/>
      <c r="H72" s="106"/>
      <c r="I72" s="106"/>
      <c r="J72" s="107">
        <f>J243</f>
        <v>0</v>
      </c>
      <c r="L72" s="104"/>
    </row>
    <row r="73" spans="2:12" s="1" customFormat="1" ht="21.75" customHeight="1">
      <c r="B73" s="30"/>
      <c r="L73" s="30"/>
    </row>
    <row r="74" spans="2:12" s="1" customFormat="1" ht="6.95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30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0"/>
    </row>
    <row r="79" spans="2:12" s="1" customFormat="1" ht="24.95" customHeight="1">
      <c r="B79" s="30"/>
      <c r="C79" s="22" t="s">
        <v>142</v>
      </c>
      <c r="L79" s="30"/>
    </row>
    <row r="80" spans="2:12" s="1" customFormat="1" ht="6.95" customHeight="1">
      <c r="B80" s="30"/>
      <c r="L80" s="30"/>
    </row>
    <row r="81" spans="2:65" s="1" customFormat="1" ht="12" customHeight="1">
      <c r="B81" s="30"/>
      <c r="C81" s="27" t="s">
        <v>15</v>
      </c>
      <c r="L81" s="30"/>
    </row>
    <row r="82" spans="2:65" s="1" customFormat="1" ht="16.5" customHeight="1">
      <c r="B82" s="30"/>
      <c r="E82" s="370" t="str">
        <f>E7</f>
        <v>Srbsko, vodojem - rekonstrukce, úprava 18.6.2019</v>
      </c>
      <c r="F82" s="371"/>
      <c r="G82" s="371"/>
      <c r="H82" s="371"/>
      <c r="L82" s="30"/>
    </row>
    <row r="83" spans="2:65" s="1" customFormat="1" ht="12" customHeight="1">
      <c r="B83" s="30"/>
      <c r="C83" s="27" t="s">
        <v>123</v>
      </c>
      <c r="L83" s="30"/>
    </row>
    <row r="84" spans="2:65" s="1" customFormat="1" ht="16.5" customHeight="1">
      <c r="B84" s="30"/>
      <c r="E84" s="354" t="str">
        <f>E9</f>
        <v>01 - SO 01 - Bourací a demontážní práce</v>
      </c>
      <c r="F84" s="369"/>
      <c r="G84" s="369"/>
      <c r="H84" s="369"/>
      <c r="L84" s="30"/>
    </row>
    <row r="85" spans="2:65" s="1" customFormat="1" ht="6.95" customHeight="1">
      <c r="B85" s="30"/>
      <c r="L85" s="30"/>
    </row>
    <row r="86" spans="2:65" s="1" customFormat="1" ht="12" customHeight="1">
      <c r="B86" s="30"/>
      <c r="C86" s="27" t="s">
        <v>19</v>
      </c>
      <c r="F86" s="25" t="str">
        <f>F12</f>
        <v>Srbsko</v>
      </c>
      <c r="I86" s="27" t="s">
        <v>21</v>
      </c>
      <c r="J86" s="47" t="str">
        <f>IF(J12="","",J12)</f>
        <v>27. 4. 2019</v>
      </c>
      <c r="L86" s="30"/>
    </row>
    <row r="87" spans="2:65" s="1" customFormat="1" ht="6.95" customHeight="1">
      <c r="B87" s="30"/>
      <c r="L87" s="30"/>
    </row>
    <row r="88" spans="2:65" s="1" customFormat="1" ht="43.15" customHeight="1">
      <c r="B88" s="30"/>
      <c r="C88" s="27" t="s">
        <v>23</v>
      </c>
      <c r="F88" s="25" t="str">
        <f>E15</f>
        <v>Vodovody a kanalizace Mladá Boleslav, a.s.</v>
      </c>
      <c r="I88" s="27" t="s">
        <v>29</v>
      </c>
      <c r="J88" s="28" t="str">
        <f>E21</f>
        <v>Vodohospodářské inženýrské služby, a.s.</v>
      </c>
      <c r="L88" s="30"/>
    </row>
    <row r="89" spans="2:65" s="1" customFormat="1" ht="15.2" customHeight="1">
      <c r="B89" s="30"/>
      <c r="C89" s="27" t="s">
        <v>27</v>
      </c>
      <c r="F89" s="25" t="str">
        <f>IF(E18="","",E18)</f>
        <v xml:space="preserve"> </v>
      </c>
      <c r="I89" s="27" t="s">
        <v>32</v>
      </c>
      <c r="J89" s="28" t="str">
        <f>E24</f>
        <v>Vyplň údaj</v>
      </c>
      <c r="L89" s="30"/>
    </row>
    <row r="90" spans="2:65" s="1" customFormat="1" ht="10.35" customHeight="1">
      <c r="B90" s="30"/>
      <c r="L90" s="30"/>
    </row>
    <row r="91" spans="2:65" s="10" customFormat="1" ht="29.25" customHeight="1">
      <c r="B91" s="108"/>
      <c r="C91" s="109" t="s">
        <v>143</v>
      </c>
      <c r="D91" s="110" t="s">
        <v>54</v>
      </c>
      <c r="E91" s="110" t="s">
        <v>50</v>
      </c>
      <c r="F91" s="110" t="s">
        <v>51</v>
      </c>
      <c r="G91" s="110" t="s">
        <v>144</v>
      </c>
      <c r="H91" s="110" t="s">
        <v>145</v>
      </c>
      <c r="I91" s="110" t="s">
        <v>146</v>
      </c>
      <c r="J91" s="110" t="s">
        <v>127</v>
      </c>
      <c r="K91" s="111" t="s">
        <v>147</v>
      </c>
      <c r="L91" s="108"/>
      <c r="M91" s="54" t="s">
        <v>3</v>
      </c>
      <c r="N91" s="55" t="s">
        <v>39</v>
      </c>
      <c r="O91" s="55" t="s">
        <v>148</v>
      </c>
      <c r="P91" s="55" t="s">
        <v>149</v>
      </c>
      <c r="Q91" s="55" t="s">
        <v>150</v>
      </c>
      <c r="R91" s="55" t="s">
        <v>151</v>
      </c>
      <c r="S91" s="55" t="s">
        <v>152</v>
      </c>
      <c r="T91" s="56" t="s">
        <v>153</v>
      </c>
    </row>
    <row r="92" spans="2:65" s="1" customFormat="1" ht="22.9" customHeight="1">
      <c r="B92" s="30"/>
      <c r="C92" s="59" t="s">
        <v>154</v>
      </c>
      <c r="J92" s="112">
        <f>BK92</f>
        <v>0</v>
      </c>
      <c r="L92" s="30"/>
      <c r="M92" s="57"/>
      <c r="N92" s="48"/>
      <c r="O92" s="48"/>
      <c r="P92" s="113">
        <f>P93+P215</f>
        <v>477.004119</v>
      </c>
      <c r="Q92" s="48"/>
      <c r="R92" s="113">
        <f>R93+R215</f>
        <v>0.13161990000000001</v>
      </c>
      <c r="S92" s="48"/>
      <c r="T92" s="114">
        <f>T93+T215</f>
        <v>61.33338770000001</v>
      </c>
      <c r="AT92" s="18" t="s">
        <v>68</v>
      </c>
      <c r="AU92" s="18" t="s">
        <v>128</v>
      </c>
      <c r="BK92" s="115">
        <f>BK93+BK215</f>
        <v>0</v>
      </c>
    </row>
    <row r="93" spans="2:65" s="11" customFormat="1" ht="25.9" customHeight="1">
      <c r="B93" s="116"/>
      <c r="D93" s="117" t="s">
        <v>68</v>
      </c>
      <c r="E93" s="118" t="s">
        <v>155</v>
      </c>
      <c r="F93" s="118" t="s">
        <v>156</v>
      </c>
      <c r="J93" s="119">
        <f>BK93</f>
        <v>0</v>
      </c>
      <c r="L93" s="116"/>
      <c r="M93" s="120"/>
      <c r="N93" s="121"/>
      <c r="O93" s="121"/>
      <c r="P93" s="122">
        <f>P94+P145+P150+P159+P206</f>
        <v>455.927615</v>
      </c>
      <c r="Q93" s="121"/>
      <c r="R93" s="122">
        <f>R94+R145+R150+R159+R206</f>
        <v>0.1311099</v>
      </c>
      <c r="S93" s="121"/>
      <c r="T93" s="123">
        <f>T94+T145+T150+T159+T206</f>
        <v>60.72153800000001</v>
      </c>
      <c r="AR93" s="117" t="s">
        <v>77</v>
      </c>
      <c r="AT93" s="124" t="s">
        <v>68</v>
      </c>
      <c r="AU93" s="124" t="s">
        <v>69</v>
      </c>
      <c r="AY93" s="117" t="s">
        <v>157</v>
      </c>
      <c r="BK93" s="125">
        <f>BK94+BK145+BK150+BK159+BK206</f>
        <v>0</v>
      </c>
    </row>
    <row r="94" spans="2:65" s="11" customFormat="1" ht="22.9" customHeight="1">
      <c r="B94" s="116"/>
      <c r="D94" s="117" t="s">
        <v>68</v>
      </c>
      <c r="E94" s="126" t="s">
        <v>77</v>
      </c>
      <c r="F94" s="126" t="s">
        <v>158</v>
      </c>
      <c r="J94" s="127">
        <f>BK94</f>
        <v>0</v>
      </c>
      <c r="L94" s="116"/>
      <c r="M94" s="120"/>
      <c r="N94" s="121"/>
      <c r="O94" s="121"/>
      <c r="P94" s="122">
        <f>SUM(P95:P144)</f>
        <v>251.70944</v>
      </c>
      <c r="Q94" s="121"/>
      <c r="R94" s="122">
        <f>SUM(R95:R144)</f>
        <v>0.1220668</v>
      </c>
      <c r="S94" s="121"/>
      <c r="T94" s="123">
        <f>SUM(T95:T144)</f>
        <v>0</v>
      </c>
      <c r="AR94" s="117" t="s">
        <v>77</v>
      </c>
      <c r="AT94" s="124" t="s">
        <v>68</v>
      </c>
      <c r="AU94" s="124" t="s">
        <v>77</v>
      </c>
      <c r="AY94" s="117" t="s">
        <v>157</v>
      </c>
      <c r="BK94" s="125">
        <f>SUM(BK95:BK144)</f>
        <v>0</v>
      </c>
    </row>
    <row r="95" spans="2:65" s="1" customFormat="1" ht="48" customHeight="1">
      <c r="B95" s="128"/>
      <c r="C95" s="129" t="s">
        <v>77</v>
      </c>
      <c r="D95" s="129" t="s">
        <v>159</v>
      </c>
      <c r="E95" s="130" t="s">
        <v>160</v>
      </c>
      <c r="F95" s="131" t="s">
        <v>161</v>
      </c>
      <c r="G95" s="132" t="s">
        <v>104</v>
      </c>
      <c r="H95" s="133">
        <v>48</v>
      </c>
      <c r="I95" s="134">
        <v>0</v>
      </c>
      <c r="J95" s="134">
        <f>ROUND(I95*H95,2)</f>
        <v>0</v>
      </c>
      <c r="K95" s="131" t="s">
        <v>162</v>
      </c>
      <c r="L95" s="30"/>
      <c r="M95" s="135" t="s">
        <v>3</v>
      </c>
      <c r="N95" s="136" t="s">
        <v>40</v>
      </c>
      <c r="O95" s="137">
        <v>0.187</v>
      </c>
      <c r="P95" s="137">
        <f>O95*H95</f>
        <v>8.9759999999999991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163</v>
      </c>
      <c r="AT95" s="139" t="s">
        <v>159</v>
      </c>
      <c r="AU95" s="139" t="s">
        <v>79</v>
      </c>
      <c r="AY95" s="18" t="s">
        <v>157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77</v>
      </c>
      <c r="BK95" s="140">
        <f>ROUND(I95*H95,2)</f>
        <v>0</v>
      </c>
      <c r="BL95" s="18" t="s">
        <v>163</v>
      </c>
      <c r="BM95" s="139" t="s">
        <v>164</v>
      </c>
    </row>
    <row r="96" spans="2:65" s="12" customFormat="1">
      <c r="B96" s="141"/>
      <c r="D96" s="142" t="s">
        <v>165</v>
      </c>
      <c r="E96" s="143" t="s">
        <v>3</v>
      </c>
      <c r="F96" s="144" t="s">
        <v>166</v>
      </c>
      <c r="H96" s="145">
        <v>48</v>
      </c>
      <c r="L96" s="141"/>
      <c r="M96" s="146"/>
      <c r="N96" s="147"/>
      <c r="O96" s="147"/>
      <c r="P96" s="147"/>
      <c r="Q96" s="147"/>
      <c r="R96" s="147"/>
      <c r="S96" s="147"/>
      <c r="T96" s="148"/>
      <c r="AT96" s="143" t="s">
        <v>165</v>
      </c>
      <c r="AU96" s="143" t="s">
        <v>79</v>
      </c>
      <c r="AV96" s="12" t="s">
        <v>79</v>
      </c>
      <c r="AW96" s="12" t="s">
        <v>31</v>
      </c>
      <c r="AX96" s="12" t="s">
        <v>77</v>
      </c>
      <c r="AY96" s="143" t="s">
        <v>157</v>
      </c>
    </row>
    <row r="97" spans="2:65" s="1" customFormat="1" ht="36" customHeight="1">
      <c r="B97" s="128"/>
      <c r="C97" s="129" t="s">
        <v>79</v>
      </c>
      <c r="D97" s="129" t="s">
        <v>159</v>
      </c>
      <c r="E97" s="130" t="s">
        <v>167</v>
      </c>
      <c r="F97" s="131" t="s">
        <v>168</v>
      </c>
      <c r="G97" s="132" t="s">
        <v>104</v>
      </c>
      <c r="H97" s="133">
        <v>56</v>
      </c>
      <c r="I97" s="134"/>
      <c r="J97" s="134">
        <f>ROUND(I97*H97,2)</f>
        <v>0</v>
      </c>
      <c r="K97" s="131" t="s">
        <v>162</v>
      </c>
      <c r="L97" s="30"/>
      <c r="M97" s="135" t="s">
        <v>3</v>
      </c>
      <c r="N97" s="136" t="s">
        <v>40</v>
      </c>
      <c r="O97" s="137">
        <v>0.46700000000000003</v>
      </c>
      <c r="P97" s="137">
        <f>O97*H97</f>
        <v>26.152000000000001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163</v>
      </c>
      <c r="AT97" s="139" t="s">
        <v>159</v>
      </c>
      <c r="AU97" s="139" t="s">
        <v>79</v>
      </c>
      <c r="AY97" s="18" t="s">
        <v>157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77</v>
      </c>
      <c r="BK97" s="140">
        <f>ROUND(I97*H97,2)</f>
        <v>0</v>
      </c>
      <c r="BL97" s="18" t="s">
        <v>163</v>
      </c>
      <c r="BM97" s="139" t="s">
        <v>169</v>
      </c>
    </row>
    <row r="98" spans="2:65" s="12" customFormat="1">
      <c r="B98" s="141"/>
      <c r="D98" s="142" t="s">
        <v>165</v>
      </c>
      <c r="E98" s="143" t="s">
        <v>3</v>
      </c>
      <c r="F98" s="144" t="s">
        <v>170</v>
      </c>
      <c r="H98" s="145">
        <v>66</v>
      </c>
      <c r="L98" s="141"/>
      <c r="M98" s="146"/>
      <c r="N98" s="147"/>
      <c r="O98" s="147"/>
      <c r="P98" s="147"/>
      <c r="Q98" s="147"/>
      <c r="R98" s="147"/>
      <c r="S98" s="147"/>
      <c r="T98" s="148"/>
      <c r="AT98" s="143" t="s">
        <v>165</v>
      </c>
      <c r="AU98" s="143" t="s">
        <v>79</v>
      </c>
      <c r="AV98" s="12" t="s">
        <v>79</v>
      </c>
      <c r="AW98" s="12" t="s">
        <v>31</v>
      </c>
      <c r="AX98" s="12" t="s">
        <v>69</v>
      </c>
      <c r="AY98" s="143" t="s">
        <v>157</v>
      </c>
    </row>
    <row r="99" spans="2:65" s="12" customFormat="1">
      <c r="B99" s="141"/>
      <c r="D99" s="142" t="s">
        <v>165</v>
      </c>
      <c r="E99" s="143" t="s">
        <v>3</v>
      </c>
      <c r="F99" s="144" t="s">
        <v>171</v>
      </c>
      <c r="H99" s="145">
        <v>4</v>
      </c>
      <c r="L99" s="141"/>
      <c r="M99" s="146"/>
      <c r="N99" s="147"/>
      <c r="O99" s="147"/>
      <c r="P99" s="147"/>
      <c r="Q99" s="147"/>
      <c r="R99" s="147"/>
      <c r="S99" s="147"/>
      <c r="T99" s="148"/>
      <c r="AT99" s="143" t="s">
        <v>165</v>
      </c>
      <c r="AU99" s="143" t="s">
        <v>79</v>
      </c>
      <c r="AV99" s="12" t="s">
        <v>79</v>
      </c>
      <c r="AW99" s="12" t="s">
        <v>31</v>
      </c>
      <c r="AX99" s="12" t="s">
        <v>69</v>
      </c>
      <c r="AY99" s="143" t="s">
        <v>157</v>
      </c>
    </row>
    <row r="100" spans="2:65" s="13" customFormat="1">
      <c r="B100" s="149"/>
      <c r="D100" s="142" t="s">
        <v>165</v>
      </c>
      <c r="E100" s="150" t="s">
        <v>110</v>
      </c>
      <c r="F100" s="151" t="s">
        <v>172</v>
      </c>
      <c r="H100" s="152">
        <v>70</v>
      </c>
      <c r="L100" s="149"/>
      <c r="M100" s="153"/>
      <c r="N100" s="154"/>
      <c r="O100" s="154"/>
      <c r="P100" s="154"/>
      <c r="Q100" s="154"/>
      <c r="R100" s="154"/>
      <c r="S100" s="154"/>
      <c r="T100" s="155"/>
      <c r="AT100" s="150" t="s">
        <v>165</v>
      </c>
      <c r="AU100" s="150" t="s">
        <v>79</v>
      </c>
      <c r="AV100" s="13" t="s">
        <v>163</v>
      </c>
      <c r="AW100" s="13" t="s">
        <v>31</v>
      </c>
      <c r="AX100" s="13" t="s">
        <v>69</v>
      </c>
      <c r="AY100" s="150" t="s">
        <v>157</v>
      </c>
    </row>
    <row r="101" spans="2:65" s="12" customFormat="1">
      <c r="B101" s="141"/>
      <c r="D101" s="142" t="s">
        <v>165</v>
      </c>
      <c r="E101" s="143" t="s">
        <v>3</v>
      </c>
      <c r="F101" s="144" t="s">
        <v>173</v>
      </c>
      <c r="H101" s="145">
        <v>56</v>
      </c>
      <c r="L101" s="141"/>
      <c r="M101" s="146"/>
      <c r="N101" s="147"/>
      <c r="O101" s="147"/>
      <c r="P101" s="147"/>
      <c r="Q101" s="147"/>
      <c r="R101" s="147"/>
      <c r="S101" s="147"/>
      <c r="T101" s="148"/>
      <c r="AT101" s="143" t="s">
        <v>165</v>
      </c>
      <c r="AU101" s="143" t="s">
        <v>79</v>
      </c>
      <c r="AV101" s="12" t="s">
        <v>79</v>
      </c>
      <c r="AW101" s="12" t="s">
        <v>31</v>
      </c>
      <c r="AX101" s="12" t="s">
        <v>77</v>
      </c>
      <c r="AY101" s="143" t="s">
        <v>157</v>
      </c>
    </row>
    <row r="102" spans="2:65" s="1" customFormat="1" ht="48" customHeight="1">
      <c r="B102" s="128"/>
      <c r="C102" s="129" t="s">
        <v>174</v>
      </c>
      <c r="D102" s="129" t="s">
        <v>159</v>
      </c>
      <c r="E102" s="130" t="s">
        <v>175</v>
      </c>
      <c r="F102" s="131" t="s">
        <v>176</v>
      </c>
      <c r="G102" s="132" t="s">
        <v>104</v>
      </c>
      <c r="H102" s="133">
        <v>14</v>
      </c>
      <c r="I102" s="134"/>
      <c r="J102" s="134">
        <f>ROUND(I102*H102,2)</f>
        <v>0</v>
      </c>
      <c r="K102" s="131" t="s">
        <v>162</v>
      </c>
      <c r="L102" s="30"/>
      <c r="M102" s="135" t="s">
        <v>3</v>
      </c>
      <c r="N102" s="136" t="s">
        <v>40</v>
      </c>
      <c r="O102" s="137">
        <v>2.948</v>
      </c>
      <c r="P102" s="137">
        <f>O102*H102</f>
        <v>41.271999999999998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163</v>
      </c>
      <c r="AT102" s="139" t="s">
        <v>159</v>
      </c>
      <c r="AU102" s="139" t="s">
        <v>79</v>
      </c>
      <c r="AY102" s="18" t="s">
        <v>157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77</v>
      </c>
      <c r="BK102" s="140">
        <f>ROUND(I102*H102,2)</f>
        <v>0</v>
      </c>
      <c r="BL102" s="18" t="s">
        <v>163</v>
      </c>
      <c r="BM102" s="139" t="s">
        <v>177</v>
      </c>
    </row>
    <row r="103" spans="2:65" s="12" customFormat="1">
      <c r="B103" s="141"/>
      <c r="D103" s="142" t="s">
        <v>165</v>
      </c>
      <c r="E103" s="143" t="s">
        <v>3</v>
      </c>
      <c r="F103" s="144" t="s">
        <v>178</v>
      </c>
      <c r="H103" s="145">
        <v>14</v>
      </c>
      <c r="L103" s="141"/>
      <c r="M103" s="146"/>
      <c r="N103" s="147"/>
      <c r="O103" s="147"/>
      <c r="P103" s="147"/>
      <c r="Q103" s="147"/>
      <c r="R103" s="147"/>
      <c r="S103" s="147"/>
      <c r="T103" s="148"/>
      <c r="AT103" s="143" t="s">
        <v>165</v>
      </c>
      <c r="AU103" s="143" t="s">
        <v>79</v>
      </c>
      <c r="AV103" s="12" t="s">
        <v>79</v>
      </c>
      <c r="AW103" s="12" t="s">
        <v>31</v>
      </c>
      <c r="AX103" s="12" t="s">
        <v>77</v>
      </c>
      <c r="AY103" s="143" t="s">
        <v>157</v>
      </c>
    </row>
    <row r="104" spans="2:65" s="1" customFormat="1" ht="36" customHeight="1">
      <c r="B104" s="128"/>
      <c r="C104" s="129" t="s">
        <v>163</v>
      </c>
      <c r="D104" s="129" t="s">
        <v>159</v>
      </c>
      <c r="E104" s="130" t="s">
        <v>179</v>
      </c>
      <c r="F104" s="131" t="s">
        <v>180</v>
      </c>
      <c r="G104" s="132" t="s">
        <v>104</v>
      </c>
      <c r="H104" s="133">
        <v>22.1</v>
      </c>
      <c r="I104" s="134"/>
      <c r="J104" s="134">
        <f>ROUND(I104*H104,2)</f>
        <v>0</v>
      </c>
      <c r="K104" s="131" t="s">
        <v>162</v>
      </c>
      <c r="L104" s="30"/>
      <c r="M104" s="135" t="s">
        <v>3</v>
      </c>
      <c r="N104" s="136" t="s">
        <v>40</v>
      </c>
      <c r="O104" s="137">
        <v>1.43</v>
      </c>
      <c r="P104" s="137">
        <f>O104*H104</f>
        <v>31.603000000000002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163</v>
      </c>
      <c r="AT104" s="139" t="s">
        <v>159</v>
      </c>
      <c r="AU104" s="139" t="s">
        <v>79</v>
      </c>
      <c r="AY104" s="18" t="s">
        <v>157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77</v>
      </c>
      <c r="BK104" s="140">
        <f>ROUND(I104*H104,2)</f>
        <v>0</v>
      </c>
      <c r="BL104" s="18" t="s">
        <v>163</v>
      </c>
      <c r="BM104" s="139" t="s">
        <v>181</v>
      </c>
    </row>
    <row r="105" spans="2:65" s="12" customFormat="1">
      <c r="B105" s="141"/>
      <c r="D105" s="142" t="s">
        <v>165</v>
      </c>
      <c r="E105" s="143" t="s">
        <v>3</v>
      </c>
      <c r="F105" s="144" t="s">
        <v>182</v>
      </c>
      <c r="H105" s="145">
        <v>10.88</v>
      </c>
      <c r="L105" s="141"/>
      <c r="M105" s="146"/>
      <c r="N105" s="147"/>
      <c r="O105" s="147"/>
      <c r="P105" s="147"/>
      <c r="Q105" s="147"/>
      <c r="R105" s="147"/>
      <c r="S105" s="147"/>
      <c r="T105" s="148"/>
      <c r="AT105" s="143" t="s">
        <v>165</v>
      </c>
      <c r="AU105" s="143" t="s">
        <v>79</v>
      </c>
      <c r="AV105" s="12" t="s">
        <v>79</v>
      </c>
      <c r="AW105" s="12" t="s">
        <v>31</v>
      </c>
      <c r="AX105" s="12" t="s">
        <v>69</v>
      </c>
      <c r="AY105" s="143" t="s">
        <v>157</v>
      </c>
    </row>
    <row r="106" spans="2:65" s="12" customFormat="1" ht="22.5">
      <c r="B106" s="141"/>
      <c r="D106" s="142" t="s">
        <v>165</v>
      </c>
      <c r="E106" s="143" t="s">
        <v>3</v>
      </c>
      <c r="F106" s="144" t="s">
        <v>183</v>
      </c>
      <c r="H106" s="145">
        <v>11.22</v>
      </c>
      <c r="L106" s="141"/>
      <c r="M106" s="146"/>
      <c r="N106" s="147"/>
      <c r="O106" s="147"/>
      <c r="P106" s="147"/>
      <c r="Q106" s="147"/>
      <c r="R106" s="147"/>
      <c r="S106" s="147"/>
      <c r="T106" s="148"/>
      <c r="AT106" s="143" t="s">
        <v>165</v>
      </c>
      <c r="AU106" s="143" t="s">
        <v>79</v>
      </c>
      <c r="AV106" s="12" t="s">
        <v>79</v>
      </c>
      <c r="AW106" s="12" t="s">
        <v>31</v>
      </c>
      <c r="AX106" s="12" t="s">
        <v>69</v>
      </c>
      <c r="AY106" s="143" t="s">
        <v>157</v>
      </c>
    </row>
    <row r="107" spans="2:65" s="13" customFormat="1">
      <c r="B107" s="149"/>
      <c r="D107" s="142" t="s">
        <v>165</v>
      </c>
      <c r="E107" s="150" t="s">
        <v>113</v>
      </c>
      <c r="F107" s="151" t="s">
        <v>172</v>
      </c>
      <c r="H107" s="152">
        <v>22.1</v>
      </c>
      <c r="L107" s="149"/>
      <c r="M107" s="153"/>
      <c r="N107" s="154"/>
      <c r="O107" s="154"/>
      <c r="P107" s="154"/>
      <c r="Q107" s="154"/>
      <c r="R107" s="154"/>
      <c r="S107" s="154"/>
      <c r="T107" s="155"/>
      <c r="AT107" s="150" t="s">
        <v>165</v>
      </c>
      <c r="AU107" s="150" t="s">
        <v>79</v>
      </c>
      <c r="AV107" s="13" t="s">
        <v>163</v>
      </c>
      <c r="AW107" s="13" t="s">
        <v>31</v>
      </c>
      <c r="AX107" s="13" t="s">
        <v>77</v>
      </c>
      <c r="AY107" s="150" t="s">
        <v>157</v>
      </c>
    </row>
    <row r="108" spans="2:65" s="1" customFormat="1" ht="36" customHeight="1">
      <c r="B108" s="128"/>
      <c r="C108" s="129" t="s">
        <v>184</v>
      </c>
      <c r="D108" s="129" t="s">
        <v>159</v>
      </c>
      <c r="E108" s="130" t="s">
        <v>185</v>
      </c>
      <c r="F108" s="131" t="s">
        <v>186</v>
      </c>
      <c r="G108" s="132" t="s">
        <v>121</v>
      </c>
      <c r="H108" s="133">
        <v>23.8</v>
      </c>
      <c r="I108" s="134"/>
      <c r="J108" s="134">
        <f>ROUND(I108*H108,2)</f>
        <v>0</v>
      </c>
      <c r="K108" s="131" t="s">
        <v>162</v>
      </c>
      <c r="L108" s="30"/>
      <c r="M108" s="135" t="s">
        <v>3</v>
      </c>
      <c r="N108" s="136" t="s">
        <v>40</v>
      </c>
      <c r="O108" s="137">
        <v>0.47899999999999998</v>
      </c>
      <c r="P108" s="137">
        <f>O108*H108</f>
        <v>11.4002</v>
      </c>
      <c r="Q108" s="137">
        <v>8.4999999999999995E-4</v>
      </c>
      <c r="R108" s="137">
        <f>Q108*H108</f>
        <v>2.0229999999999998E-2</v>
      </c>
      <c r="S108" s="137">
        <v>0</v>
      </c>
      <c r="T108" s="138">
        <f>S108*H108</f>
        <v>0</v>
      </c>
      <c r="AR108" s="139" t="s">
        <v>163</v>
      </c>
      <c r="AT108" s="139" t="s">
        <v>159</v>
      </c>
      <c r="AU108" s="139" t="s">
        <v>79</v>
      </c>
      <c r="AY108" s="18" t="s">
        <v>157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77</v>
      </c>
      <c r="BK108" s="140">
        <f>ROUND(I108*H108,2)</f>
        <v>0</v>
      </c>
      <c r="BL108" s="18" t="s">
        <v>163</v>
      </c>
      <c r="BM108" s="139" t="s">
        <v>187</v>
      </c>
    </row>
    <row r="109" spans="2:65" s="12" customFormat="1">
      <c r="B109" s="141"/>
      <c r="D109" s="142" t="s">
        <v>165</v>
      </c>
      <c r="E109" s="143" t="s">
        <v>3</v>
      </c>
      <c r="F109" s="144" t="s">
        <v>188</v>
      </c>
      <c r="H109" s="145">
        <v>13.6</v>
      </c>
      <c r="L109" s="141"/>
      <c r="M109" s="146"/>
      <c r="N109" s="147"/>
      <c r="O109" s="147"/>
      <c r="P109" s="147"/>
      <c r="Q109" s="147"/>
      <c r="R109" s="147"/>
      <c r="S109" s="147"/>
      <c r="T109" s="148"/>
      <c r="AT109" s="143" t="s">
        <v>165</v>
      </c>
      <c r="AU109" s="143" t="s">
        <v>79</v>
      </c>
      <c r="AV109" s="12" t="s">
        <v>79</v>
      </c>
      <c r="AW109" s="12" t="s">
        <v>31</v>
      </c>
      <c r="AX109" s="12" t="s">
        <v>69</v>
      </c>
      <c r="AY109" s="143" t="s">
        <v>157</v>
      </c>
    </row>
    <row r="110" spans="2:65" s="12" customFormat="1">
      <c r="B110" s="141"/>
      <c r="D110" s="142" t="s">
        <v>165</v>
      </c>
      <c r="E110" s="143" t="s">
        <v>3</v>
      </c>
      <c r="F110" s="144" t="s">
        <v>189</v>
      </c>
      <c r="H110" s="145">
        <v>10.199999999999999</v>
      </c>
      <c r="L110" s="141"/>
      <c r="M110" s="146"/>
      <c r="N110" s="147"/>
      <c r="O110" s="147"/>
      <c r="P110" s="147"/>
      <c r="Q110" s="147"/>
      <c r="R110" s="147"/>
      <c r="S110" s="147"/>
      <c r="T110" s="148"/>
      <c r="AT110" s="143" t="s">
        <v>165</v>
      </c>
      <c r="AU110" s="143" t="s">
        <v>79</v>
      </c>
      <c r="AV110" s="12" t="s">
        <v>79</v>
      </c>
      <c r="AW110" s="12" t="s">
        <v>31</v>
      </c>
      <c r="AX110" s="12" t="s">
        <v>69</v>
      </c>
      <c r="AY110" s="143" t="s">
        <v>157</v>
      </c>
    </row>
    <row r="111" spans="2:65" s="13" customFormat="1">
      <c r="B111" s="149"/>
      <c r="D111" s="142" t="s">
        <v>165</v>
      </c>
      <c r="E111" s="150" t="s">
        <v>3</v>
      </c>
      <c r="F111" s="151" t="s">
        <v>172</v>
      </c>
      <c r="H111" s="152">
        <v>23.8</v>
      </c>
      <c r="L111" s="149"/>
      <c r="M111" s="153"/>
      <c r="N111" s="154"/>
      <c r="O111" s="154"/>
      <c r="P111" s="154"/>
      <c r="Q111" s="154"/>
      <c r="R111" s="154"/>
      <c r="S111" s="154"/>
      <c r="T111" s="155"/>
      <c r="AT111" s="150" t="s">
        <v>165</v>
      </c>
      <c r="AU111" s="150" t="s">
        <v>79</v>
      </c>
      <c r="AV111" s="13" t="s">
        <v>163</v>
      </c>
      <c r="AW111" s="13" t="s">
        <v>31</v>
      </c>
      <c r="AX111" s="13" t="s">
        <v>77</v>
      </c>
      <c r="AY111" s="150" t="s">
        <v>157</v>
      </c>
    </row>
    <row r="112" spans="2:65" s="1" customFormat="1" ht="36" customHeight="1">
      <c r="B112" s="128"/>
      <c r="C112" s="129" t="s">
        <v>190</v>
      </c>
      <c r="D112" s="129" t="s">
        <v>159</v>
      </c>
      <c r="E112" s="130" t="s">
        <v>191</v>
      </c>
      <c r="F112" s="131" t="s">
        <v>192</v>
      </c>
      <c r="G112" s="132" t="s">
        <v>121</v>
      </c>
      <c r="H112" s="133">
        <v>23.8</v>
      </c>
      <c r="I112" s="134"/>
      <c r="J112" s="134">
        <f>ROUND(I112*H112,2)</f>
        <v>0</v>
      </c>
      <c r="K112" s="131" t="s">
        <v>162</v>
      </c>
      <c r="L112" s="30"/>
      <c r="M112" s="135" t="s">
        <v>3</v>
      </c>
      <c r="N112" s="136" t="s">
        <v>40</v>
      </c>
      <c r="O112" s="137">
        <v>0.32700000000000001</v>
      </c>
      <c r="P112" s="137">
        <f>O112*H112</f>
        <v>7.7826000000000004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163</v>
      </c>
      <c r="AT112" s="139" t="s">
        <v>159</v>
      </c>
      <c r="AU112" s="139" t="s">
        <v>79</v>
      </c>
      <c r="AY112" s="18" t="s">
        <v>157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77</v>
      </c>
      <c r="BK112" s="140">
        <f>ROUND(I112*H112,2)</f>
        <v>0</v>
      </c>
      <c r="BL112" s="18" t="s">
        <v>163</v>
      </c>
      <c r="BM112" s="139" t="s">
        <v>193</v>
      </c>
    </row>
    <row r="113" spans="2:65" s="1" customFormat="1" ht="48" customHeight="1">
      <c r="B113" s="128"/>
      <c r="C113" s="129" t="s">
        <v>194</v>
      </c>
      <c r="D113" s="129" t="s">
        <v>159</v>
      </c>
      <c r="E113" s="130" t="s">
        <v>195</v>
      </c>
      <c r="F113" s="131" t="s">
        <v>196</v>
      </c>
      <c r="G113" s="132" t="s">
        <v>104</v>
      </c>
      <c r="H113" s="133">
        <v>84.06</v>
      </c>
      <c r="I113" s="134"/>
      <c r="J113" s="134">
        <f>ROUND(I113*H113,2)</f>
        <v>0</v>
      </c>
      <c r="K113" s="131" t="s">
        <v>162</v>
      </c>
      <c r="L113" s="30"/>
      <c r="M113" s="135" t="s">
        <v>3</v>
      </c>
      <c r="N113" s="136" t="s">
        <v>40</v>
      </c>
      <c r="O113" s="137">
        <v>0.34499999999999997</v>
      </c>
      <c r="P113" s="137">
        <f>O113*H113</f>
        <v>29.000699999999998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163</v>
      </c>
      <c r="AT113" s="139" t="s">
        <v>159</v>
      </c>
      <c r="AU113" s="139" t="s">
        <v>79</v>
      </c>
      <c r="AY113" s="18" t="s">
        <v>157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77</v>
      </c>
      <c r="BK113" s="140">
        <f>ROUND(I113*H113,2)</f>
        <v>0</v>
      </c>
      <c r="BL113" s="18" t="s">
        <v>163</v>
      </c>
      <c r="BM113" s="139" t="s">
        <v>197</v>
      </c>
    </row>
    <row r="114" spans="2:65" s="12" customFormat="1">
      <c r="B114" s="141"/>
      <c r="D114" s="142" t="s">
        <v>165</v>
      </c>
      <c r="E114" s="143" t="s">
        <v>3</v>
      </c>
      <c r="F114" s="144" t="s">
        <v>198</v>
      </c>
      <c r="H114" s="145">
        <v>84.06</v>
      </c>
      <c r="L114" s="141"/>
      <c r="M114" s="146"/>
      <c r="N114" s="147"/>
      <c r="O114" s="147"/>
      <c r="P114" s="147"/>
      <c r="Q114" s="147"/>
      <c r="R114" s="147"/>
      <c r="S114" s="147"/>
      <c r="T114" s="148"/>
      <c r="AT114" s="143" t="s">
        <v>165</v>
      </c>
      <c r="AU114" s="143" t="s">
        <v>79</v>
      </c>
      <c r="AV114" s="12" t="s">
        <v>79</v>
      </c>
      <c r="AW114" s="12" t="s">
        <v>31</v>
      </c>
      <c r="AX114" s="12" t="s">
        <v>77</v>
      </c>
      <c r="AY114" s="143" t="s">
        <v>157</v>
      </c>
    </row>
    <row r="115" spans="2:65" s="1" customFormat="1" ht="48" customHeight="1">
      <c r="B115" s="128"/>
      <c r="C115" s="129" t="s">
        <v>199</v>
      </c>
      <c r="D115" s="129" t="s">
        <v>159</v>
      </c>
      <c r="E115" s="130" t="s">
        <v>200</v>
      </c>
      <c r="F115" s="131" t="s">
        <v>201</v>
      </c>
      <c r="G115" s="132" t="s">
        <v>104</v>
      </c>
      <c r="H115" s="133">
        <v>14.82</v>
      </c>
      <c r="I115" s="134"/>
      <c r="J115" s="134">
        <f>ROUND(I115*H115,2)</f>
        <v>0</v>
      </c>
      <c r="K115" s="131" t="s">
        <v>162</v>
      </c>
      <c r="L115" s="30"/>
      <c r="M115" s="135" t="s">
        <v>3</v>
      </c>
      <c r="N115" s="136" t="s">
        <v>40</v>
      </c>
      <c r="O115" s="137">
        <v>6.2E-2</v>
      </c>
      <c r="P115" s="137">
        <f>O115*H115</f>
        <v>0.91883999999999999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163</v>
      </c>
      <c r="AT115" s="139" t="s">
        <v>159</v>
      </c>
      <c r="AU115" s="139" t="s">
        <v>79</v>
      </c>
      <c r="AY115" s="18" t="s">
        <v>157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77</v>
      </c>
      <c r="BK115" s="140">
        <f>ROUND(I115*H115,2)</f>
        <v>0</v>
      </c>
      <c r="BL115" s="18" t="s">
        <v>163</v>
      </c>
      <c r="BM115" s="139" t="s">
        <v>202</v>
      </c>
    </row>
    <row r="116" spans="2:65" s="1" customFormat="1" ht="16.5" customHeight="1">
      <c r="B116" s="128"/>
      <c r="C116" s="129" t="s">
        <v>203</v>
      </c>
      <c r="D116" s="129" t="s">
        <v>159</v>
      </c>
      <c r="E116" s="130" t="s">
        <v>204</v>
      </c>
      <c r="F116" s="131" t="s">
        <v>205</v>
      </c>
      <c r="G116" s="132" t="s">
        <v>104</v>
      </c>
      <c r="H116" s="133">
        <v>14.82</v>
      </c>
      <c r="I116" s="134"/>
      <c r="J116" s="134">
        <f>ROUND(I116*H116,2)</f>
        <v>0</v>
      </c>
      <c r="K116" s="131" t="s">
        <v>162</v>
      </c>
      <c r="L116" s="30"/>
      <c r="M116" s="135" t="s">
        <v>3</v>
      </c>
      <c r="N116" s="136" t="s">
        <v>40</v>
      </c>
      <c r="O116" s="137">
        <v>8.9999999999999993E-3</v>
      </c>
      <c r="P116" s="137">
        <f>O116*H116</f>
        <v>0.13338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163</v>
      </c>
      <c r="AT116" s="139" t="s">
        <v>159</v>
      </c>
      <c r="AU116" s="139" t="s">
        <v>79</v>
      </c>
      <c r="AY116" s="18" t="s">
        <v>157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77</v>
      </c>
      <c r="BK116" s="140">
        <f>ROUND(I116*H116,2)</f>
        <v>0</v>
      </c>
      <c r="BL116" s="18" t="s">
        <v>163</v>
      </c>
      <c r="BM116" s="139" t="s">
        <v>206</v>
      </c>
    </row>
    <row r="117" spans="2:65" s="12" customFormat="1">
      <c r="B117" s="141"/>
      <c r="D117" s="142" t="s">
        <v>165</v>
      </c>
      <c r="E117" s="143" t="s">
        <v>3</v>
      </c>
      <c r="F117" s="144" t="s">
        <v>207</v>
      </c>
      <c r="H117" s="145">
        <v>14.82</v>
      </c>
      <c r="L117" s="141"/>
      <c r="M117" s="146"/>
      <c r="N117" s="147"/>
      <c r="O117" s="147"/>
      <c r="P117" s="147"/>
      <c r="Q117" s="147"/>
      <c r="R117" s="147"/>
      <c r="S117" s="147"/>
      <c r="T117" s="148"/>
      <c r="AT117" s="143" t="s">
        <v>165</v>
      </c>
      <c r="AU117" s="143" t="s">
        <v>79</v>
      </c>
      <c r="AV117" s="12" t="s">
        <v>79</v>
      </c>
      <c r="AW117" s="12" t="s">
        <v>31</v>
      </c>
      <c r="AX117" s="12" t="s">
        <v>77</v>
      </c>
      <c r="AY117" s="143" t="s">
        <v>157</v>
      </c>
    </row>
    <row r="118" spans="2:65" s="1" customFormat="1" ht="36" customHeight="1">
      <c r="B118" s="128"/>
      <c r="C118" s="129" t="s">
        <v>208</v>
      </c>
      <c r="D118" s="129" t="s">
        <v>159</v>
      </c>
      <c r="E118" s="130" t="s">
        <v>209</v>
      </c>
      <c r="F118" s="131" t="s">
        <v>210</v>
      </c>
      <c r="G118" s="132" t="s">
        <v>211</v>
      </c>
      <c r="H118" s="133">
        <v>23.684999999999999</v>
      </c>
      <c r="I118" s="134"/>
      <c r="J118" s="134">
        <f>ROUND(I118*H118,2)</f>
        <v>0</v>
      </c>
      <c r="K118" s="131" t="s">
        <v>162</v>
      </c>
      <c r="L118" s="30"/>
      <c r="M118" s="135" t="s">
        <v>3</v>
      </c>
      <c r="N118" s="136" t="s">
        <v>40</v>
      </c>
      <c r="O118" s="137">
        <v>0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163</v>
      </c>
      <c r="AT118" s="139" t="s">
        <v>159</v>
      </c>
      <c r="AU118" s="139" t="s">
        <v>79</v>
      </c>
      <c r="AY118" s="18" t="s">
        <v>157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77</v>
      </c>
      <c r="BK118" s="140">
        <f>ROUND(I118*H118,2)</f>
        <v>0</v>
      </c>
      <c r="BL118" s="18" t="s">
        <v>163</v>
      </c>
      <c r="BM118" s="139" t="s">
        <v>212</v>
      </c>
    </row>
    <row r="119" spans="2:65" s="12" customFormat="1">
      <c r="B119" s="141"/>
      <c r="D119" s="142" t="s">
        <v>165</v>
      </c>
      <c r="F119" s="144" t="s">
        <v>213</v>
      </c>
      <c r="H119" s="145">
        <v>23.684999999999999</v>
      </c>
      <c r="L119" s="141"/>
      <c r="M119" s="146"/>
      <c r="N119" s="147"/>
      <c r="O119" s="147"/>
      <c r="P119" s="147"/>
      <c r="Q119" s="147"/>
      <c r="R119" s="147"/>
      <c r="S119" s="147"/>
      <c r="T119" s="148"/>
      <c r="AT119" s="143" t="s">
        <v>165</v>
      </c>
      <c r="AU119" s="143" t="s">
        <v>79</v>
      </c>
      <c r="AV119" s="12" t="s">
        <v>79</v>
      </c>
      <c r="AW119" s="12" t="s">
        <v>4</v>
      </c>
      <c r="AX119" s="12" t="s">
        <v>77</v>
      </c>
      <c r="AY119" s="143" t="s">
        <v>157</v>
      </c>
    </row>
    <row r="120" spans="2:65" s="1" customFormat="1" ht="48" customHeight="1">
      <c r="B120" s="128"/>
      <c r="C120" s="129" t="s">
        <v>214</v>
      </c>
      <c r="D120" s="129" t="s">
        <v>159</v>
      </c>
      <c r="E120" s="130" t="s">
        <v>215</v>
      </c>
      <c r="F120" s="131" t="s">
        <v>216</v>
      </c>
      <c r="G120" s="132" t="s">
        <v>104</v>
      </c>
      <c r="H120" s="133">
        <v>265.38</v>
      </c>
      <c r="I120" s="134"/>
      <c r="J120" s="134">
        <f>ROUND(I120*H120,2)</f>
        <v>0</v>
      </c>
      <c r="K120" s="131" t="s">
        <v>162</v>
      </c>
      <c r="L120" s="30"/>
      <c r="M120" s="135" t="s">
        <v>3</v>
      </c>
      <c r="N120" s="136" t="s">
        <v>40</v>
      </c>
      <c r="O120" s="137">
        <v>8.3000000000000004E-2</v>
      </c>
      <c r="P120" s="137">
        <f>O120*H120</f>
        <v>22.026540000000001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163</v>
      </c>
      <c r="AT120" s="139" t="s">
        <v>159</v>
      </c>
      <c r="AU120" s="139" t="s">
        <v>79</v>
      </c>
      <c r="AY120" s="18" t="s">
        <v>157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77</v>
      </c>
      <c r="BK120" s="140">
        <f>ROUND(I120*H120,2)</f>
        <v>0</v>
      </c>
      <c r="BL120" s="18" t="s">
        <v>163</v>
      </c>
      <c r="BM120" s="139" t="s">
        <v>217</v>
      </c>
    </row>
    <row r="121" spans="2:65" s="12" customFormat="1">
      <c r="B121" s="141"/>
      <c r="D121" s="142" t="s">
        <v>165</v>
      </c>
      <c r="E121" s="143" t="s">
        <v>3</v>
      </c>
      <c r="F121" s="144" t="s">
        <v>218</v>
      </c>
      <c r="H121" s="145">
        <v>140.1</v>
      </c>
      <c r="L121" s="141"/>
      <c r="M121" s="146"/>
      <c r="N121" s="147"/>
      <c r="O121" s="147"/>
      <c r="P121" s="147"/>
      <c r="Q121" s="147"/>
      <c r="R121" s="147"/>
      <c r="S121" s="147"/>
      <c r="T121" s="148"/>
      <c r="AT121" s="143" t="s">
        <v>165</v>
      </c>
      <c r="AU121" s="143" t="s">
        <v>79</v>
      </c>
      <c r="AV121" s="12" t="s">
        <v>79</v>
      </c>
      <c r="AW121" s="12" t="s">
        <v>31</v>
      </c>
      <c r="AX121" s="12" t="s">
        <v>69</v>
      </c>
      <c r="AY121" s="143" t="s">
        <v>157</v>
      </c>
    </row>
    <row r="122" spans="2:65" s="12" customFormat="1">
      <c r="B122" s="141"/>
      <c r="D122" s="142" t="s">
        <v>165</v>
      </c>
      <c r="E122" s="143" t="s">
        <v>3</v>
      </c>
      <c r="F122" s="144" t="s">
        <v>219</v>
      </c>
      <c r="H122" s="145">
        <v>125.28</v>
      </c>
      <c r="L122" s="141"/>
      <c r="M122" s="146"/>
      <c r="N122" s="147"/>
      <c r="O122" s="147"/>
      <c r="P122" s="147"/>
      <c r="Q122" s="147"/>
      <c r="R122" s="147"/>
      <c r="S122" s="147"/>
      <c r="T122" s="148"/>
      <c r="AT122" s="143" t="s">
        <v>165</v>
      </c>
      <c r="AU122" s="143" t="s">
        <v>79</v>
      </c>
      <c r="AV122" s="12" t="s">
        <v>79</v>
      </c>
      <c r="AW122" s="12" t="s">
        <v>31</v>
      </c>
      <c r="AX122" s="12" t="s">
        <v>69</v>
      </c>
      <c r="AY122" s="143" t="s">
        <v>157</v>
      </c>
    </row>
    <row r="123" spans="2:65" s="13" customFormat="1">
      <c r="B123" s="149"/>
      <c r="D123" s="142" t="s">
        <v>165</v>
      </c>
      <c r="E123" s="150" t="s">
        <v>3</v>
      </c>
      <c r="F123" s="151" t="s">
        <v>172</v>
      </c>
      <c r="H123" s="152">
        <v>265.38</v>
      </c>
      <c r="L123" s="149"/>
      <c r="M123" s="153"/>
      <c r="N123" s="154"/>
      <c r="O123" s="154"/>
      <c r="P123" s="154"/>
      <c r="Q123" s="154"/>
      <c r="R123" s="154"/>
      <c r="S123" s="154"/>
      <c r="T123" s="155"/>
      <c r="AT123" s="150" t="s">
        <v>165</v>
      </c>
      <c r="AU123" s="150" t="s">
        <v>79</v>
      </c>
      <c r="AV123" s="13" t="s">
        <v>163</v>
      </c>
      <c r="AW123" s="13" t="s">
        <v>31</v>
      </c>
      <c r="AX123" s="13" t="s">
        <v>77</v>
      </c>
      <c r="AY123" s="150" t="s">
        <v>157</v>
      </c>
    </row>
    <row r="124" spans="2:65" s="1" customFormat="1" ht="36" customHeight="1">
      <c r="B124" s="128"/>
      <c r="C124" s="129" t="s">
        <v>220</v>
      </c>
      <c r="D124" s="129" t="s">
        <v>159</v>
      </c>
      <c r="E124" s="130" t="s">
        <v>221</v>
      </c>
      <c r="F124" s="131" t="s">
        <v>222</v>
      </c>
      <c r="G124" s="132" t="s">
        <v>104</v>
      </c>
      <c r="H124" s="133">
        <v>140.1</v>
      </c>
      <c r="I124" s="134"/>
      <c r="J124" s="134">
        <f>ROUND(I124*H124,2)</f>
        <v>0</v>
      </c>
      <c r="K124" s="131" t="s">
        <v>162</v>
      </c>
      <c r="L124" s="30"/>
      <c r="M124" s="135" t="s">
        <v>3</v>
      </c>
      <c r="N124" s="136" t="s">
        <v>40</v>
      </c>
      <c r="O124" s="137">
        <v>9.7000000000000003E-2</v>
      </c>
      <c r="P124" s="137">
        <f>O124*H124</f>
        <v>13.589700000000001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163</v>
      </c>
      <c r="AT124" s="139" t="s">
        <v>159</v>
      </c>
      <c r="AU124" s="139" t="s">
        <v>79</v>
      </c>
      <c r="AY124" s="18" t="s">
        <v>157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77</v>
      </c>
      <c r="BK124" s="140">
        <f>ROUND(I124*H124,2)</f>
        <v>0</v>
      </c>
      <c r="BL124" s="18" t="s">
        <v>163</v>
      </c>
      <c r="BM124" s="139" t="s">
        <v>223</v>
      </c>
    </row>
    <row r="125" spans="2:65" s="12" customFormat="1">
      <c r="B125" s="141"/>
      <c r="D125" s="142" t="s">
        <v>165</v>
      </c>
      <c r="E125" s="143" t="s">
        <v>3</v>
      </c>
      <c r="F125" s="144" t="s">
        <v>224</v>
      </c>
      <c r="H125" s="145">
        <v>140.1</v>
      </c>
      <c r="L125" s="141"/>
      <c r="M125" s="146"/>
      <c r="N125" s="147"/>
      <c r="O125" s="147"/>
      <c r="P125" s="147"/>
      <c r="Q125" s="147"/>
      <c r="R125" s="147"/>
      <c r="S125" s="147"/>
      <c r="T125" s="148"/>
      <c r="AT125" s="143" t="s">
        <v>165</v>
      </c>
      <c r="AU125" s="143" t="s">
        <v>79</v>
      </c>
      <c r="AV125" s="12" t="s">
        <v>79</v>
      </c>
      <c r="AW125" s="12" t="s">
        <v>31</v>
      </c>
      <c r="AX125" s="12" t="s">
        <v>77</v>
      </c>
      <c r="AY125" s="143" t="s">
        <v>157</v>
      </c>
    </row>
    <row r="126" spans="2:65" s="1" customFormat="1" ht="36" customHeight="1">
      <c r="B126" s="128"/>
      <c r="C126" s="129" t="s">
        <v>225</v>
      </c>
      <c r="D126" s="129" t="s">
        <v>159</v>
      </c>
      <c r="E126" s="130" t="s">
        <v>226</v>
      </c>
      <c r="F126" s="131" t="s">
        <v>227</v>
      </c>
      <c r="G126" s="132" t="s">
        <v>104</v>
      </c>
      <c r="H126" s="133">
        <v>125.28</v>
      </c>
      <c r="I126" s="134"/>
      <c r="J126" s="134">
        <f>ROUND(I126*H126,2)</f>
        <v>0</v>
      </c>
      <c r="K126" s="131" t="s">
        <v>162</v>
      </c>
      <c r="L126" s="30"/>
      <c r="M126" s="135" t="s">
        <v>3</v>
      </c>
      <c r="N126" s="136" t="s">
        <v>40</v>
      </c>
      <c r="O126" s="137">
        <v>0.29899999999999999</v>
      </c>
      <c r="P126" s="137">
        <f>O126*H126</f>
        <v>37.45872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163</v>
      </c>
      <c r="AT126" s="139" t="s">
        <v>159</v>
      </c>
      <c r="AU126" s="139" t="s">
        <v>79</v>
      </c>
      <c r="AY126" s="18" t="s">
        <v>157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77</v>
      </c>
      <c r="BK126" s="140">
        <f>ROUND(I126*H126,2)</f>
        <v>0</v>
      </c>
      <c r="BL126" s="18" t="s">
        <v>163</v>
      </c>
      <c r="BM126" s="139" t="s">
        <v>228</v>
      </c>
    </row>
    <row r="127" spans="2:65" s="12" customFormat="1">
      <c r="B127" s="141"/>
      <c r="D127" s="142" t="s">
        <v>165</v>
      </c>
      <c r="E127" s="143" t="s">
        <v>3</v>
      </c>
      <c r="F127" s="144" t="s">
        <v>229</v>
      </c>
      <c r="H127" s="145">
        <v>22.1</v>
      </c>
      <c r="L127" s="141"/>
      <c r="M127" s="146"/>
      <c r="N127" s="147"/>
      <c r="O127" s="147"/>
      <c r="P127" s="147"/>
      <c r="Q127" s="147"/>
      <c r="R127" s="147"/>
      <c r="S127" s="147"/>
      <c r="T127" s="148"/>
      <c r="AT127" s="143" t="s">
        <v>165</v>
      </c>
      <c r="AU127" s="143" t="s">
        <v>79</v>
      </c>
      <c r="AV127" s="12" t="s">
        <v>79</v>
      </c>
      <c r="AW127" s="12" t="s">
        <v>31</v>
      </c>
      <c r="AX127" s="12" t="s">
        <v>69</v>
      </c>
      <c r="AY127" s="143" t="s">
        <v>157</v>
      </c>
    </row>
    <row r="128" spans="2:65" s="12" customFormat="1">
      <c r="B128" s="141"/>
      <c r="D128" s="142" t="s">
        <v>165</v>
      </c>
      <c r="E128" s="143" t="s">
        <v>3</v>
      </c>
      <c r="F128" s="144" t="s">
        <v>230</v>
      </c>
      <c r="H128" s="145">
        <v>70</v>
      </c>
      <c r="L128" s="141"/>
      <c r="M128" s="146"/>
      <c r="N128" s="147"/>
      <c r="O128" s="147"/>
      <c r="P128" s="147"/>
      <c r="Q128" s="147"/>
      <c r="R128" s="147"/>
      <c r="S128" s="147"/>
      <c r="T128" s="148"/>
      <c r="AT128" s="143" t="s">
        <v>165</v>
      </c>
      <c r="AU128" s="143" t="s">
        <v>79</v>
      </c>
      <c r="AV128" s="12" t="s">
        <v>79</v>
      </c>
      <c r="AW128" s="12" t="s">
        <v>31</v>
      </c>
      <c r="AX128" s="12" t="s">
        <v>69</v>
      </c>
      <c r="AY128" s="143" t="s">
        <v>157</v>
      </c>
    </row>
    <row r="129" spans="2:65" s="12" customFormat="1">
      <c r="B129" s="141"/>
      <c r="D129" s="142" t="s">
        <v>165</v>
      </c>
      <c r="E129" s="143" t="s">
        <v>3</v>
      </c>
      <c r="F129" s="144" t="s">
        <v>166</v>
      </c>
      <c r="H129" s="145">
        <v>48</v>
      </c>
      <c r="L129" s="141"/>
      <c r="M129" s="146"/>
      <c r="N129" s="147"/>
      <c r="O129" s="147"/>
      <c r="P129" s="147"/>
      <c r="Q129" s="147"/>
      <c r="R129" s="147"/>
      <c r="S129" s="147"/>
      <c r="T129" s="148"/>
      <c r="AT129" s="143" t="s">
        <v>165</v>
      </c>
      <c r="AU129" s="143" t="s">
        <v>79</v>
      </c>
      <c r="AV129" s="12" t="s">
        <v>79</v>
      </c>
      <c r="AW129" s="12" t="s">
        <v>31</v>
      </c>
      <c r="AX129" s="12" t="s">
        <v>69</v>
      </c>
      <c r="AY129" s="143" t="s">
        <v>157</v>
      </c>
    </row>
    <row r="130" spans="2:65" s="14" customFormat="1">
      <c r="B130" s="156"/>
      <c r="D130" s="142" t="s">
        <v>165</v>
      </c>
      <c r="E130" s="157" t="s">
        <v>46</v>
      </c>
      <c r="F130" s="158" t="s">
        <v>231</v>
      </c>
      <c r="H130" s="159">
        <v>140.1</v>
      </c>
      <c r="L130" s="156"/>
      <c r="M130" s="160"/>
      <c r="N130" s="161"/>
      <c r="O130" s="161"/>
      <c r="P130" s="161"/>
      <c r="Q130" s="161"/>
      <c r="R130" s="161"/>
      <c r="S130" s="161"/>
      <c r="T130" s="162"/>
      <c r="AT130" s="157" t="s">
        <v>165</v>
      </c>
      <c r="AU130" s="157" t="s">
        <v>79</v>
      </c>
      <c r="AV130" s="14" t="s">
        <v>174</v>
      </c>
      <c r="AW130" s="14" t="s">
        <v>31</v>
      </c>
      <c r="AX130" s="14" t="s">
        <v>69</v>
      </c>
      <c r="AY130" s="157" t="s">
        <v>157</v>
      </c>
    </row>
    <row r="131" spans="2:65" s="12" customFormat="1">
      <c r="B131" s="141"/>
      <c r="D131" s="142" t="s">
        <v>165</v>
      </c>
      <c r="E131" s="143" t="s">
        <v>3</v>
      </c>
      <c r="F131" s="144" t="s">
        <v>232</v>
      </c>
      <c r="H131" s="145">
        <v>4.62</v>
      </c>
      <c r="L131" s="141"/>
      <c r="M131" s="146"/>
      <c r="N131" s="147"/>
      <c r="O131" s="147"/>
      <c r="P131" s="147"/>
      <c r="Q131" s="147"/>
      <c r="R131" s="147"/>
      <c r="S131" s="147"/>
      <c r="T131" s="148"/>
      <c r="AT131" s="143" t="s">
        <v>165</v>
      </c>
      <c r="AU131" s="143" t="s">
        <v>79</v>
      </c>
      <c r="AV131" s="12" t="s">
        <v>79</v>
      </c>
      <c r="AW131" s="12" t="s">
        <v>31</v>
      </c>
      <c r="AX131" s="12" t="s">
        <v>69</v>
      </c>
      <c r="AY131" s="143" t="s">
        <v>157</v>
      </c>
    </row>
    <row r="132" spans="2:65" s="12" customFormat="1">
      <c r="B132" s="141"/>
      <c r="D132" s="142" t="s">
        <v>165</v>
      </c>
      <c r="E132" s="143" t="s">
        <v>3</v>
      </c>
      <c r="F132" s="144" t="s">
        <v>233</v>
      </c>
      <c r="H132" s="145">
        <v>-5.39</v>
      </c>
      <c r="L132" s="141"/>
      <c r="M132" s="146"/>
      <c r="N132" s="147"/>
      <c r="O132" s="147"/>
      <c r="P132" s="147"/>
      <c r="Q132" s="147"/>
      <c r="R132" s="147"/>
      <c r="S132" s="147"/>
      <c r="T132" s="148"/>
      <c r="AT132" s="143" t="s">
        <v>165</v>
      </c>
      <c r="AU132" s="143" t="s">
        <v>79</v>
      </c>
      <c r="AV132" s="12" t="s">
        <v>79</v>
      </c>
      <c r="AW132" s="12" t="s">
        <v>31</v>
      </c>
      <c r="AX132" s="12" t="s">
        <v>69</v>
      </c>
      <c r="AY132" s="143" t="s">
        <v>157</v>
      </c>
    </row>
    <row r="133" spans="2:65" s="12" customFormat="1">
      <c r="B133" s="141"/>
      <c r="D133" s="142" t="s">
        <v>165</v>
      </c>
      <c r="E133" s="143" t="s">
        <v>3</v>
      </c>
      <c r="F133" s="144" t="s">
        <v>234</v>
      </c>
      <c r="H133" s="145">
        <v>-5.85</v>
      </c>
      <c r="L133" s="141"/>
      <c r="M133" s="146"/>
      <c r="N133" s="147"/>
      <c r="O133" s="147"/>
      <c r="P133" s="147"/>
      <c r="Q133" s="147"/>
      <c r="R133" s="147"/>
      <c r="S133" s="147"/>
      <c r="T133" s="148"/>
      <c r="AT133" s="143" t="s">
        <v>165</v>
      </c>
      <c r="AU133" s="143" t="s">
        <v>79</v>
      </c>
      <c r="AV133" s="12" t="s">
        <v>79</v>
      </c>
      <c r="AW133" s="12" t="s">
        <v>31</v>
      </c>
      <c r="AX133" s="12" t="s">
        <v>69</v>
      </c>
      <c r="AY133" s="143" t="s">
        <v>157</v>
      </c>
    </row>
    <row r="134" spans="2:65" s="12" customFormat="1">
      <c r="B134" s="141"/>
      <c r="D134" s="142" t="s">
        <v>165</v>
      </c>
      <c r="E134" s="143" t="s">
        <v>3</v>
      </c>
      <c r="F134" s="144" t="s">
        <v>235</v>
      </c>
      <c r="H134" s="145">
        <v>-8.1999999999999993</v>
      </c>
      <c r="L134" s="141"/>
      <c r="M134" s="146"/>
      <c r="N134" s="147"/>
      <c r="O134" s="147"/>
      <c r="P134" s="147"/>
      <c r="Q134" s="147"/>
      <c r="R134" s="147"/>
      <c r="S134" s="147"/>
      <c r="T134" s="148"/>
      <c r="AT134" s="143" t="s">
        <v>165</v>
      </c>
      <c r="AU134" s="143" t="s">
        <v>79</v>
      </c>
      <c r="AV134" s="12" t="s">
        <v>79</v>
      </c>
      <c r="AW134" s="12" t="s">
        <v>31</v>
      </c>
      <c r="AX134" s="12" t="s">
        <v>69</v>
      </c>
      <c r="AY134" s="143" t="s">
        <v>157</v>
      </c>
    </row>
    <row r="135" spans="2:65" s="13" customFormat="1">
      <c r="B135" s="149"/>
      <c r="D135" s="142" t="s">
        <v>165</v>
      </c>
      <c r="E135" s="150" t="s">
        <v>102</v>
      </c>
      <c r="F135" s="151" t="s">
        <v>172</v>
      </c>
      <c r="H135" s="152">
        <v>125.28</v>
      </c>
      <c r="L135" s="149"/>
      <c r="M135" s="153"/>
      <c r="N135" s="154"/>
      <c r="O135" s="154"/>
      <c r="P135" s="154"/>
      <c r="Q135" s="154"/>
      <c r="R135" s="154"/>
      <c r="S135" s="154"/>
      <c r="T135" s="155"/>
      <c r="AT135" s="150" t="s">
        <v>165</v>
      </c>
      <c r="AU135" s="150" t="s">
        <v>79</v>
      </c>
      <c r="AV135" s="13" t="s">
        <v>163</v>
      </c>
      <c r="AW135" s="13" t="s">
        <v>31</v>
      </c>
      <c r="AX135" s="13" t="s">
        <v>77</v>
      </c>
      <c r="AY135" s="150" t="s">
        <v>157</v>
      </c>
    </row>
    <row r="136" spans="2:65" s="1" customFormat="1" ht="60" customHeight="1">
      <c r="B136" s="128"/>
      <c r="C136" s="129" t="s">
        <v>236</v>
      </c>
      <c r="D136" s="129" t="s">
        <v>159</v>
      </c>
      <c r="E136" s="130" t="s">
        <v>237</v>
      </c>
      <c r="F136" s="131" t="s">
        <v>238</v>
      </c>
      <c r="G136" s="132" t="s">
        <v>104</v>
      </c>
      <c r="H136" s="133">
        <v>4.18</v>
      </c>
      <c r="I136" s="134"/>
      <c r="J136" s="134">
        <f>ROUND(I136*H136,2)</f>
        <v>0</v>
      </c>
      <c r="K136" s="131" t="s">
        <v>162</v>
      </c>
      <c r="L136" s="30"/>
      <c r="M136" s="135" t="s">
        <v>3</v>
      </c>
      <c r="N136" s="136" t="s">
        <v>40</v>
      </c>
      <c r="O136" s="137">
        <v>1.5</v>
      </c>
      <c r="P136" s="137">
        <f>O136*H136</f>
        <v>6.27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163</v>
      </c>
      <c r="AT136" s="139" t="s">
        <v>159</v>
      </c>
      <c r="AU136" s="139" t="s">
        <v>79</v>
      </c>
      <c r="AY136" s="18" t="s">
        <v>157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77</v>
      </c>
      <c r="BK136" s="140">
        <f>ROUND(I136*H136,2)</f>
        <v>0</v>
      </c>
      <c r="BL136" s="18" t="s">
        <v>163</v>
      </c>
      <c r="BM136" s="139" t="s">
        <v>239</v>
      </c>
    </row>
    <row r="137" spans="2:65" s="12" customFormat="1">
      <c r="B137" s="141"/>
      <c r="D137" s="142" t="s">
        <v>165</v>
      </c>
      <c r="E137" s="143" t="s">
        <v>3</v>
      </c>
      <c r="F137" s="144" t="s">
        <v>240</v>
      </c>
      <c r="H137" s="145">
        <v>3.52</v>
      </c>
      <c r="L137" s="141"/>
      <c r="M137" s="146"/>
      <c r="N137" s="147"/>
      <c r="O137" s="147"/>
      <c r="P137" s="147"/>
      <c r="Q137" s="147"/>
      <c r="R137" s="147"/>
      <c r="S137" s="147"/>
      <c r="T137" s="148"/>
      <c r="AT137" s="143" t="s">
        <v>165</v>
      </c>
      <c r="AU137" s="143" t="s">
        <v>79</v>
      </c>
      <c r="AV137" s="12" t="s">
        <v>79</v>
      </c>
      <c r="AW137" s="12" t="s">
        <v>31</v>
      </c>
      <c r="AX137" s="12" t="s">
        <v>69</v>
      </c>
      <c r="AY137" s="143" t="s">
        <v>157</v>
      </c>
    </row>
    <row r="138" spans="2:65" s="12" customFormat="1">
      <c r="B138" s="141"/>
      <c r="D138" s="142" t="s">
        <v>165</v>
      </c>
      <c r="E138" s="143" t="s">
        <v>3</v>
      </c>
      <c r="F138" s="144" t="s">
        <v>241</v>
      </c>
      <c r="H138" s="145">
        <v>0.66</v>
      </c>
      <c r="L138" s="141"/>
      <c r="M138" s="146"/>
      <c r="N138" s="147"/>
      <c r="O138" s="147"/>
      <c r="P138" s="147"/>
      <c r="Q138" s="147"/>
      <c r="R138" s="147"/>
      <c r="S138" s="147"/>
      <c r="T138" s="148"/>
      <c r="AT138" s="143" t="s">
        <v>165</v>
      </c>
      <c r="AU138" s="143" t="s">
        <v>79</v>
      </c>
      <c r="AV138" s="12" t="s">
        <v>79</v>
      </c>
      <c r="AW138" s="12" t="s">
        <v>31</v>
      </c>
      <c r="AX138" s="12" t="s">
        <v>69</v>
      </c>
      <c r="AY138" s="143" t="s">
        <v>157</v>
      </c>
    </row>
    <row r="139" spans="2:65" s="13" customFormat="1">
      <c r="B139" s="149"/>
      <c r="D139" s="142" t="s">
        <v>165</v>
      </c>
      <c r="E139" s="150" t="s">
        <v>106</v>
      </c>
      <c r="F139" s="151" t="s">
        <v>172</v>
      </c>
      <c r="H139" s="152">
        <v>4.18</v>
      </c>
      <c r="L139" s="149"/>
      <c r="M139" s="153"/>
      <c r="N139" s="154"/>
      <c r="O139" s="154"/>
      <c r="P139" s="154"/>
      <c r="Q139" s="154"/>
      <c r="R139" s="154"/>
      <c r="S139" s="154"/>
      <c r="T139" s="155"/>
      <c r="AT139" s="150" t="s">
        <v>165</v>
      </c>
      <c r="AU139" s="150" t="s">
        <v>79</v>
      </c>
      <c r="AV139" s="13" t="s">
        <v>163</v>
      </c>
      <c r="AW139" s="13" t="s">
        <v>31</v>
      </c>
      <c r="AX139" s="13" t="s">
        <v>77</v>
      </c>
      <c r="AY139" s="150" t="s">
        <v>157</v>
      </c>
    </row>
    <row r="140" spans="2:65" s="1" customFormat="1" ht="16.5" customHeight="1">
      <c r="B140" s="128"/>
      <c r="C140" s="163" t="s">
        <v>9</v>
      </c>
      <c r="D140" s="163" t="s">
        <v>242</v>
      </c>
      <c r="E140" s="164" t="s">
        <v>243</v>
      </c>
      <c r="F140" s="165" t="s">
        <v>244</v>
      </c>
      <c r="G140" s="166" t="s">
        <v>211</v>
      </c>
      <c r="H140" s="167">
        <v>3.01</v>
      </c>
      <c r="I140" s="168"/>
      <c r="J140" s="168">
        <f>ROUND(I140*H140,2)</f>
        <v>0</v>
      </c>
      <c r="K140" s="165" t="s">
        <v>162</v>
      </c>
      <c r="L140" s="169"/>
      <c r="M140" s="170" t="s">
        <v>3</v>
      </c>
      <c r="N140" s="171" t="s">
        <v>40</v>
      </c>
      <c r="O140" s="137">
        <v>0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199</v>
      </c>
      <c r="AT140" s="139" t="s">
        <v>242</v>
      </c>
      <c r="AU140" s="139" t="s">
        <v>79</v>
      </c>
      <c r="AY140" s="18" t="s">
        <v>157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77</v>
      </c>
      <c r="BK140" s="140">
        <f>ROUND(I140*H140,2)</f>
        <v>0</v>
      </c>
      <c r="BL140" s="18" t="s">
        <v>163</v>
      </c>
      <c r="BM140" s="139" t="s">
        <v>245</v>
      </c>
    </row>
    <row r="141" spans="2:65" s="12" customFormat="1">
      <c r="B141" s="141"/>
      <c r="D141" s="142" t="s">
        <v>165</v>
      </c>
      <c r="F141" s="144" t="s">
        <v>246</v>
      </c>
      <c r="H141" s="145">
        <v>3.01</v>
      </c>
      <c r="L141" s="141"/>
      <c r="M141" s="146"/>
      <c r="N141" s="147"/>
      <c r="O141" s="147"/>
      <c r="P141" s="147"/>
      <c r="Q141" s="147"/>
      <c r="R141" s="147"/>
      <c r="S141" s="147"/>
      <c r="T141" s="148"/>
      <c r="AT141" s="143" t="s">
        <v>165</v>
      </c>
      <c r="AU141" s="143" t="s">
        <v>79</v>
      </c>
      <c r="AV141" s="12" t="s">
        <v>79</v>
      </c>
      <c r="AW141" s="12" t="s">
        <v>4</v>
      </c>
      <c r="AX141" s="12" t="s">
        <v>77</v>
      </c>
      <c r="AY141" s="143" t="s">
        <v>157</v>
      </c>
    </row>
    <row r="142" spans="2:65" s="1" customFormat="1" ht="24" customHeight="1">
      <c r="B142" s="128"/>
      <c r="C142" s="129" t="s">
        <v>247</v>
      </c>
      <c r="D142" s="129" t="s">
        <v>159</v>
      </c>
      <c r="E142" s="130" t="s">
        <v>248</v>
      </c>
      <c r="F142" s="131" t="s">
        <v>249</v>
      </c>
      <c r="G142" s="132" t="s">
        <v>104</v>
      </c>
      <c r="H142" s="133">
        <v>74.88</v>
      </c>
      <c r="I142" s="134"/>
      <c r="J142" s="134">
        <f>ROUND(I142*H142,2)</f>
        <v>0</v>
      </c>
      <c r="K142" s="131" t="s">
        <v>3</v>
      </c>
      <c r="L142" s="30"/>
      <c r="M142" s="135" t="s">
        <v>3</v>
      </c>
      <c r="N142" s="136" t="s">
        <v>40</v>
      </c>
      <c r="O142" s="137">
        <v>0.16400000000000001</v>
      </c>
      <c r="P142" s="137">
        <f>O142*H142</f>
        <v>12.28032</v>
      </c>
      <c r="Q142" s="137">
        <v>1.3600000000000001E-3</v>
      </c>
      <c r="R142" s="137">
        <f>Q142*H142</f>
        <v>0.10183680000000001</v>
      </c>
      <c r="S142" s="137">
        <v>0</v>
      </c>
      <c r="T142" s="138">
        <f>S142*H142</f>
        <v>0</v>
      </c>
      <c r="AR142" s="139" t="s">
        <v>163</v>
      </c>
      <c r="AT142" s="139" t="s">
        <v>159</v>
      </c>
      <c r="AU142" s="139" t="s">
        <v>79</v>
      </c>
      <c r="AY142" s="18" t="s">
        <v>157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77</v>
      </c>
      <c r="BK142" s="140">
        <f>ROUND(I142*H142,2)</f>
        <v>0</v>
      </c>
      <c r="BL142" s="18" t="s">
        <v>163</v>
      </c>
      <c r="BM142" s="139" t="s">
        <v>250</v>
      </c>
    </row>
    <row r="143" spans="2:65" s="12" customFormat="1" ht="22.5">
      <c r="B143" s="141"/>
      <c r="D143" s="142" t="s">
        <v>165</v>
      </c>
      <c r="E143" s="143" t="s">
        <v>3</v>
      </c>
      <c r="F143" s="144" t="s">
        <v>251</v>
      </c>
      <c r="H143" s="145">
        <v>74.88</v>
      </c>
      <c r="L143" s="141"/>
      <c r="M143" s="146"/>
      <c r="N143" s="147"/>
      <c r="O143" s="147"/>
      <c r="P143" s="147"/>
      <c r="Q143" s="147"/>
      <c r="R143" s="147"/>
      <c r="S143" s="147"/>
      <c r="T143" s="148"/>
      <c r="AT143" s="143" t="s">
        <v>165</v>
      </c>
      <c r="AU143" s="143" t="s">
        <v>79</v>
      </c>
      <c r="AV143" s="12" t="s">
        <v>79</v>
      </c>
      <c r="AW143" s="12" t="s">
        <v>31</v>
      </c>
      <c r="AX143" s="12" t="s">
        <v>77</v>
      </c>
      <c r="AY143" s="143" t="s">
        <v>157</v>
      </c>
    </row>
    <row r="144" spans="2:65" s="1" customFormat="1" ht="36" customHeight="1">
      <c r="B144" s="128"/>
      <c r="C144" s="129" t="s">
        <v>252</v>
      </c>
      <c r="D144" s="129" t="s">
        <v>159</v>
      </c>
      <c r="E144" s="130" t="s">
        <v>253</v>
      </c>
      <c r="F144" s="131" t="s">
        <v>254</v>
      </c>
      <c r="G144" s="132" t="s">
        <v>104</v>
      </c>
      <c r="H144" s="133">
        <v>74.88</v>
      </c>
      <c r="I144" s="134"/>
      <c r="J144" s="134">
        <f>ROUND(I144*H144,2)</f>
        <v>0</v>
      </c>
      <c r="K144" s="131" t="s">
        <v>162</v>
      </c>
      <c r="L144" s="30"/>
      <c r="M144" s="135" t="s">
        <v>3</v>
      </c>
      <c r="N144" s="136" t="s">
        <v>40</v>
      </c>
      <c r="O144" s="137">
        <v>3.7999999999999999E-2</v>
      </c>
      <c r="P144" s="137">
        <f>O144*H144</f>
        <v>2.84544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163</v>
      </c>
      <c r="AT144" s="139" t="s">
        <v>159</v>
      </c>
      <c r="AU144" s="139" t="s">
        <v>79</v>
      </c>
      <c r="AY144" s="18" t="s">
        <v>157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77</v>
      </c>
      <c r="BK144" s="140">
        <f>ROUND(I144*H144,2)</f>
        <v>0</v>
      </c>
      <c r="BL144" s="18" t="s">
        <v>163</v>
      </c>
      <c r="BM144" s="139" t="s">
        <v>255</v>
      </c>
    </row>
    <row r="145" spans="2:65" s="11" customFormat="1" ht="22.9" customHeight="1">
      <c r="B145" s="116"/>
      <c r="D145" s="117" t="s">
        <v>68</v>
      </c>
      <c r="E145" s="126" t="s">
        <v>163</v>
      </c>
      <c r="F145" s="126" t="s">
        <v>256</v>
      </c>
      <c r="J145" s="127">
        <f>BK145</f>
        <v>0</v>
      </c>
      <c r="L145" s="116"/>
      <c r="M145" s="120"/>
      <c r="N145" s="121"/>
      <c r="O145" s="121"/>
      <c r="P145" s="122">
        <f>SUM(P146:P149)</f>
        <v>2.0509499999999998</v>
      </c>
      <c r="Q145" s="121"/>
      <c r="R145" s="122">
        <f>SUM(R146:R149)</f>
        <v>0</v>
      </c>
      <c r="S145" s="121"/>
      <c r="T145" s="123">
        <f>SUM(T146:T149)</f>
        <v>0</v>
      </c>
      <c r="AR145" s="117" t="s">
        <v>77</v>
      </c>
      <c r="AT145" s="124" t="s">
        <v>68</v>
      </c>
      <c r="AU145" s="124" t="s">
        <v>77</v>
      </c>
      <c r="AY145" s="117" t="s">
        <v>157</v>
      </c>
      <c r="BK145" s="125">
        <f>SUM(BK146:BK149)</f>
        <v>0</v>
      </c>
    </row>
    <row r="146" spans="2:65" s="1" customFormat="1" ht="24" customHeight="1">
      <c r="B146" s="128"/>
      <c r="C146" s="129" t="s">
        <v>257</v>
      </c>
      <c r="D146" s="129" t="s">
        <v>159</v>
      </c>
      <c r="E146" s="130" t="s">
        <v>258</v>
      </c>
      <c r="F146" s="131" t="s">
        <v>259</v>
      </c>
      <c r="G146" s="132" t="s">
        <v>104</v>
      </c>
      <c r="H146" s="133">
        <v>1.21</v>
      </c>
      <c r="I146" s="134"/>
      <c r="J146" s="134">
        <f>ROUND(I146*H146,2)</f>
        <v>0</v>
      </c>
      <c r="K146" s="131" t="s">
        <v>162</v>
      </c>
      <c r="L146" s="30"/>
      <c r="M146" s="135" t="s">
        <v>3</v>
      </c>
      <c r="N146" s="136" t="s">
        <v>40</v>
      </c>
      <c r="O146" s="137">
        <v>1.6950000000000001</v>
      </c>
      <c r="P146" s="137">
        <f>O146*H146</f>
        <v>2.0509499999999998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163</v>
      </c>
      <c r="AT146" s="139" t="s">
        <v>159</v>
      </c>
      <c r="AU146" s="139" t="s">
        <v>79</v>
      </c>
      <c r="AY146" s="18" t="s">
        <v>157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77</v>
      </c>
      <c r="BK146" s="140">
        <f>ROUND(I146*H146,2)</f>
        <v>0</v>
      </c>
      <c r="BL146" s="18" t="s">
        <v>163</v>
      </c>
      <c r="BM146" s="139" t="s">
        <v>260</v>
      </c>
    </row>
    <row r="147" spans="2:65" s="12" customFormat="1">
      <c r="B147" s="141"/>
      <c r="D147" s="142" t="s">
        <v>165</v>
      </c>
      <c r="E147" s="143" t="s">
        <v>3</v>
      </c>
      <c r="F147" s="144" t="s">
        <v>261</v>
      </c>
      <c r="H147" s="145">
        <v>0.88</v>
      </c>
      <c r="L147" s="141"/>
      <c r="M147" s="146"/>
      <c r="N147" s="147"/>
      <c r="O147" s="147"/>
      <c r="P147" s="147"/>
      <c r="Q147" s="147"/>
      <c r="R147" s="147"/>
      <c r="S147" s="147"/>
      <c r="T147" s="148"/>
      <c r="AT147" s="143" t="s">
        <v>165</v>
      </c>
      <c r="AU147" s="143" t="s">
        <v>79</v>
      </c>
      <c r="AV147" s="12" t="s">
        <v>79</v>
      </c>
      <c r="AW147" s="12" t="s">
        <v>31</v>
      </c>
      <c r="AX147" s="12" t="s">
        <v>69</v>
      </c>
      <c r="AY147" s="143" t="s">
        <v>157</v>
      </c>
    </row>
    <row r="148" spans="2:65" s="12" customFormat="1">
      <c r="B148" s="141"/>
      <c r="D148" s="142" t="s">
        <v>165</v>
      </c>
      <c r="E148" s="143" t="s">
        <v>3</v>
      </c>
      <c r="F148" s="144" t="s">
        <v>262</v>
      </c>
      <c r="H148" s="145">
        <v>0.33</v>
      </c>
      <c r="L148" s="141"/>
      <c r="M148" s="146"/>
      <c r="N148" s="147"/>
      <c r="O148" s="147"/>
      <c r="P148" s="147"/>
      <c r="Q148" s="147"/>
      <c r="R148" s="147"/>
      <c r="S148" s="147"/>
      <c r="T148" s="148"/>
      <c r="AT148" s="143" t="s">
        <v>165</v>
      </c>
      <c r="AU148" s="143" t="s">
        <v>79</v>
      </c>
      <c r="AV148" s="12" t="s">
        <v>79</v>
      </c>
      <c r="AW148" s="12" t="s">
        <v>31</v>
      </c>
      <c r="AX148" s="12" t="s">
        <v>69</v>
      </c>
      <c r="AY148" s="143" t="s">
        <v>157</v>
      </c>
    </row>
    <row r="149" spans="2:65" s="13" customFormat="1">
      <c r="B149" s="149"/>
      <c r="D149" s="142" t="s">
        <v>165</v>
      </c>
      <c r="E149" s="150" t="s">
        <v>116</v>
      </c>
      <c r="F149" s="151" t="s">
        <v>172</v>
      </c>
      <c r="H149" s="152">
        <v>1.21</v>
      </c>
      <c r="L149" s="149"/>
      <c r="M149" s="153"/>
      <c r="N149" s="154"/>
      <c r="O149" s="154"/>
      <c r="P149" s="154"/>
      <c r="Q149" s="154"/>
      <c r="R149" s="154"/>
      <c r="S149" s="154"/>
      <c r="T149" s="155"/>
      <c r="AT149" s="150" t="s">
        <v>165</v>
      </c>
      <c r="AU149" s="150" t="s">
        <v>79</v>
      </c>
      <c r="AV149" s="13" t="s">
        <v>163</v>
      </c>
      <c r="AW149" s="13" t="s">
        <v>31</v>
      </c>
      <c r="AX149" s="13" t="s">
        <v>77</v>
      </c>
      <c r="AY149" s="150" t="s">
        <v>157</v>
      </c>
    </row>
    <row r="150" spans="2:65" s="11" customFormat="1" ht="22.9" customHeight="1">
      <c r="B150" s="116"/>
      <c r="D150" s="117" t="s">
        <v>68</v>
      </c>
      <c r="E150" s="126" t="s">
        <v>199</v>
      </c>
      <c r="F150" s="126" t="s">
        <v>263</v>
      </c>
      <c r="J150" s="127">
        <f>BK150</f>
        <v>0</v>
      </c>
      <c r="L150" s="116"/>
      <c r="M150" s="120"/>
      <c r="N150" s="121"/>
      <c r="O150" s="121"/>
      <c r="P150" s="122">
        <f>SUM(P151:P158)</f>
        <v>36.730499999999992</v>
      </c>
      <c r="Q150" s="121"/>
      <c r="R150" s="122">
        <f>SUM(R151:R158)</f>
        <v>0</v>
      </c>
      <c r="S150" s="121"/>
      <c r="T150" s="123">
        <f>SUM(T151:T158)</f>
        <v>1.6053999999999999</v>
      </c>
      <c r="AR150" s="117" t="s">
        <v>77</v>
      </c>
      <c r="AT150" s="124" t="s">
        <v>68</v>
      </c>
      <c r="AU150" s="124" t="s">
        <v>77</v>
      </c>
      <c r="AY150" s="117" t="s">
        <v>157</v>
      </c>
      <c r="BK150" s="125">
        <f>SUM(BK151:BK158)</f>
        <v>0</v>
      </c>
    </row>
    <row r="151" spans="2:65" s="1" customFormat="1" ht="24" customHeight="1">
      <c r="B151" s="128"/>
      <c r="C151" s="129" t="s">
        <v>264</v>
      </c>
      <c r="D151" s="129" t="s">
        <v>159</v>
      </c>
      <c r="E151" s="130" t="s">
        <v>265</v>
      </c>
      <c r="F151" s="131" t="s">
        <v>266</v>
      </c>
      <c r="G151" s="132" t="s">
        <v>118</v>
      </c>
      <c r="H151" s="133">
        <v>22.5</v>
      </c>
      <c r="I151" s="134"/>
      <c r="J151" s="134">
        <f>ROUND(I151*H151,2)</f>
        <v>0</v>
      </c>
      <c r="K151" s="131" t="s">
        <v>162</v>
      </c>
      <c r="L151" s="30"/>
      <c r="M151" s="135" t="s">
        <v>3</v>
      </c>
      <c r="N151" s="136" t="s">
        <v>40</v>
      </c>
      <c r="O151" s="137">
        <v>0.113</v>
      </c>
      <c r="P151" s="137">
        <f>O151*H151</f>
        <v>2.5425</v>
      </c>
      <c r="Q151" s="137">
        <v>0</v>
      </c>
      <c r="R151" s="137">
        <f>Q151*H151</f>
        <v>0</v>
      </c>
      <c r="S151" s="137">
        <v>4.3999999999999997E-2</v>
      </c>
      <c r="T151" s="138">
        <f>S151*H151</f>
        <v>0.99</v>
      </c>
      <c r="AR151" s="139" t="s">
        <v>163</v>
      </c>
      <c r="AT151" s="139" t="s">
        <v>159</v>
      </c>
      <c r="AU151" s="139" t="s">
        <v>79</v>
      </c>
      <c r="AY151" s="18" t="s">
        <v>157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77</v>
      </c>
      <c r="BK151" s="140">
        <f>ROUND(I151*H151,2)</f>
        <v>0</v>
      </c>
      <c r="BL151" s="18" t="s">
        <v>163</v>
      </c>
      <c r="BM151" s="139" t="s">
        <v>267</v>
      </c>
    </row>
    <row r="152" spans="2:65" s="12" customFormat="1">
      <c r="B152" s="141"/>
      <c r="D152" s="142" t="s">
        <v>165</v>
      </c>
      <c r="E152" s="143" t="s">
        <v>3</v>
      </c>
      <c r="F152" s="144" t="s">
        <v>268</v>
      </c>
      <c r="H152" s="145">
        <v>22.5</v>
      </c>
      <c r="L152" s="141"/>
      <c r="M152" s="146"/>
      <c r="N152" s="147"/>
      <c r="O152" s="147"/>
      <c r="P152" s="147"/>
      <c r="Q152" s="147"/>
      <c r="R152" s="147"/>
      <c r="S152" s="147"/>
      <c r="T152" s="148"/>
      <c r="AT152" s="143" t="s">
        <v>165</v>
      </c>
      <c r="AU152" s="143" t="s">
        <v>79</v>
      </c>
      <c r="AV152" s="12" t="s">
        <v>79</v>
      </c>
      <c r="AW152" s="12" t="s">
        <v>31</v>
      </c>
      <c r="AX152" s="12" t="s">
        <v>77</v>
      </c>
      <c r="AY152" s="143" t="s">
        <v>157</v>
      </c>
    </row>
    <row r="153" spans="2:65" s="15" customFormat="1">
      <c r="B153" s="172"/>
      <c r="D153" s="142" t="s">
        <v>165</v>
      </c>
      <c r="E153" s="173" t="s">
        <v>3</v>
      </c>
      <c r="F153" s="174" t="s">
        <v>269</v>
      </c>
      <c r="H153" s="173" t="s">
        <v>3</v>
      </c>
      <c r="L153" s="172"/>
      <c r="M153" s="175"/>
      <c r="N153" s="176"/>
      <c r="O153" s="176"/>
      <c r="P153" s="176"/>
      <c r="Q153" s="176"/>
      <c r="R153" s="176"/>
      <c r="S153" s="176"/>
      <c r="T153" s="177"/>
      <c r="AT153" s="173" t="s">
        <v>165</v>
      </c>
      <c r="AU153" s="173" t="s">
        <v>79</v>
      </c>
      <c r="AV153" s="15" t="s">
        <v>77</v>
      </c>
      <c r="AW153" s="15" t="s">
        <v>31</v>
      </c>
      <c r="AX153" s="15" t="s">
        <v>69</v>
      </c>
      <c r="AY153" s="173" t="s">
        <v>157</v>
      </c>
    </row>
    <row r="154" spans="2:65" s="1" customFormat="1" ht="36" customHeight="1">
      <c r="B154" s="128"/>
      <c r="C154" s="129" t="s">
        <v>270</v>
      </c>
      <c r="D154" s="129" t="s">
        <v>159</v>
      </c>
      <c r="E154" s="130" t="s">
        <v>271</v>
      </c>
      <c r="F154" s="131" t="s">
        <v>272</v>
      </c>
      <c r="G154" s="132" t="s">
        <v>118</v>
      </c>
      <c r="H154" s="133">
        <v>22.5</v>
      </c>
      <c r="I154" s="134"/>
      <c r="J154" s="134">
        <f>ROUND(I154*H154,2)</f>
        <v>0</v>
      </c>
      <c r="K154" s="131" t="s">
        <v>162</v>
      </c>
      <c r="L154" s="30"/>
      <c r="M154" s="135" t="s">
        <v>3</v>
      </c>
      <c r="N154" s="136" t="s">
        <v>40</v>
      </c>
      <c r="O154" s="137">
        <v>6.4000000000000001E-2</v>
      </c>
      <c r="P154" s="137">
        <f>O154*H154</f>
        <v>1.44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163</v>
      </c>
      <c r="AT154" s="139" t="s">
        <v>159</v>
      </c>
      <c r="AU154" s="139" t="s">
        <v>79</v>
      </c>
      <c r="AY154" s="18" t="s">
        <v>157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77</v>
      </c>
      <c r="BK154" s="140">
        <f>ROUND(I154*H154,2)</f>
        <v>0</v>
      </c>
      <c r="BL154" s="18" t="s">
        <v>163</v>
      </c>
      <c r="BM154" s="139" t="s">
        <v>273</v>
      </c>
    </row>
    <row r="155" spans="2:65" s="1" customFormat="1" ht="24" customHeight="1">
      <c r="B155" s="128"/>
      <c r="C155" s="129" t="s">
        <v>8</v>
      </c>
      <c r="D155" s="129" t="s">
        <v>159</v>
      </c>
      <c r="E155" s="130" t="s">
        <v>274</v>
      </c>
      <c r="F155" s="131" t="s">
        <v>275</v>
      </c>
      <c r="G155" s="132" t="s">
        <v>118</v>
      </c>
      <c r="H155" s="133">
        <v>18</v>
      </c>
      <c r="I155" s="134"/>
      <c r="J155" s="134">
        <f>ROUND(I155*H155,2)</f>
        <v>0</v>
      </c>
      <c r="K155" s="131" t="s">
        <v>162</v>
      </c>
      <c r="L155" s="30"/>
      <c r="M155" s="135" t="s">
        <v>3</v>
      </c>
      <c r="N155" s="136" t="s">
        <v>40</v>
      </c>
      <c r="O155" s="137">
        <v>0.05</v>
      </c>
      <c r="P155" s="137">
        <f>O155*H155</f>
        <v>0.9</v>
      </c>
      <c r="Q155" s="137">
        <v>0</v>
      </c>
      <c r="R155" s="137">
        <f>Q155*H155</f>
        <v>0</v>
      </c>
      <c r="S155" s="137">
        <v>5.4999999999999997E-3</v>
      </c>
      <c r="T155" s="138">
        <f>S155*H155</f>
        <v>9.8999999999999991E-2</v>
      </c>
      <c r="AR155" s="139" t="s">
        <v>163</v>
      </c>
      <c r="AT155" s="139" t="s">
        <v>159</v>
      </c>
      <c r="AU155" s="139" t="s">
        <v>79</v>
      </c>
      <c r="AY155" s="18" t="s">
        <v>157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77</v>
      </c>
      <c r="BK155" s="140">
        <f>ROUND(I155*H155,2)</f>
        <v>0</v>
      </c>
      <c r="BL155" s="18" t="s">
        <v>163</v>
      </c>
      <c r="BM155" s="139" t="s">
        <v>276</v>
      </c>
    </row>
    <row r="156" spans="2:65" s="1" customFormat="1" ht="36" customHeight="1">
      <c r="B156" s="128"/>
      <c r="C156" s="129" t="s">
        <v>277</v>
      </c>
      <c r="D156" s="129" t="s">
        <v>159</v>
      </c>
      <c r="E156" s="130" t="s">
        <v>278</v>
      </c>
      <c r="F156" s="131" t="s">
        <v>279</v>
      </c>
      <c r="G156" s="132" t="s">
        <v>118</v>
      </c>
      <c r="H156" s="133">
        <v>18</v>
      </c>
      <c r="I156" s="134"/>
      <c r="J156" s="134">
        <f>ROUND(I156*H156,2)</f>
        <v>0</v>
      </c>
      <c r="K156" s="131" t="s">
        <v>162</v>
      </c>
      <c r="L156" s="30"/>
      <c r="M156" s="135" t="s">
        <v>3</v>
      </c>
      <c r="N156" s="136" t="s">
        <v>40</v>
      </c>
      <c r="O156" s="137">
        <v>2.9000000000000001E-2</v>
      </c>
      <c r="P156" s="137">
        <f>O156*H156</f>
        <v>0.52200000000000002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163</v>
      </c>
      <c r="AT156" s="139" t="s">
        <v>159</v>
      </c>
      <c r="AU156" s="139" t="s">
        <v>79</v>
      </c>
      <c r="AY156" s="18" t="s">
        <v>157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77</v>
      </c>
      <c r="BK156" s="140">
        <f>ROUND(I156*H156,2)</f>
        <v>0</v>
      </c>
      <c r="BL156" s="18" t="s">
        <v>163</v>
      </c>
      <c r="BM156" s="139" t="s">
        <v>280</v>
      </c>
    </row>
    <row r="157" spans="2:65" s="1" customFormat="1" ht="36" customHeight="1">
      <c r="B157" s="128"/>
      <c r="C157" s="129" t="s">
        <v>281</v>
      </c>
      <c r="D157" s="129" t="s">
        <v>159</v>
      </c>
      <c r="E157" s="130" t="s">
        <v>282</v>
      </c>
      <c r="F157" s="131" t="s">
        <v>283</v>
      </c>
      <c r="G157" s="132" t="s">
        <v>284</v>
      </c>
      <c r="H157" s="133">
        <v>14</v>
      </c>
      <c r="I157" s="134"/>
      <c r="J157" s="134">
        <f>ROUND(I157*H157,2)</f>
        <v>0</v>
      </c>
      <c r="K157" s="131" t="s">
        <v>162</v>
      </c>
      <c r="L157" s="30"/>
      <c r="M157" s="135" t="s">
        <v>3</v>
      </c>
      <c r="N157" s="136" t="s">
        <v>40</v>
      </c>
      <c r="O157" s="137">
        <v>2.1459999999999999</v>
      </c>
      <c r="P157" s="137">
        <f>O157*H157</f>
        <v>30.043999999999997</v>
      </c>
      <c r="Q157" s="137">
        <v>0</v>
      </c>
      <c r="R157" s="137">
        <f>Q157*H157</f>
        <v>0</v>
      </c>
      <c r="S157" s="137">
        <v>2.2599999999999999E-2</v>
      </c>
      <c r="T157" s="138">
        <f>S157*H157</f>
        <v>0.31639999999999996</v>
      </c>
      <c r="AR157" s="139" t="s">
        <v>163</v>
      </c>
      <c r="AT157" s="139" t="s">
        <v>159</v>
      </c>
      <c r="AU157" s="139" t="s">
        <v>79</v>
      </c>
      <c r="AY157" s="18" t="s">
        <v>157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77</v>
      </c>
      <c r="BK157" s="140">
        <f>ROUND(I157*H157,2)</f>
        <v>0</v>
      </c>
      <c r="BL157" s="18" t="s">
        <v>163</v>
      </c>
      <c r="BM157" s="139" t="s">
        <v>285</v>
      </c>
    </row>
    <row r="158" spans="2:65" s="1" customFormat="1" ht="24" customHeight="1">
      <c r="B158" s="128"/>
      <c r="C158" s="129" t="s">
        <v>286</v>
      </c>
      <c r="D158" s="129" t="s">
        <v>159</v>
      </c>
      <c r="E158" s="130" t="s">
        <v>287</v>
      </c>
      <c r="F158" s="131" t="s">
        <v>288</v>
      </c>
      <c r="G158" s="132" t="s">
        <v>284</v>
      </c>
      <c r="H158" s="133">
        <v>2</v>
      </c>
      <c r="I158" s="134"/>
      <c r="J158" s="134">
        <f>ROUND(I158*H158,2)</f>
        <v>0</v>
      </c>
      <c r="K158" s="131" t="s">
        <v>162</v>
      </c>
      <c r="L158" s="30"/>
      <c r="M158" s="135" t="s">
        <v>3</v>
      </c>
      <c r="N158" s="136" t="s">
        <v>40</v>
      </c>
      <c r="O158" s="137">
        <v>0.64100000000000001</v>
      </c>
      <c r="P158" s="137">
        <f>O158*H158</f>
        <v>1.282</v>
      </c>
      <c r="Q158" s="137">
        <v>0</v>
      </c>
      <c r="R158" s="137">
        <f>Q158*H158</f>
        <v>0</v>
      </c>
      <c r="S158" s="137">
        <v>0.1</v>
      </c>
      <c r="T158" s="138">
        <f>S158*H158</f>
        <v>0.2</v>
      </c>
      <c r="AR158" s="139" t="s">
        <v>163</v>
      </c>
      <c r="AT158" s="139" t="s">
        <v>159</v>
      </c>
      <c r="AU158" s="139" t="s">
        <v>79</v>
      </c>
      <c r="AY158" s="18" t="s">
        <v>157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77</v>
      </c>
      <c r="BK158" s="140">
        <f>ROUND(I158*H158,2)</f>
        <v>0</v>
      </c>
      <c r="BL158" s="18" t="s">
        <v>163</v>
      </c>
      <c r="BM158" s="139" t="s">
        <v>289</v>
      </c>
    </row>
    <row r="159" spans="2:65" s="11" customFormat="1" ht="22.9" customHeight="1">
      <c r="B159" s="116"/>
      <c r="D159" s="117" t="s">
        <v>68</v>
      </c>
      <c r="E159" s="126" t="s">
        <v>203</v>
      </c>
      <c r="F159" s="126" t="s">
        <v>290</v>
      </c>
      <c r="J159" s="127">
        <f>BK159</f>
        <v>0</v>
      </c>
      <c r="L159" s="116"/>
      <c r="M159" s="120"/>
      <c r="N159" s="121"/>
      <c r="O159" s="121"/>
      <c r="P159" s="122">
        <f>SUM(P160:P205)</f>
        <v>155.19411400000001</v>
      </c>
      <c r="Q159" s="121"/>
      <c r="R159" s="122">
        <f>SUM(R160:R205)</f>
        <v>9.0431000000000001E-3</v>
      </c>
      <c r="S159" s="121"/>
      <c r="T159" s="123">
        <f>SUM(T160:T205)</f>
        <v>59.116138000000007</v>
      </c>
      <c r="AR159" s="117" t="s">
        <v>77</v>
      </c>
      <c r="AT159" s="124" t="s">
        <v>68</v>
      </c>
      <c r="AU159" s="124" t="s">
        <v>77</v>
      </c>
      <c r="AY159" s="117" t="s">
        <v>157</v>
      </c>
      <c r="BK159" s="125">
        <f>SUM(BK160:BK205)</f>
        <v>0</v>
      </c>
    </row>
    <row r="160" spans="2:65" s="1" customFormat="1" ht="24" customHeight="1">
      <c r="B160" s="128"/>
      <c r="C160" s="129" t="s">
        <v>291</v>
      </c>
      <c r="D160" s="129" t="s">
        <v>159</v>
      </c>
      <c r="E160" s="130" t="s">
        <v>292</v>
      </c>
      <c r="F160" s="131" t="s">
        <v>293</v>
      </c>
      <c r="G160" s="132" t="s">
        <v>121</v>
      </c>
      <c r="H160" s="133">
        <v>0.75</v>
      </c>
      <c r="I160" s="134"/>
      <c r="J160" s="134">
        <f>ROUND(I160*H160,2)</f>
        <v>0</v>
      </c>
      <c r="K160" s="131" t="s">
        <v>162</v>
      </c>
      <c r="L160" s="30"/>
      <c r="M160" s="135" t="s">
        <v>3</v>
      </c>
      <c r="N160" s="136" t="s">
        <v>40</v>
      </c>
      <c r="O160" s="137">
        <v>0.40600000000000003</v>
      </c>
      <c r="P160" s="137">
        <f>O160*H160</f>
        <v>0.30449999999999999</v>
      </c>
      <c r="Q160" s="137">
        <v>0</v>
      </c>
      <c r="R160" s="137">
        <f>Q160*H160</f>
        <v>0</v>
      </c>
      <c r="S160" s="137">
        <v>5.5E-2</v>
      </c>
      <c r="T160" s="138">
        <f>S160*H160</f>
        <v>4.1250000000000002E-2</v>
      </c>
      <c r="AR160" s="139" t="s">
        <v>163</v>
      </c>
      <c r="AT160" s="139" t="s">
        <v>159</v>
      </c>
      <c r="AU160" s="139" t="s">
        <v>79</v>
      </c>
      <c r="AY160" s="18" t="s">
        <v>157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77</v>
      </c>
      <c r="BK160" s="140">
        <f>ROUND(I160*H160,2)</f>
        <v>0</v>
      </c>
      <c r="BL160" s="18" t="s">
        <v>163</v>
      </c>
      <c r="BM160" s="139" t="s">
        <v>294</v>
      </c>
    </row>
    <row r="161" spans="2:65" s="12" customFormat="1">
      <c r="B161" s="141"/>
      <c r="D161" s="142" t="s">
        <v>165</v>
      </c>
      <c r="E161" s="143" t="s">
        <v>3</v>
      </c>
      <c r="F161" s="144" t="s">
        <v>295</v>
      </c>
      <c r="H161" s="145">
        <v>0.75</v>
      </c>
      <c r="L161" s="141"/>
      <c r="M161" s="146"/>
      <c r="N161" s="147"/>
      <c r="O161" s="147"/>
      <c r="P161" s="147"/>
      <c r="Q161" s="147"/>
      <c r="R161" s="147"/>
      <c r="S161" s="147"/>
      <c r="T161" s="148"/>
      <c r="AT161" s="143" t="s">
        <v>165</v>
      </c>
      <c r="AU161" s="143" t="s">
        <v>79</v>
      </c>
      <c r="AV161" s="12" t="s">
        <v>79</v>
      </c>
      <c r="AW161" s="12" t="s">
        <v>31</v>
      </c>
      <c r="AX161" s="12" t="s">
        <v>77</v>
      </c>
      <c r="AY161" s="143" t="s">
        <v>157</v>
      </c>
    </row>
    <row r="162" spans="2:65" s="1" customFormat="1" ht="36" customHeight="1">
      <c r="B162" s="128"/>
      <c r="C162" s="129" t="s">
        <v>296</v>
      </c>
      <c r="D162" s="129" t="s">
        <v>159</v>
      </c>
      <c r="E162" s="130" t="s">
        <v>297</v>
      </c>
      <c r="F162" s="131" t="s">
        <v>298</v>
      </c>
      <c r="G162" s="132" t="s">
        <v>104</v>
      </c>
      <c r="H162" s="133">
        <v>0.186</v>
      </c>
      <c r="I162" s="134"/>
      <c r="J162" s="134">
        <f>ROUND(I162*H162,2)</f>
        <v>0</v>
      </c>
      <c r="K162" s="131" t="s">
        <v>162</v>
      </c>
      <c r="L162" s="30"/>
      <c r="M162" s="135" t="s">
        <v>3</v>
      </c>
      <c r="N162" s="136" t="s">
        <v>40</v>
      </c>
      <c r="O162" s="137">
        <v>7.476</v>
      </c>
      <c r="P162" s="137">
        <f>O162*H162</f>
        <v>1.390536</v>
      </c>
      <c r="Q162" s="137">
        <v>0</v>
      </c>
      <c r="R162" s="137">
        <f>Q162*H162</f>
        <v>0</v>
      </c>
      <c r="S162" s="137">
        <v>2.1</v>
      </c>
      <c r="T162" s="138">
        <f>S162*H162</f>
        <v>0.3906</v>
      </c>
      <c r="AR162" s="139" t="s">
        <v>163</v>
      </c>
      <c r="AT162" s="139" t="s">
        <v>159</v>
      </c>
      <c r="AU162" s="139" t="s">
        <v>79</v>
      </c>
      <c r="AY162" s="18" t="s">
        <v>157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77</v>
      </c>
      <c r="BK162" s="140">
        <f>ROUND(I162*H162,2)</f>
        <v>0</v>
      </c>
      <c r="BL162" s="18" t="s">
        <v>163</v>
      </c>
      <c r="BM162" s="139" t="s">
        <v>299</v>
      </c>
    </row>
    <row r="163" spans="2:65" s="12" customFormat="1">
      <c r="B163" s="141"/>
      <c r="D163" s="142" t="s">
        <v>165</v>
      </c>
      <c r="E163" s="143" t="s">
        <v>3</v>
      </c>
      <c r="F163" s="144" t="s">
        <v>300</v>
      </c>
      <c r="H163" s="145">
        <v>0.186</v>
      </c>
      <c r="L163" s="141"/>
      <c r="M163" s="146"/>
      <c r="N163" s="147"/>
      <c r="O163" s="147"/>
      <c r="P163" s="147"/>
      <c r="Q163" s="147"/>
      <c r="R163" s="147"/>
      <c r="S163" s="147"/>
      <c r="T163" s="148"/>
      <c r="AT163" s="143" t="s">
        <v>165</v>
      </c>
      <c r="AU163" s="143" t="s">
        <v>79</v>
      </c>
      <c r="AV163" s="12" t="s">
        <v>79</v>
      </c>
      <c r="AW163" s="12" t="s">
        <v>31</v>
      </c>
      <c r="AX163" s="12" t="s">
        <v>77</v>
      </c>
      <c r="AY163" s="143" t="s">
        <v>157</v>
      </c>
    </row>
    <row r="164" spans="2:65" s="1" customFormat="1" ht="36" customHeight="1">
      <c r="B164" s="128"/>
      <c r="C164" s="129" t="s">
        <v>301</v>
      </c>
      <c r="D164" s="129" t="s">
        <v>159</v>
      </c>
      <c r="E164" s="130" t="s">
        <v>302</v>
      </c>
      <c r="F164" s="131" t="s">
        <v>303</v>
      </c>
      <c r="G164" s="132" t="s">
        <v>104</v>
      </c>
      <c r="H164" s="133">
        <v>4.8250000000000002</v>
      </c>
      <c r="I164" s="134"/>
      <c r="J164" s="134">
        <f>ROUND(I164*H164,2)</f>
        <v>0</v>
      </c>
      <c r="K164" s="131" t="s">
        <v>162</v>
      </c>
      <c r="L164" s="30"/>
      <c r="M164" s="135" t="s">
        <v>3</v>
      </c>
      <c r="N164" s="136" t="s">
        <v>40</v>
      </c>
      <c r="O164" s="137">
        <v>5.2439999999999998</v>
      </c>
      <c r="P164" s="137">
        <f>O164*H164</f>
        <v>25.302299999999999</v>
      </c>
      <c r="Q164" s="137">
        <v>0</v>
      </c>
      <c r="R164" s="137">
        <f>Q164*H164</f>
        <v>0</v>
      </c>
      <c r="S164" s="137">
        <v>1.6</v>
      </c>
      <c r="T164" s="138">
        <f>S164*H164</f>
        <v>7.7200000000000006</v>
      </c>
      <c r="AR164" s="139" t="s">
        <v>163</v>
      </c>
      <c r="AT164" s="139" t="s">
        <v>159</v>
      </c>
      <c r="AU164" s="139" t="s">
        <v>79</v>
      </c>
      <c r="AY164" s="18" t="s">
        <v>157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77</v>
      </c>
      <c r="BK164" s="140">
        <f>ROUND(I164*H164,2)</f>
        <v>0</v>
      </c>
      <c r="BL164" s="18" t="s">
        <v>163</v>
      </c>
      <c r="BM164" s="139" t="s">
        <v>304</v>
      </c>
    </row>
    <row r="165" spans="2:65" s="12" customFormat="1">
      <c r="B165" s="141"/>
      <c r="D165" s="142" t="s">
        <v>165</v>
      </c>
      <c r="E165" s="143" t="s">
        <v>3</v>
      </c>
      <c r="F165" s="144" t="s">
        <v>305</v>
      </c>
      <c r="H165" s="145">
        <v>4.8250000000000002</v>
      </c>
      <c r="L165" s="141"/>
      <c r="M165" s="146"/>
      <c r="N165" s="147"/>
      <c r="O165" s="147"/>
      <c r="P165" s="147"/>
      <c r="Q165" s="147"/>
      <c r="R165" s="147"/>
      <c r="S165" s="147"/>
      <c r="T165" s="148"/>
      <c r="AT165" s="143" t="s">
        <v>165</v>
      </c>
      <c r="AU165" s="143" t="s">
        <v>79</v>
      </c>
      <c r="AV165" s="12" t="s">
        <v>79</v>
      </c>
      <c r="AW165" s="12" t="s">
        <v>31</v>
      </c>
      <c r="AX165" s="12" t="s">
        <v>77</v>
      </c>
      <c r="AY165" s="143" t="s">
        <v>157</v>
      </c>
    </row>
    <row r="166" spans="2:65" s="1" customFormat="1" ht="24" customHeight="1">
      <c r="B166" s="128"/>
      <c r="C166" s="129" t="s">
        <v>306</v>
      </c>
      <c r="D166" s="129" t="s">
        <v>159</v>
      </c>
      <c r="E166" s="130" t="s">
        <v>307</v>
      </c>
      <c r="F166" s="131" t="s">
        <v>308</v>
      </c>
      <c r="G166" s="132" t="s">
        <v>104</v>
      </c>
      <c r="H166" s="133">
        <v>4.843</v>
      </c>
      <c r="I166" s="134"/>
      <c r="J166" s="134">
        <f>ROUND(I166*H166,2)</f>
        <v>0</v>
      </c>
      <c r="K166" s="131" t="s">
        <v>162</v>
      </c>
      <c r="L166" s="30"/>
      <c r="M166" s="135" t="s">
        <v>3</v>
      </c>
      <c r="N166" s="136" t="s">
        <v>40</v>
      </c>
      <c r="O166" s="137">
        <v>6.72</v>
      </c>
      <c r="P166" s="137">
        <f>O166*H166</f>
        <v>32.544959999999996</v>
      </c>
      <c r="Q166" s="137">
        <v>0</v>
      </c>
      <c r="R166" s="137">
        <f>Q166*H166</f>
        <v>0</v>
      </c>
      <c r="S166" s="137">
        <v>2.4</v>
      </c>
      <c r="T166" s="138">
        <f>S166*H166</f>
        <v>11.623199999999999</v>
      </c>
      <c r="AR166" s="139" t="s">
        <v>163</v>
      </c>
      <c r="AT166" s="139" t="s">
        <v>159</v>
      </c>
      <c r="AU166" s="139" t="s">
        <v>79</v>
      </c>
      <c r="AY166" s="18" t="s">
        <v>157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77</v>
      </c>
      <c r="BK166" s="140">
        <f>ROUND(I166*H166,2)</f>
        <v>0</v>
      </c>
      <c r="BL166" s="18" t="s">
        <v>163</v>
      </c>
      <c r="BM166" s="139" t="s">
        <v>309</v>
      </c>
    </row>
    <row r="167" spans="2:65" s="12" customFormat="1">
      <c r="B167" s="141"/>
      <c r="D167" s="142" t="s">
        <v>165</v>
      </c>
      <c r="E167" s="143" t="s">
        <v>3</v>
      </c>
      <c r="F167" s="144" t="s">
        <v>310</v>
      </c>
      <c r="H167" s="145">
        <v>1.704</v>
      </c>
      <c r="L167" s="141"/>
      <c r="M167" s="146"/>
      <c r="N167" s="147"/>
      <c r="O167" s="147"/>
      <c r="P167" s="147"/>
      <c r="Q167" s="147"/>
      <c r="R167" s="147"/>
      <c r="S167" s="147"/>
      <c r="T167" s="148"/>
      <c r="AT167" s="143" t="s">
        <v>165</v>
      </c>
      <c r="AU167" s="143" t="s">
        <v>79</v>
      </c>
      <c r="AV167" s="12" t="s">
        <v>79</v>
      </c>
      <c r="AW167" s="12" t="s">
        <v>31</v>
      </c>
      <c r="AX167" s="12" t="s">
        <v>69</v>
      </c>
      <c r="AY167" s="143" t="s">
        <v>157</v>
      </c>
    </row>
    <row r="168" spans="2:65" s="12" customFormat="1">
      <c r="B168" s="141"/>
      <c r="D168" s="142" t="s">
        <v>165</v>
      </c>
      <c r="E168" s="143" t="s">
        <v>3</v>
      </c>
      <c r="F168" s="144" t="s">
        <v>311</v>
      </c>
      <c r="H168" s="145">
        <v>2.363</v>
      </c>
      <c r="L168" s="141"/>
      <c r="M168" s="146"/>
      <c r="N168" s="147"/>
      <c r="O168" s="147"/>
      <c r="P168" s="147"/>
      <c r="Q168" s="147"/>
      <c r="R168" s="147"/>
      <c r="S168" s="147"/>
      <c r="T168" s="148"/>
      <c r="AT168" s="143" t="s">
        <v>165</v>
      </c>
      <c r="AU168" s="143" t="s">
        <v>79</v>
      </c>
      <c r="AV168" s="12" t="s">
        <v>79</v>
      </c>
      <c r="AW168" s="12" t="s">
        <v>31</v>
      </c>
      <c r="AX168" s="12" t="s">
        <v>69</v>
      </c>
      <c r="AY168" s="143" t="s">
        <v>157</v>
      </c>
    </row>
    <row r="169" spans="2:65" s="12" customFormat="1">
      <c r="B169" s="141"/>
      <c r="D169" s="142" t="s">
        <v>165</v>
      </c>
      <c r="E169" s="143" t="s">
        <v>3</v>
      </c>
      <c r="F169" s="144" t="s">
        <v>312</v>
      </c>
      <c r="H169" s="145">
        <v>0.77600000000000002</v>
      </c>
      <c r="L169" s="141"/>
      <c r="M169" s="146"/>
      <c r="N169" s="147"/>
      <c r="O169" s="147"/>
      <c r="P169" s="147"/>
      <c r="Q169" s="147"/>
      <c r="R169" s="147"/>
      <c r="S169" s="147"/>
      <c r="T169" s="148"/>
      <c r="AT169" s="143" t="s">
        <v>165</v>
      </c>
      <c r="AU169" s="143" t="s">
        <v>79</v>
      </c>
      <c r="AV169" s="12" t="s">
        <v>79</v>
      </c>
      <c r="AW169" s="12" t="s">
        <v>31</v>
      </c>
      <c r="AX169" s="12" t="s">
        <v>69</v>
      </c>
      <c r="AY169" s="143" t="s">
        <v>157</v>
      </c>
    </row>
    <row r="170" spans="2:65" s="13" customFormat="1">
      <c r="B170" s="149"/>
      <c r="D170" s="142" t="s">
        <v>165</v>
      </c>
      <c r="E170" s="150" t="s">
        <v>3</v>
      </c>
      <c r="F170" s="151" t="s">
        <v>172</v>
      </c>
      <c r="H170" s="152">
        <v>4.843</v>
      </c>
      <c r="L170" s="149"/>
      <c r="M170" s="153"/>
      <c r="N170" s="154"/>
      <c r="O170" s="154"/>
      <c r="P170" s="154"/>
      <c r="Q170" s="154"/>
      <c r="R170" s="154"/>
      <c r="S170" s="154"/>
      <c r="T170" s="155"/>
      <c r="AT170" s="150" t="s">
        <v>165</v>
      </c>
      <c r="AU170" s="150" t="s">
        <v>79</v>
      </c>
      <c r="AV170" s="13" t="s">
        <v>163</v>
      </c>
      <c r="AW170" s="13" t="s">
        <v>31</v>
      </c>
      <c r="AX170" s="13" t="s">
        <v>77</v>
      </c>
      <c r="AY170" s="150" t="s">
        <v>157</v>
      </c>
    </row>
    <row r="171" spans="2:65" s="1" customFormat="1" ht="36" customHeight="1">
      <c r="B171" s="128"/>
      <c r="C171" s="129" t="s">
        <v>313</v>
      </c>
      <c r="D171" s="129" t="s">
        <v>159</v>
      </c>
      <c r="E171" s="130" t="s">
        <v>314</v>
      </c>
      <c r="F171" s="131" t="s">
        <v>315</v>
      </c>
      <c r="G171" s="132" t="s">
        <v>211</v>
      </c>
      <c r="H171" s="133">
        <v>7.5999999999999998E-2</v>
      </c>
      <c r="I171" s="134"/>
      <c r="J171" s="134">
        <f>ROUND(I171*H171,2)</f>
        <v>0</v>
      </c>
      <c r="K171" s="131" t="s">
        <v>162</v>
      </c>
      <c r="L171" s="30"/>
      <c r="M171" s="135" t="s">
        <v>3</v>
      </c>
      <c r="N171" s="136" t="s">
        <v>40</v>
      </c>
      <c r="O171" s="137">
        <v>15.895</v>
      </c>
      <c r="P171" s="137">
        <f>O171*H171</f>
        <v>1.2080199999999999</v>
      </c>
      <c r="Q171" s="137">
        <v>0</v>
      </c>
      <c r="R171" s="137">
        <f>Q171*H171</f>
        <v>0</v>
      </c>
      <c r="S171" s="137">
        <v>1.2609999999999999</v>
      </c>
      <c r="T171" s="138">
        <f>S171*H171</f>
        <v>9.5835999999999991E-2</v>
      </c>
      <c r="AR171" s="139" t="s">
        <v>163</v>
      </c>
      <c r="AT171" s="139" t="s">
        <v>159</v>
      </c>
      <c r="AU171" s="139" t="s">
        <v>79</v>
      </c>
      <c r="AY171" s="18" t="s">
        <v>157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77</v>
      </c>
      <c r="BK171" s="140">
        <f>ROUND(I171*H171,2)</f>
        <v>0</v>
      </c>
      <c r="BL171" s="18" t="s">
        <v>163</v>
      </c>
      <c r="BM171" s="139" t="s">
        <v>316</v>
      </c>
    </row>
    <row r="172" spans="2:65" s="12" customFormat="1">
      <c r="B172" s="141"/>
      <c r="D172" s="142" t="s">
        <v>165</v>
      </c>
      <c r="E172" s="143" t="s">
        <v>3</v>
      </c>
      <c r="F172" s="144" t="s">
        <v>317</v>
      </c>
      <c r="H172" s="145">
        <v>7.5999999999999998E-2</v>
      </c>
      <c r="L172" s="141"/>
      <c r="M172" s="146"/>
      <c r="N172" s="147"/>
      <c r="O172" s="147"/>
      <c r="P172" s="147"/>
      <c r="Q172" s="147"/>
      <c r="R172" s="147"/>
      <c r="S172" s="147"/>
      <c r="T172" s="148"/>
      <c r="AT172" s="143" t="s">
        <v>165</v>
      </c>
      <c r="AU172" s="143" t="s">
        <v>79</v>
      </c>
      <c r="AV172" s="12" t="s">
        <v>79</v>
      </c>
      <c r="AW172" s="12" t="s">
        <v>31</v>
      </c>
      <c r="AX172" s="12" t="s">
        <v>77</v>
      </c>
      <c r="AY172" s="143" t="s">
        <v>157</v>
      </c>
    </row>
    <row r="173" spans="2:65" s="1" customFormat="1" ht="36" customHeight="1">
      <c r="B173" s="128"/>
      <c r="C173" s="129" t="s">
        <v>318</v>
      </c>
      <c r="D173" s="129" t="s">
        <v>159</v>
      </c>
      <c r="E173" s="130" t="s">
        <v>319</v>
      </c>
      <c r="F173" s="131" t="s">
        <v>320</v>
      </c>
      <c r="G173" s="132" t="s">
        <v>118</v>
      </c>
      <c r="H173" s="133">
        <v>0.43</v>
      </c>
      <c r="I173" s="134"/>
      <c r="J173" s="134">
        <f>ROUND(I173*H173,2)</f>
        <v>0</v>
      </c>
      <c r="K173" s="131" t="s">
        <v>162</v>
      </c>
      <c r="L173" s="30"/>
      <c r="M173" s="135" t="s">
        <v>3</v>
      </c>
      <c r="N173" s="136" t="s">
        <v>40</v>
      </c>
      <c r="O173" s="137">
        <v>1.6</v>
      </c>
      <c r="P173" s="137">
        <f>O173*H173</f>
        <v>0.68800000000000006</v>
      </c>
      <c r="Q173" s="137">
        <v>1.07E-3</v>
      </c>
      <c r="R173" s="137">
        <f>Q173*H173</f>
        <v>4.6009999999999996E-4</v>
      </c>
      <c r="S173" s="137">
        <v>3.7999999999999999E-2</v>
      </c>
      <c r="T173" s="138">
        <f>S173*H173</f>
        <v>1.634E-2</v>
      </c>
      <c r="AR173" s="139" t="s">
        <v>163</v>
      </c>
      <c r="AT173" s="139" t="s">
        <v>159</v>
      </c>
      <c r="AU173" s="139" t="s">
        <v>79</v>
      </c>
      <c r="AY173" s="18" t="s">
        <v>157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77</v>
      </c>
      <c r="BK173" s="140">
        <f>ROUND(I173*H173,2)</f>
        <v>0</v>
      </c>
      <c r="BL173" s="18" t="s">
        <v>163</v>
      </c>
      <c r="BM173" s="139" t="s">
        <v>321</v>
      </c>
    </row>
    <row r="174" spans="2:65" s="12" customFormat="1">
      <c r="B174" s="141"/>
      <c r="D174" s="142" t="s">
        <v>165</v>
      </c>
      <c r="E174" s="143" t="s">
        <v>3</v>
      </c>
      <c r="F174" s="144" t="s">
        <v>322</v>
      </c>
      <c r="H174" s="145">
        <v>0.43</v>
      </c>
      <c r="L174" s="141"/>
      <c r="M174" s="146"/>
      <c r="N174" s="147"/>
      <c r="O174" s="147"/>
      <c r="P174" s="147"/>
      <c r="Q174" s="147"/>
      <c r="R174" s="147"/>
      <c r="S174" s="147"/>
      <c r="T174" s="148"/>
      <c r="AT174" s="143" t="s">
        <v>165</v>
      </c>
      <c r="AU174" s="143" t="s">
        <v>79</v>
      </c>
      <c r="AV174" s="12" t="s">
        <v>79</v>
      </c>
      <c r="AW174" s="12" t="s">
        <v>31</v>
      </c>
      <c r="AX174" s="12" t="s">
        <v>77</v>
      </c>
      <c r="AY174" s="143" t="s">
        <v>157</v>
      </c>
    </row>
    <row r="175" spans="2:65" s="1" customFormat="1" ht="36" customHeight="1">
      <c r="B175" s="128"/>
      <c r="C175" s="129" t="s">
        <v>323</v>
      </c>
      <c r="D175" s="129" t="s">
        <v>159</v>
      </c>
      <c r="E175" s="130" t="s">
        <v>324</v>
      </c>
      <c r="F175" s="131" t="s">
        <v>325</v>
      </c>
      <c r="G175" s="132" t="s">
        <v>118</v>
      </c>
      <c r="H175" s="133">
        <v>0.56000000000000005</v>
      </c>
      <c r="I175" s="134"/>
      <c r="J175" s="134">
        <f>ROUND(I175*H175,2)</f>
        <v>0</v>
      </c>
      <c r="K175" s="131" t="s">
        <v>162</v>
      </c>
      <c r="L175" s="30"/>
      <c r="M175" s="135" t="s">
        <v>3</v>
      </c>
      <c r="N175" s="136" t="s">
        <v>40</v>
      </c>
      <c r="O175" s="137">
        <v>3.3</v>
      </c>
      <c r="P175" s="137">
        <f>O175*H175</f>
        <v>1.8480000000000001</v>
      </c>
      <c r="Q175" s="137">
        <v>3.3400000000000001E-3</v>
      </c>
      <c r="R175" s="137">
        <f>Q175*H175</f>
        <v>1.8704000000000001E-3</v>
      </c>
      <c r="S175" s="137">
        <v>0.159</v>
      </c>
      <c r="T175" s="138">
        <f>S175*H175</f>
        <v>8.9040000000000008E-2</v>
      </c>
      <c r="AR175" s="139" t="s">
        <v>163</v>
      </c>
      <c r="AT175" s="139" t="s">
        <v>159</v>
      </c>
      <c r="AU175" s="139" t="s">
        <v>79</v>
      </c>
      <c r="AY175" s="18" t="s">
        <v>157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77</v>
      </c>
      <c r="BK175" s="140">
        <f>ROUND(I175*H175,2)</f>
        <v>0</v>
      </c>
      <c r="BL175" s="18" t="s">
        <v>163</v>
      </c>
      <c r="BM175" s="139" t="s">
        <v>326</v>
      </c>
    </row>
    <row r="176" spans="2:65" s="12" customFormat="1">
      <c r="B176" s="141"/>
      <c r="D176" s="142" t="s">
        <v>165</v>
      </c>
      <c r="E176" s="143" t="s">
        <v>3</v>
      </c>
      <c r="F176" s="144" t="s">
        <v>327</v>
      </c>
      <c r="H176" s="145">
        <v>0.56000000000000005</v>
      </c>
      <c r="L176" s="141"/>
      <c r="M176" s="146"/>
      <c r="N176" s="147"/>
      <c r="O176" s="147"/>
      <c r="P176" s="147"/>
      <c r="Q176" s="147"/>
      <c r="R176" s="147"/>
      <c r="S176" s="147"/>
      <c r="T176" s="148"/>
      <c r="AT176" s="143" t="s">
        <v>165</v>
      </c>
      <c r="AU176" s="143" t="s">
        <v>79</v>
      </c>
      <c r="AV176" s="12" t="s">
        <v>79</v>
      </c>
      <c r="AW176" s="12" t="s">
        <v>31</v>
      </c>
      <c r="AX176" s="12" t="s">
        <v>77</v>
      </c>
      <c r="AY176" s="143" t="s">
        <v>157</v>
      </c>
    </row>
    <row r="177" spans="2:65" s="1" customFormat="1" ht="36" customHeight="1">
      <c r="B177" s="128"/>
      <c r="C177" s="129" t="s">
        <v>328</v>
      </c>
      <c r="D177" s="129" t="s">
        <v>159</v>
      </c>
      <c r="E177" s="130" t="s">
        <v>329</v>
      </c>
      <c r="F177" s="131" t="s">
        <v>330</v>
      </c>
      <c r="G177" s="132" t="s">
        <v>118</v>
      </c>
      <c r="H177" s="133">
        <v>0.88</v>
      </c>
      <c r="I177" s="134"/>
      <c r="J177" s="134">
        <f>ROUND(I177*H177,2)</f>
        <v>0</v>
      </c>
      <c r="K177" s="131" t="s">
        <v>162</v>
      </c>
      <c r="L177" s="30"/>
      <c r="M177" s="135" t="s">
        <v>3</v>
      </c>
      <c r="N177" s="136" t="s">
        <v>40</v>
      </c>
      <c r="O177" s="137">
        <v>3.7</v>
      </c>
      <c r="P177" s="137">
        <f>O177*H177</f>
        <v>3.2560000000000002</v>
      </c>
      <c r="Q177" s="137">
        <v>3.63E-3</v>
      </c>
      <c r="R177" s="137">
        <f>Q177*H177</f>
        <v>3.1944E-3</v>
      </c>
      <c r="S177" s="137">
        <v>0.19600000000000001</v>
      </c>
      <c r="T177" s="138">
        <f>S177*H177</f>
        <v>0.17247999999999999</v>
      </c>
      <c r="AR177" s="139" t="s">
        <v>163</v>
      </c>
      <c r="AT177" s="139" t="s">
        <v>159</v>
      </c>
      <c r="AU177" s="139" t="s">
        <v>79</v>
      </c>
      <c r="AY177" s="18" t="s">
        <v>157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77</v>
      </c>
      <c r="BK177" s="140">
        <f>ROUND(I177*H177,2)</f>
        <v>0</v>
      </c>
      <c r="BL177" s="18" t="s">
        <v>163</v>
      </c>
      <c r="BM177" s="139" t="s">
        <v>331</v>
      </c>
    </row>
    <row r="178" spans="2:65" s="12" customFormat="1">
      <c r="B178" s="141"/>
      <c r="D178" s="142" t="s">
        <v>165</v>
      </c>
      <c r="E178" s="143" t="s">
        <v>3</v>
      </c>
      <c r="F178" s="144" t="s">
        <v>332</v>
      </c>
      <c r="H178" s="145">
        <v>0.54</v>
      </c>
      <c r="L178" s="141"/>
      <c r="M178" s="146"/>
      <c r="N178" s="147"/>
      <c r="O178" s="147"/>
      <c r="P178" s="147"/>
      <c r="Q178" s="147"/>
      <c r="R178" s="147"/>
      <c r="S178" s="147"/>
      <c r="T178" s="148"/>
      <c r="AT178" s="143" t="s">
        <v>165</v>
      </c>
      <c r="AU178" s="143" t="s">
        <v>79</v>
      </c>
      <c r="AV178" s="12" t="s">
        <v>79</v>
      </c>
      <c r="AW178" s="12" t="s">
        <v>31</v>
      </c>
      <c r="AX178" s="12" t="s">
        <v>69</v>
      </c>
      <c r="AY178" s="143" t="s">
        <v>157</v>
      </c>
    </row>
    <row r="179" spans="2:65" s="12" customFormat="1">
      <c r="B179" s="141"/>
      <c r="D179" s="142" t="s">
        <v>165</v>
      </c>
      <c r="E179" s="143" t="s">
        <v>3</v>
      </c>
      <c r="F179" s="144" t="s">
        <v>333</v>
      </c>
      <c r="H179" s="145">
        <v>0.34</v>
      </c>
      <c r="L179" s="141"/>
      <c r="M179" s="146"/>
      <c r="N179" s="147"/>
      <c r="O179" s="147"/>
      <c r="P179" s="147"/>
      <c r="Q179" s="147"/>
      <c r="R179" s="147"/>
      <c r="S179" s="147"/>
      <c r="T179" s="148"/>
      <c r="AT179" s="143" t="s">
        <v>165</v>
      </c>
      <c r="AU179" s="143" t="s">
        <v>79</v>
      </c>
      <c r="AV179" s="12" t="s">
        <v>79</v>
      </c>
      <c r="AW179" s="12" t="s">
        <v>31</v>
      </c>
      <c r="AX179" s="12" t="s">
        <v>69</v>
      </c>
      <c r="AY179" s="143" t="s">
        <v>157</v>
      </c>
    </row>
    <row r="180" spans="2:65" s="13" customFormat="1">
      <c r="B180" s="149"/>
      <c r="D180" s="142" t="s">
        <v>165</v>
      </c>
      <c r="E180" s="150" t="s">
        <v>3</v>
      </c>
      <c r="F180" s="151" t="s">
        <v>172</v>
      </c>
      <c r="H180" s="152">
        <v>0.88</v>
      </c>
      <c r="L180" s="149"/>
      <c r="M180" s="153"/>
      <c r="N180" s="154"/>
      <c r="O180" s="154"/>
      <c r="P180" s="154"/>
      <c r="Q180" s="154"/>
      <c r="R180" s="154"/>
      <c r="S180" s="154"/>
      <c r="T180" s="155"/>
      <c r="AT180" s="150" t="s">
        <v>165</v>
      </c>
      <c r="AU180" s="150" t="s">
        <v>79</v>
      </c>
      <c r="AV180" s="13" t="s">
        <v>163</v>
      </c>
      <c r="AW180" s="13" t="s">
        <v>31</v>
      </c>
      <c r="AX180" s="13" t="s">
        <v>77</v>
      </c>
      <c r="AY180" s="150" t="s">
        <v>157</v>
      </c>
    </row>
    <row r="181" spans="2:65" s="1" customFormat="1" ht="36" customHeight="1">
      <c r="B181" s="128"/>
      <c r="C181" s="129" t="s">
        <v>334</v>
      </c>
      <c r="D181" s="129" t="s">
        <v>159</v>
      </c>
      <c r="E181" s="130" t="s">
        <v>335</v>
      </c>
      <c r="F181" s="131" t="s">
        <v>336</v>
      </c>
      <c r="G181" s="132" t="s">
        <v>118</v>
      </c>
      <c r="H181" s="133">
        <v>0.3</v>
      </c>
      <c r="I181" s="134"/>
      <c r="J181" s="134">
        <f>ROUND(I181*H181,2)</f>
        <v>0</v>
      </c>
      <c r="K181" s="131" t="s">
        <v>162</v>
      </c>
      <c r="L181" s="30"/>
      <c r="M181" s="135" t="s">
        <v>3</v>
      </c>
      <c r="N181" s="136" t="s">
        <v>40</v>
      </c>
      <c r="O181" s="137">
        <v>6</v>
      </c>
      <c r="P181" s="137">
        <f>O181*H181</f>
        <v>1.7999999999999998</v>
      </c>
      <c r="Q181" s="137">
        <v>4.7699999999999999E-3</v>
      </c>
      <c r="R181" s="137">
        <f>Q181*H181</f>
        <v>1.431E-3</v>
      </c>
      <c r="S181" s="137">
        <v>0.38400000000000001</v>
      </c>
      <c r="T181" s="138">
        <f>S181*H181</f>
        <v>0.1152</v>
      </c>
      <c r="AR181" s="139" t="s">
        <v>163</v>
      </c>
      <c r="AT181" s="139" t="s">
        <v>159</v>
      </c>
      <c r="AU181" s="139" t="s">
        <v>79</v>
      </c>
      <c r="AY181" s="18" t="s">
        <v>157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77</v>
      </c>
      <c r="BK181" s="140">
        <f>ROUND(I181*H181,2)</f>
        <v>0</v>
      </c>
      <c r="BL181" s="18" t="s">
        <v>163</v>
      </c>
      <c r="BM181" s="139" t="s">
        <v>337</v>
      </c>
    </row>
    <row r="182" spans="2:65" s="12" customFormat="1">
      <c r="B182" s="141"/>
      <c r="D182" s="142" t="s">
        <v>165</v>
      </c>
      <c r="E182" s="143" t="s">
        <v>3</v>
      </c>
      <c r="F182" s="144" t="s">
        <v>338</v>
      </c>
      <c r="H182" s="145">
        <v>0.3</v>
      </c>
      <c r="L182" s="141"/>
      <c r="M182" s="146"/>
      <c r="N182" s="147"/>
      <c r="O182" s="147"/>
      <c r="P182" s="147"/>
      <c r="Q182" s="147"/>
      <c r="R182" s="147"/>
      <c r="S182" s="147"/>
      <c r="T182" s="148"/>
      <c r="AT182" s="143" t="s">
        <v>165</v>
      </c>
      <c r="AU182" s="143" t="s">
        <v>79</v>
      </c>
      <c r="AV182" s="12" t="s">
        <v>79</v>
      </c>
      <c r="AW182" s="12" t="s">
        <v>31</v>
      </c>
      <c r="AX182" s="12" t="s">
        <v>77</v>
      </c>
      <c r="AY182" s="143" t="s">
        <v>157</v>
      </c>
    </row>
    <row r="183" spans="2:65" s="1" customFormat="1" ht="24" customHeight="1">
      <c r="B183" s="128"/>
      <c r="C183" s="129" t="s">
        <v>339</v>
      </c>
      <c r="D183" s="129" t="s">
        <v>159</v>
      </c>
      <c r="E183" s="130" t="s">
        <v>340</v>
      </c>
      <c r="F183" s="131" t="s">
        <v>341</v>
      </c>
      <c r="G183" s="132" t="s">
        <v>342</v>
      </c>
      <c r="H183" s="133">
        <v>4</v>
      </c>
      <c r="I183" s="134"/>
      <c r="J183" s="134">
        <f>ROUND(I183*H183,2)</f>
        <v>0</v>
      </c>
      <c r="K183" s="131" t="s">
        <v>3</v>
      </c>
      <c r="L183" s="30"/>
      <c r="M183" s="135" t="s">
        <v>3</v>
      </c>
      <c r="N183" s="136" t="s">
        <v>40</v>
      </c>
      <c r="O183" s="137">
        <v>0.36499999999999999</v>
      </c>
      <c r="P183" s="137">
        <f>O183*H183</f>
        <v>1.46</v>
      </c>
      <c r="Q183" s="137">
        <v>4.0000000000000002E-4</v>
      </c>
      <c r="R183" s="137">
        <f>Q183*H183</f>
        <v>1.6000000000000001E-3</v>
      </c>
      <c r="S183" s="137">
        <v>0</v>
      </c>
      <c r="T183" s="138">
        <f>S183*H183</f>
        <v>0</v>
      </c>
      <c r="AR183" s="139" t="s">
        <v>163</v>
      </c>
      <c r="AT183" s="139" t="s">
        <v>159</v>
      </c>
      <c r="AU183" s="139" t="s">
        <v>79</v>
      </c>
      <c r="AY183" s="18" t="s">
        <v>157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77</v>
      </c>
      <c r="BK183" s="140">
        <f>ROUND(I183*H183,2)</f>
        <v>0</v>
      </c>
      <c r="BL183" s="18" t="s">
        <v>163</v>
      </c>
      <c r="BM183" s="139" t="s">
        <v>343</v>
      </c>
    </row>
    <row r="184" spans="2:65" s="15" customFormat="1" ht="22.5">
      <c r="B184" s="172"/>
      <c r="D184" s="142" t="s">
        <v>165</v>
      </c>
      <c r="E184" s="173" t="s">
        <v>3</v>
      </c>
      <c r="F184" s="174" t="s">
        <v>344</v>
      </c>
      <c r="H184" s="173" t="s">
        <v>3</v>
      </c>
      <c r="L184" s="172"/>
      <c r="M184" s="175"/>
      <c r="N184" s="176"/>
      <c r="O184" s="176"/>
      <c r="P184" s="176"/>
      <c r="Q184" s="176"/>
      <c r="R184" s="176"/>
      <c r="S184" s="176"/>
      <c r="T184" s="177"/>
      <c r="AT184" s="173" t="s">
        <v>165</v>
      </c>
      <c r="AU184" s="173" t="s">
        <v>79</v>
      </c>
      <c r="AV184" s="15" t="s">
        <v>77</v>
      </c>
      <c r="AW184" s="15" t="s">
        <v>31</v>
      </c>
      <c r="AX184" s="15" t="s">
        <v>69</v>
      </c>
      <c r="AY184" s="173" t="s">
        <v>157</v>
      </c>
    </row>
    <row r="185" spans="2:65" s="12" customFormat="1">
      <c r="B185" s="141"/>
      <c r="D185" s="142" t="s">
        <v>165</v>
      </c>
      <c r="E185" s="143" t="s">
        <v>3</v>
      </c>
      <c r="F185" s="144" t="s">
        <v>345</v>
      </c>
      <c r="H185" s="145">
        <v>1</v>
      </c>
      <c r="L185" s="141"/>
      <c r="M185" s="146"/>
      <c r="N185" s="147"/>
      <c r="O185" s="147"/>
      <c r="P185" s="147"/>
      <c r="Q185" s="147"/>
      <c r="R185" s="147"/>
      <c r="S185" s="147"/>
      <c r="T185" s="148"/>
      <c r="AT185" s="143" t="s">
        <v>165</v>
      </c>
      <c r="AU185" s="143" t="s">
        <v>79</v>
      </c>
      <c r="AV185" s="12" t="s">
        <v>79</v>
      </c>
      <c r="AW185" s="12" t="s">
        <v>31</v>
      </c>
      <c r="AX185" s="12" t="s">
        <v>69</v>
      </c>
      <c r="AY185" s="143" t="s">
        <v>157</v>
      </c>
    </row>
    <row r="186" spans="2:65" s="12" customFormat="1" ht="22.5">
      <c r="B186" s="141"/>
      <c r="D186" s="142" t="s">
        <v>165</v>
      </c>
      <c r="E186" s="143" t="s">
        <v>3</v>
      </c>
      <c r="F186" s="144" t="s">
        <v>346</v>
      </c>
      <c r="H186" s="145">
        <v>1</v>
      </c>
      <c r="L186" s="141"/>
      <c r="M186" s="146"/>
      <c r="N186" s="147"/>
      <c r="O186" s="147"/>
      <c r="P186" s="147"/>
      <c r="Q186" s="147"/>
      <c r="R186" s="147"/>
      <c r="S186" s="147"/>
      <c r="T186" s="148"/>
      <c r="AT186" s="143" t="s">
        <v>165</v>
      </c>
      <c r="AU186" s="143" t="s">
        <v>79</v>
      </c>
      <c r="AV186" s="12" t="s">
        <v>79</v>
      </c>
      <c r="AW186" s="12" t="s">
        <v>31</v>
      </c>
      <c r="AX186" s="12" t="s">
        <v>69</v>
      </c>
      <c r="AY186" s="143" t="s">
        <v>157</v>
      </c>
    </row>
    <row r="187" spans="2:65" s="12" customFormat="1">
      <c r="B187" s="141"/>
      <c r="D187" s="142" t="s">
        <v>165</v>
      </c>
      <c r="E187" s="143" t="s">
        <v>3</v>
      </c>
      <c r="F187" s="144" t="s">
        <v>347</v>
      </c>
      <c r="H187" s="145">
        <v>1</v>
      </c>
      <c r="L187" s="141"/>
      <c r="M187" s="146"/>
      <c r="N187" s="147"/>
      <c r="O187" s="147"/>
      <c r="P187" s="147"/>
      <c r="Q187" s="147"/>
      <c r="R187" s="147"/>
      <c r="S187" s="147"/>
      <c r="T187" s="148"/>
      <c r="AT187" s="143" t="s">
        <v>165</v>
      </c>
      <c r="AU187" s="143" t="s">
        <v>79</v>
      </c>
      <c r="AV187" s="12" t="s">
        <v>79</v>
      </c>
      <c r="AW187" s="12" t="s">
        <v>31</v>
      </c>
      <c r="AX187" s="12" t="s">
        <v>69</v>
      </c>
      <c r="AY187" s="143" t="s">
        <v>157</v>
      </c>
    </row>
    <row r="188" spans="2:65" s="12" customFormat="1" ht="22.5">
      <c r="B188" s="141"/>
      <c r="D188" s="142" t="s">
        <v>165</v>
      </c>
      <c r="E188" s="143" t="s">
        <v>3</v>
      </c>
      <c r="F188" s="144" t="s">
        <v>348</v>
      </c>
      <c r="H188" s="145">
        <v>1</v>
      </c>
      <c r="L188" s="141"/>
      <c r="M188" s="146"/>
      <c r="N188" s="147"/>
      <c r="O188" s="147"/>
      <c r="P188" s="147"/>
      <c r="Q188" s="147"/>
      <c r="R188" s="147"/>
      <c r="S188" s="147"/>
      <c r="T188" s="148"/>
      <c r="AT188" s="143" t="s">
        <v>165</v>
      </c>
      <c r="AU188" s="143" t="s">
        <v>79</v>
      </c>
      <c r="AV188" s="12" t="s">
        <v>79</v>
      </c>
      <c r="AW188" s="12" t="s">
        <v>31</v>
      </c>
      <c r="AX188" s="12" t="s">
        <v>69</v>
      </c>
      <c r="AY188" s="143" t="s">
        <v>157</v>
      </c>
    </row>
    <row r="189" spans="2:65" s="13" customFormat="1">
      <c r="B189" s="149"/>
      <c r="D189" s="142" t="s">
        <v>165</v>
      </c>
      <c r="E189" s="150" t="s">
        <v>3</v>
      </c>
      <c r="F189" s="151" t="s">
        <v>172</v>
      </c>
      <c r="H189" s="152">
        <v>4</v>
      </c>
      <c r="L189" s="149"/>
      <c r="M189" s="153"/>
      <c r="N189" s="154"/>
      <c r="O189" s="154"/>
      <c r="P189" s="154"/>
      <c r="Q189" s="154"/>
      <c r="R189" s="154"/>
      <c r="S189" s="154"/>
      <c r="T189" s="155"/>
      <c r="AT189" s="150" t="s">
        <v>165</v>
      </c>
      <c r="AU189" s="150" t="s">
        <v>79</v>
      </c>
      <c r="AV189" s="13" t="s">
        <v>163</v>
      </c>
      <c r="AW189" s="13" t="s">
        <v>31</v>
      </c>
      <c r="AX189" s="13" t="s">
        <v>77</v>
      </c>
      <c r="AY189" s="150" t="s">
        <v>157</v>
      </c>
    </row>
    <row r="190" spans="2:65" s="1" customFormat="1" ht="24" customHeight="1">
      <c r="B190" s="128"/>
      <c r="C190" s="129" t="s">
        <v>349</v>
      </c>
      <c r="D190" s="129" t="s">
        <v>159</v>
      </c>
      <c r="E190" s="130" t="s">
        <v>350</v>
      </c>
      <c r="F190" s="131" t="s">
        <v>351</v>
      </c>
      <c r="G190" s="132" t="s">
        <v>342</v>
      </c>
      <c r="H190" s="133">
        <v>1</v>
      </c>
      <c r="I190" s="134"/>
      <c r="J190" s="134">
        <f>ROUND(I190*H190,2)</f>
        <v>0</v>
      </c>
      <c r="K190" s="131" t="s">
        <v>3</v>
      </c>
      <c r="L190" s="30"/>
      <c r="M190" s="135" t="s">
        <v>3</v>
      </c>
      <c r="N190" s="136" t="s">
        <v>40</v>
      </c>
      <c r="O190" s="137">
        <v>0.36499999999999999</v>
      </c>
      <c r="P190" s="137">
        <f>O190*H190</f>
        <v>0.36499999999999999</v>
      </c>
      <c r="Q190" s="137">
        <v>4.0000000000000002E-4</v>
      </c>
      <c r="R190" s="137">
        <f>Q190*H190</f>
        <v>4.0000000000000002E-4</v>
      </c>
      <c r="S190" s="137">
        <v>0</v>
      </c>
      <c r="T190" s="138">
        <f>S190*H190</f>
        <v>0</v>
      </c>
      <c r="AR190" s="139" t="s">
        <v>163</v>
      </c>
      <c r="AT190" s="139" t="s">
        <v>159</v>
      </c>
      <c r="AU190" s="139" t="s">
        <v>79</v>
      </c>
      <c r="AY190" s="18" t="s">
        <v>157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77</v>
      </c>
      <c r="BK190" s="140">
        <f>ROUND(I190*H190,2)</f>
        <v>0</v>
      </c>
      <c r="BL190" s="18" t="s">
        <v>163</v>
      </c>
      <c r="BM190" s="139" t="s">
        <v>352</v>
      </c>
    </row>
    <row r="191" spans="2:65" s="15" customFormat="1" ht="22.5">
      <c r="B191" s="172"/>
      <c r="D191" s="142" t="s">
        <v>165</v>
      </c>
      <c r="E191" s="173" t="s">
        <v>3</v>
      </c>
      <c r="F191" s="174" t="s">
        <v>344</v>
      </c>
      <c r="H191" s="173" t="s">
        <v>3</v>
      </c>
      <c r="L191" s="172"/>
      <c r="M191" s="175"/>
      <c r="N191" s="176"/>
      <c r="O191" s="176"/>
      <c r="P191" s="176"/>
      <c r="Q191" s="176"/>
      <c r="R191" s="176"/>
      <c r="S191" s="176"/>
      <c r="T191" s="177"/>
      <c r="AT191" s="173" t="s">
        <v>165</v>
      </c>
      <c r="AU191" s="173" t="s">
        <v>79</v>
      </c>
      <c r="AV191" s="15" t="s">
        <v>77</v>
      </c>
      <c r="AW191" s="15" t="s">
        <v>31</v>
      </c>
      <c r="AX191" s="15" t="s">
        <v>69</v>
      </c>
      <c r="AY191" s="173" t="s">
        <v>157</v>
      </c>
    </row>
    <row r="192" spans="2:65" s="12" customFormat="1" ht="22.5">
      <c r="B192" s="141"/>
      <c r="D192" s="142" t="s">
        <v>165</v>
      </c>
      <c r="E192" s="143" t="s">
        <v>3</v>
      </c>
      <c r="F192" s="144" t="s">
        <v>353</v>
      </c>
      <c r="H192" s="145">
        <v>1</v>
      </c>
      <c r="L192" s="141"/>
      <c r="M192" s="146"/>
      <c r="N192" s="147"/>
      <c r="O192" s="147"/>
      <c r="P192" s="147"/>
      <c r="Q192" s="147"/>
      <c r="R192" s="147"/>
      <c r="S192" s="147"/>
      <c r="T192" s="148"/>
      <c r="AT192" s="143" t="s">
        <v>165</v>
      </c>
      <c r="AU192" s="143" t="s">
        <v>79</v>
      </c>
      <c r="AV192" s="12" t="s">
        <v>79</v>
      </c>
      <c r="AW192" s="12" t="s">
        <v>31</v>
      </c>
      <c r="AX192" s="12" t="s">
        <v>69</v>
      </c>
      <c r="AY192" s="143" t="s">
        <v>157</v>
      </c>
    </row>
    <row r="193" spans="2:65" s="13" customFormat="1">
      <c r="B193" s="149"/>
      <c r="D193" s="142" t="s">
        <v>165</v>
      </c>
      <c r="E193" s="150" t="s">
        <v>3</v>
      </c>
      <c r="F193" s="151" t="s">
        <v>172</v>
      </c>
      <c r="H193" s="152">
        <v>1</v>
      </c>
      <c r="L193" s="149"/>
      <c r="M193" s="153"/>
      <c r="N193" s="154"/>
      <c r="O193" s="154"/>
      <c r="P193" s="154"/>
      <c r="Q193" s="154"/>
      <c r="R193" s="154"/>
      <c r="S193" s="154"/>
      <c r="T193" s="155"/>
      <c r="AT193" s="150" t="s">
        <v>165</v>
      </c>
      <c r="AU193" s="150" t="s">
        <v>79</v>
      </c>
      <c r="AV193" s="13" t="s">
        <v>163</v>
      </c>
      <c r="AW193" s="13" t="s">
        <v>31</v>
      </c>
      <c r="AX193" s="13" t="s">
        <v>77</v>
      </c>
      <c r="AY193" s="150" t="s">
        <v>157</v>
      </c>
    </row>
    <row r="194" spans="2:65" s="1" customFormat="1" ht="24" customHeight="1">
      <c r="B194" s="128"/>
      <c r="C194" s="129" t="s">
        <v>354</v>
      </c>
      <c r="D194" s="129" t="s">
        <v>159</v>
      </c>
      <c r="E194" s="130" t="s">
        <v>355</v>
      </c>
      <c r="F194" s="131" t="s">
        <v>356</v>
      </c>
      <c r="G194" s="132" t="s">
        <v>121</v>
      </c>
      <c r="H194" s="133">
        <v>0.442</v>
      </c>
      <c r="I194" s="134"/>
      <c r="J194" s="134">
        <f>ROUND(I194*H194,2)</f>
        <v>0</v>
      </c>
      <c r="K194" s="131" t="s">
        <v>3</v>
      </c>
      <c r="L194" s="30"/>
      <c r="M194" s="135" t="s">
        <v>3</v>
      </c>
      <c r="N194" s="136" t="s">
        <v>40</v>
      </c>
      <c r="O194" s="137">
        <v>0.51100000000000001</v>
      </c>
      <c r="P194" s="137">
        <f>O194*H194</f>
        <v>0.22586200000000001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163</v>
      </c>
      <c r="AT194" s="139" t="s">
        <v>159</v>
      </c>
      <c r="AU194" s="139" t="s">
        <v>79</v>
      </c>
      <c r="AY194" s="18" t="s">
        <v>157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77</v>
      </c>
      <c r="BK194" s="140">
        <f>ROUND(I194*H194,2)</f>
        <v>0</v>
      </c>
      <c r="BL194" s="18" t="s">
        <v>163</v>
      </c>
      <c r="BM194" s="139" t="s">
        <v>357</v>
      </c>
    </row>
    <row r="195" spans="2:65" s="12" customFormat="1">
      <c r="B195" s="141"/>
      <c r="D195" s="142" t="s">
        <v>165</v>
      </c>
      <c r="E195" s="143" t="s">
        <v>3</v>
      </c>
      <c r="F195" s="144" t="s">
        <v>358</v>
      </c>
      <c r="H195" s="145">
        <v>0.442</v>
      </c>
      <c r="L195" s="141"/>
      <c r="M195" s="146"/>
      <c r="N195" s="147"/>
      <c r="O195" s="147"/>
      <c r="P195" s="147"/>
      <c r="Q195" s="147"/>
      <c r="R195" s="147"/>
      <c r="S195" s="147"/>
      <c r="T195" s="148"/>
      <c r="AT195" s="143" t="s">
        <v>165</v>
      </c>
      <c r="AU195" s="143" t="s">
        <v>79</v>
      </c>
      <c r="AV195" s="12" t="s">
        <v>79</v>
      </c>
      <c r="AW195" s="12" t="s">
        <v>31</v>
      </c>
      <c r="AX195" s="12" t="s">
        <v>77</v>
      </c>
      <c r="AY195" s="143" t="s">
        <v>157</v>
      </c>
    </row>
    <row r="196" spans="2:65" s="1" customFormat="1" ht="24" customHeight="1">
      <c r="B196" s="128"/>
      <c r="C196" s="129" t="s">
        <v>359</v>
      </c>
      <c r="D196" s="129" t="s">
        <v>159</v>
      </c>
      <c r="E196" s="130" t="s">
        <v>360</v>
      </c>
      <c r="F196" s="131" t="s">
        <v>361</v>
      </c>
      <c r="G196" s="132" t="s">
        <v>104</v>
      </c>
      <c r="H196" s="133">
        <v>17.568000000000001</v>
      </c>
      <c r="I196" s="134"/>
      <c r="J196" s="134">
        <f>ROUND(I196*H196,2)</f>
        <v>0</v>
      </c>
      <c r="K196" s="131" t="s">
        <v>162</v>
      </c>
      <c r="L196" s="30"/>
      <c r="M196" s="135" t="s">
        <v>3</v>
      </c>
      <c r="N196" s="136" t="s">
        <v>40</v>
      </c>
      <c r="O196" s="137">
        <v>3.6539999999999999</v>
      </c>
      <c r="P196" s="137">
        <f>O196*H196</f>
        <v>64.193472</v>
      </c>
      <c r="Q196" s="137">
        <v>0</v>
      </c>
      <c r="R196" s="137">
        <f>Q196*H196</f>
        <v>0</v>
      </c>
      <c r="S196" s="137">
        <v>2.004</v>
      </c>
      <c r="T196" s="138">
        <f>S196*H196</f>
        <v>35.206272000000006</v>
      </c>
      <c r="AR196" s="139" t="s">
        <v>163</v>
      </c>
      <c r="AT196" s="139" t="s">
        <v>159</v>
      </c>
      <c r="AU196" s="139" t="s">
        <v>79</v>
      </c>
      <c r="AY196" s="18" t="s">
        <v>157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77</v>
      </c>
      <c r="BK196" s="140">
        <f>ROUND(I196*H196,2)</f>
        <v>0</v>
      </c>
      <c r="BL196" s="18" t="s">
        <v>163</v>
      </c>
      <c r="BM196" s="139" t="s">
        <v>362</v>
      </c>
    </row>
    <row r="197" spans="2:65" s="12" customFormat="1" ht="22.5">
      <c r="B197" s="141"/>
      <c r="D197" s="142" t="s">
        <v>165</v>
      </c>
      <c r="E197" s="143" t="s">
        <v>3</v>
      </c>
      <c r="F197" s="144" t="s">
        <v>363</v>
      </c>
      <c r="H197" s="145">
        <v>17.021999999999998</v>
      </c>
      <c r="L197" s="141"/>
      <c r="M197" s="146"/>
      <c r="N197" s="147"/>
      <c r="O197" s="147"/>
      <c r="P197" s="147"/>
      <c r="Q197" s="147"/>
      <c r="R197" s="147"/>
      <c r="S197" s="147"/>
      <c r="T197" s="148"/>
      <c r="AT197" s="143" t="s">
        <v>165</v>
      </c>
      <c r="AU197" s="143" t="s">
        <v>79</v>
      </c>
      <c r="AV197" s="12" t="s">
        <v>79</v>
      </c>
      <c r="AW197" s="12" t="s">
        <v>31</v>
      </c>
      <c r="AX197" s="12" t="s">
        <v>69</v>
      </c>
      <c r="AY197" s="143" t="s">
        <v>157</v>
      </c>
    </row>
    <row r="198" spans="2:65" s="12" customFormat="1">
      <c r="B198" s="141"/>
      <c r="D198" s="142" t="s">
        <v>165</v>
      </c>
      <c r="E198" s="143" t="s">
        <v>3</v>
      </c>
      <c r="F198" s="144" t="s">
        <v>364</v>
      </c>
      <c r="H198" s="145">
        <v>0.54600000000000004</v>
      </c>
      <c r="L198" s="141"/>
      <c r="M198" s="146"/>
      <c r="N198" s="147"/>
      <c r="O198" s="147"/>
      <c r="P198" s="147"/>
      <c r="Q198" s="147"/>
      <c r="R198" s="147"/>
      <c r="S198" s="147"/>
      <c r="T198" s="148"/>
      <c r="AT198" s="143" t="s">
        <v>165</v>
      </c>
      <c r="AU198" s="143" t="s">
        <v>79</v>
      </c>
      <c r="AV198" s="12" t="s">
        <v>79</v>
      </c>
      <c r="AW198" s="12" t="s">
        <v>31</v>
      </c>
      <c r="AX198" s="12" t="s">
        <v>69</v>
      </c>
      <c r="AY198" s="143" t="s">
        <v>157</v>
      </c>
    </row>
    <row r="199" spans="2:65" s="13" customFormat="1">
      <c r="B199" s="149"/>
      <c r="D199" s="142" t="s">
        <v>165</v>
      </c>
      <c r="E199" s="150" t="s">
        <v>3</v>
      </c>
      <c r="F199" s="151" t="s">
        <v>172</v>
      </c>
      <c r="H199" s="152">
        <v>17.568000000000001</v>
      </c>
      <c r="L199" s="149"/>
      <c r="M199" s="153"/>
      <c r="N199" s="154"/>
      <c r="O199" s="154"/>
      <c r="P199" s="154"/>
      <c r="Q199" s="154"/>
      <c r="R199" s="154"/>
      <c r="S199" s="154"/>
      <c r="T199" s="155"/>
      <c r="AT199" s="150" t="s">
        <v>165</v>
      </c>
      <c r="AU199" s="150" t="s">
        <v>79</v>
      </c>
      <c r="AV199" s="13" t="s">
        <v>163</v>
      </c>
      <c r="AW199" s="13" t="s">
        <v>31</v>
      </c>
      <c r="AX199" s="13" t="s">
        <v>77</v>
      </c>
      <c r="AY199" s="150" t="s">
        <v>157</v>
      </c>
    </row>
    <row r="200" spans="2:65" s="1" customFormat="1" ht="24" customHeight="1">
      <c r="B200" s="128"/>
      <c r="C200" s="129" t="s">
        <v>365</v>
      </c>
      <c r="D200" s="129" t="s">
        <v>159</v>
      </c>
      <c r="E200" s="130" t="s">
        <v>366</v>
      </c>
      <c r="F200" s="131" t="s">
        <v>367</v>
      </c>
      <c r="G200" s="132" t="s">
        <v>104</v>
      </c>
      <c r="H200" s="133">
        <v>0.872</v>
      </c>
      <c r="I200" s="134"/>
      <c r="J200" s="134">
        <f>ROUND(I200*H200,2)</f>
        <v>0</v>
      </c>
      <c r="K200" s="131" t="s">
        <v>162</v>
      </c>
      <c r="L200" s="30"/>
      <c r="M200" s="135" t="s">
        <v>3</v>
      </c>
      <c r="N200" s="136" t="s">
        <v>40</v>
      </c>
      <c r="O200" s="137">
        <v>17.088999999999999</v>
      </c>
      <c r="P200" s="137">
        <f>O200*H200</f>
        <v>14.901608</v>
      </c>
      <c r="Q200" s="137">
        <v>1E-4</v>
      </c>
      <c r="R200" s="137">
        <f>Q200*H200</f>
        <v>8.7200000000000005E-5</v>
      </c>
      <c r="S200" s="137">
        <v>2.41</v>
      </c>
      <c r="T200" s="138">
        <f>S200*H200</f>
        <v>2.1015200000000003</v>
      </c>
      <c r="AR200" s="139" t="s">
        <v>163</v>
      </c>
      <c r="AT200" s="139" t="s">
        <v>159</v>
      </c>
      <c r="AU200" s="139" t="s">
        <v>79</v>
      </c>
      <c r="AY200" s="18" t="s">
        <v>157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77</v>
      </c>
      <c r="BK200" s="140">
        <f>ROUND(I200*H200,2)</f>
        <v>0</v>
      </c>
      <c r="BL200" s="18" t="s">
        <v>163</v>
      </c>
      <c r="BM200" s="139" t="s">
        <v>368</v>
      </c>
    </row>
    <row r="201" spans="2:65" s="12" customFormat="1">
      <c r="B201" s="141"/>
      <c r="D201" s="142" t="s">
        <v>165</v>
      </c>
      <c r="E201" s="143" t="s">
        <v>3</v>
      </c>
      <c r="F201" s="144" t="s">
        <v>369</v>
      </c>
      <c r="H201" s="145">
        <v>0.442</v>
      </c>
      <c r="L201" s="141"/>
      <c r="M201" s="146"/>
      <c r="N201" s="147"/>
      <c r="O201" s="147"/>
      <c r="P201" s="147"/>
      <c r="Q201" s="147"/>
      <c r="R201" s="147"/>
      <c r="S201" s="147"/>
      <c r="T201" s="148"/>
      <c r="AT201" s="143" t="s">
        <v>165</v>
      </c>
      <c r="AU201" s="143" t="s">
        <v>79</v>
      </c>
      <c r="AV201" s="12" t="s">
        <v>79</v>
      </c>
      <c r="AW201" s="12" t="s">
        <v>31</v>
      </c>
      <c r="AX201" s="12" t="s">
        <v>69</v>
      </c>
      <c r="AY201" s="143" t="s">
        <v>157</v>
      </c>
    </row>
    <row r="202" spans="2:65" s="12" customFormat="1">
      <c r="B202" s="141"/>
      <c r="D202" s="142" t="s">
        <v>165</v>
      </c>
      <c r="E202" s="143" t="s">
        <v>3</v>
      </c>
      <c r="F202" s="144" t="s">
        <v>370</v>
      </c>
      <c r="H202" s="145">
        <v>0.43</v>
      </c>
      <c r="L202" s="141"/>
      <c r="M202" s="146"/>
      <c r="N202" s="147"/>
      <c r="O202" s="147"/>
      <c r="P202" s="147"/>
      <c r="Q202" s="147"/>
      <c r="R202" s="147"/>
      <c r="S202" s="147"/>
      <c r="T202" s="148"/>
      <c r="AT202" s="143" t="s">
        <v>165</v>
      </c>
      <c r="AU202" s="143" t="s">
        <v>79</v>
      </c>
      <c r="AV202" s="12" t="s">
        <v>79</v>
      </c>
      <c r="AW202" s="12" t="s">
        <v>31</v>
      </c>
      <c r="AX202" s="12" t="s">
        <v>69</v>
      </c>
      <c r="AY202" s="143" t="s">
        <v>157</v>
      </c>
    </row>
    <row r="203" spans="2:65" s="13" customFormat="1">
      <c r="B203" s="149"/>
      <c r="D203" s="142" t="s">
        <v>165</v>
      </c>
      <c r="E203" s="150" t="s">
        <v>3</v>
      </c>
      <c r="F203" s="151" t="s">
        <v>172</v>
      </c>
      <c r="H203" s="152">
        <v>0.872</v>
      </c>
      <c r="L203" s="149"/>
      <c r="M203" s="153"/>
      <c r="N203" s="154"/>
      <c r="O203" s="154"/>
      <c r="P203" s="154"/>
      <c r="Q203" s="154"/>
      <c r="R203" s="154"/>
      <c r="S203" s="154"/>
      <c r="T203" s="155"/>
      <c r="AT203" s="150" t="s">
        <v>165</v>
      </c>
      <c r="AU203" s="150" t="s">
        <v>79</v>
      </c>
      <c r="AV203" s="13" t="s">
        <v>163</v>
      </c>
      <c r="AW203" s="13" t="s">
        <v>31</v>
      </c>
      <c r="AX203" s="13" t="s">
        <v>77</v>
      </c>
      <c r="AY203" s="150" t="s">
        <v>157</v>
      </c>
    </row>
    <row r="204" spans="2:65" s="1" customFormat="1" ht="24" customHeight="1">
      <c r="B204" s="128"/>
      <c r="C204" s="129" t="s">
        <v>371</v>
      </c>
      <c r="D204" s="129" t="s">
        <v>159</v>
      </c>
      <c r="E204" s="130" t="s">
        <v>372</v>
      </c>
      <c r="F204" s="131" t="s">
        <v>373</v>
      </c>
      <c r="G204" s="132" t="s">
        <v>104</v>
      </c>
      <c r="H204" s="133">
        <v>0.70199999999999996</v>
      </c>
      <c r="I204" s="134"/>
      <c r="J204" s="134">
        <f>ROUND(I204*H204,2)</f>
        <v>0</v>
      </c>
      <c r="K204" s="131" t="s">
        <v>162</v>
      </c>
      <c r="L204" s="30"/>
      <c r="M204" s="135" t="s">
        <v>3</v>
      </c>
      <c r="N204" s="136" t="s">
        <v>40</v>
      </c>
      <c r="O204" s="137">
        <v>8.1280000000000001</v>
      </c>
      <c r="P204" s="137">
        <f>O204*H204</f>
        <v>5.7058559999999998</v>
      </c>
      <c r="Q204" s="137">
        <v>0</v>
      </c>
      <c r="R204" s="137">
        <f>Q204*H204</f>
        <v>0</v>
      </c>
      <c r="S204" s="137">
        <v>2.2000000000000002</v>
      </c>
      <c r="T204" s="138">
        <f>S204*H204</f>
        <v>1.5444</v>
      </c>
      <c r="AR204" s="139" t="s">
        <v>163</v>
      </c>
      <c r="AT204" s="139" t="s">
        <v>159</v>
      </c>
      <c r="AU204" s="139" t="s">
        <v>79</v>
      </c>
      <c r="AY204" s="18" t="s">
        <v>157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77</v>
      </c>
      <c r="BK204" s="140">
        <f>ROUND(I204*H204,2)</f>
        <v>0</v>
      </c>
      <c r="BL204" s="18" t="s">
        <v>163</v>
      </c>
      <c r="BM204" s="139" t="s">
        <v>374</v>
      </c>
    </row>
    <row r="205" spans="2:65" s="12" customFormat="1">
      <c r="B205" s="141"/>
      <c r="D205" s="142" t="s">
        <v>165</v>
      </c>
      <c r="E205" s="143" t="s">
        <v>3</v>
      </c>
      <c r="F205" s="144" t="s">
        <v>375</v>
      </c>
      <c r="H205" s="145">
        <v>0.70199999999999996</v>
      </c>
      <c r="L205" s="141"/>
      <c r="M205" s="146"/>
      <c r="N205" s="147"/>
      <c r="O205" s="147"/>
      <c r="P205" s="147"/>
      <c r="Q205" s="147"/>
      <c r="R205" s="147"/>
      <c r="S205" s="147"/>
      <c r="T205" s="148"/>
      <c r="AT205" s="143" t="s">
        <v>165</v>
      </c>
      <c r="AU205" s="143" t="s">
        <v>79</v>
      </c>
      <c r="AV205" s="12" t="s">
        <v>79</v>
      </c>
      <c r="AW205" s="12" t="s">
        <v>31</v>
      </c>
      <c r="AX205" s="12" t="s">
        <v>77</v>
      </c>
      <c r="AY205" s="143" t="s">
        <v>157</v>
      </c>
    </row>
    <row r="206" spans="2:65" s="11" customFormat="1" ht="22.9" customHeight="1">
      <c r="B206" s="116"/>
      <c r="D206" s="117" t="s">
        <v>68</v>
      </c>
      <c r="E206" s="126" t="s">
        <v>376</v>
      </c>
      <c r="F206" s="126" t="s">
        <v>377</v>
      </c>
      <c r="J206" s="127">
        <f>BK206</f>
        <v>0</v>
      </c>
      <c r="L206" s="116"/>
      <c r="M206" s="120"/>
      <c r="N206" s="121"/>
      <c r="O206" s="121"/>
      <c r="P206" s="122">
        <f>SUM(P207:P214)</f>
        <v>10.242611</v>
      </c>
      <c r="Q206" s="121"/>
      <c r="R206" s="122">
        <f>SUM(R207:R214)</f>
        <v>0</v>
      </c>
      <c r="S206" s="121"/>
      <c r="T206" s="123">
        <f>SUM(T207:T214)</f>
        <v>0</v>
      </c>
      <c r="AR206" s="117" t="s">
        <v>77</v>
      </c>
      <c r="AT206" s="124" t="s">
        <v>68</v>
      </c>
      <c r="AU206" s="124" t="s">
        <v>77</v>
      </c>
      <c r="AY206" s="117" t="s">
        <v>157</v>
      </c>
      <c r="BK206" s="125">
        <f>SUM(BK207:BK214)</f>
        <v>0</v>
      </c>
    </row>
    <row r="207" spans="2:65" s="1" customFormat="1" ht="24" customHeight="1">
      <c r="B207" s="128"/>
      <c r="C207" s="129" t="s">
        <v>378</v>
      </c>
      <c r="D207" s="129" t="s">
        <v>159</v>
      </c>
      <c r="E207" s="130" t="s">
        <v>379</v>
      </c>
      <c r="F207" s="131" t="s">
        <v>380</v>
      </c>
      <c r="G207" s="132" t="s">
        <v>211</v>
      </c>
      <c r="H207" s="133">
        <v>61.332999999999998</v>
      </c>
      <c r="I207" s="134"/>
      <c r="J207" s="134">
        <f>ROUND(I207*H207,2)</f>
        <v>0</v>
      </c>
      <c r="K207" s="131" t="s">
        <v>3</v>
      </c>
      <c r="L207" s="30"/>
      <c r="M207" s="135" t="s">
        <v>3</v>
      </c>
      <c r="N207" s="136" t="s">
        <v>40</v>
      </c>
      <c r="O207" s="137">
        <v>0.125</v>
      </c>
      <c r="P207" s="137">
        <f>O207*H207</f>
        <v>7.6666249999999998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163</v>
      </c>
      <c r="AT207" s="139" t="s">
        <v>159</v>
      </c>
      <c r="AU207" s="139" t="s">
        <v>79</v>
      </c>
      <c r="AY207" s="18" t="s">
        <v>157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77</v>
      </c>
      <c r="BK207" s="140">
        <f>ROUND(I207*H207,2)</f>
        <v>0</v>
      </c>
      <c r="BL207" s="18" t="s">
        <v>163</v>
      </c>
      <c r="BM207" s="139" t="s">
        <v>381</v>
      </c>
    </row>
    <row r="208" spans="2:65" s="1" customFormat="1" ht="36" customHeight="1">
      <c r="B208" s="128"/>
      <c r="C208" s="129" t="s">
        <v>382</v>
      </c>
      <c r="D208" s="129" t="s">
        <v>159</v>
      </c>
      <c r="E208" s="130" t="s">
        <v>383</v>
      </c>
      <c r="F208" s="131" t="s">
        <v>384</v>
      </c>
      <c r="G208" s="132" t="s">
        <v>211</v>
      </c>
      <c r="H208" s="133">
        <v>429.33100000000002</v>
      </c>
      <c r="I208" s="134"/>
      <c r="J208" s="134">
        <f>ROUND(I208*H208,2)</f>
        <v>0</v>
      </c>
      <c r="K208" s="131" t="s">
        <v>162</v>
      </c>
      <c r="L208" s="30"/>
      <c r="M208" s="135" t="s">
        <v>3</v>
      </c>
      <c r="N208" s="136" t="s">
        <v>40</v>
      </c>
      <c r="O208" s="137">
        <v>6.0000000000000001E-3</v>
      </c>
      <c r="P208" s="137">
        <f>O208*H208</f>
        <v>2.5759860000000003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163</v>
      </c>
      <c r="AT208" s="139" t="s">
        <v>159</v>
      </c>
      <c r="AU208" s="139" t="s">
        <v>79</v>
      </c>
      <c r="AY208" s="18" t="s">
        <v>157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77</v>
      </c>
      <c r="BK208" s="140">
        <f>ROUND(I208*H208,2)</f>
        <v>0</v>
      </c>
      <c r="BL208" s="18" t="s">
        <v>163</v>
      </c>
      <c r="BM208" s="139" t="s">
        <v>385</v>
      </c>
    </row>
    <row r="209" spans="2:65" s="12" customFormat="1">
      <c r="B209" s="141"/>
      <c r="D209" s="142" t="s">
        <v>165</v>
      </c>
      <c r="F209" s="144" t="s">
        <v>386</v>
      </c>
      <c r="H209" s="145">
        <v>429.33100000000002</v>
      </c>
      <c r="L209" s="141"/>
      <c r="M209" s="146"/>
      <c r="N209" s="147"/>
      <c r="O209" s="147"/>
      <c r="P209" s="147"/>
      <c r="Q209" s="147"/>
      <c r="R209" s="147"/>
      <c r="S209" s="147"/>
      <c r="T209" s="148"/>
      <c r="AT209" s="143" t="s">
        <v>165</v>
      </c>
      <c r="AU209" s="143" t="s">
        <v>79</v>
      </c>
      <c r="AV209" s="12" t="s">
        <v>79</v>
      </c>
      <c r="AW209" s="12" t="s">
        <v>4</v>
      </c>
      <c r="AX209" s="12" t="s">
        <v>77</v>
      </c>
      <c r="AY209" s="143" t="s">
        <v>157</v>
      </c>
    </row>
    <row r="210" spans="2:65" s="1" customFormat="1" ht="36" customHeight="1">
      <c r="B210" s="128"/>
      <c r="C210" s="129" t="s">
        <v>387</v>
      </c>
      <c r="D210" s="129" t="s">
        <v>159</v>
      </c>
      <c r="E210" s="130" t="s">
        <v>388</v>
      </c>
      <c r="F210" s="131" t="s">
        <v>389</v>
      </c>
      <c r="G210" s="132" t="s">
        <v>211</v>
      </c>
      <c r="H210" s="133">
        <v>1.544</v>
      </c>
      <c r="I210" s="134"/>
      <c r="J210" s="134">
        <f>ROUND(I210*H210,2)</f>
        <v>0</v>
      </c>
      <c r="K210" s="131" t="s">
        <v>162</v>
      </c>
      <c r="L210" s="30"/>
      <c r="M210" s="135" t="s">
        <v>3</v>
      </c>
      <c r="N210" s="136" t="s">
        <v>40</v>
      </c>
      <c r="O210" s="137">
        <v>0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163</v>
      </c>
      <c r="AT210" s="139" t="s">
        <v>159</v>
      </c>
      <c r="AU210" s="139" t="s">
        <v>79</v>
      </c>
      <c r="AY210" s="18" t="s">
        <v>157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8" t="s">
        <v>77</v>
      </c>
      <c r="BK210" s="140">
        <f>ROUND(I210*H210,2)</f>
        <v>0</v>
      </c>
      <c r="BL210" s="18" t="s">
        <v>163</v>
      </c>
      <c r="BM210" s="139" t="s">
        <v>390</v>
      </c>
    </row>
    <row r="211" spans="2:65" s="1" customFormat="1" ht="36" customHeight="1">
      <c r="B211" s="128"/>
      <c r="C211" s="129" t="s">
        <v>391</v>
      </c>
      <c r="D211" s="129" t="s">
        <v>159</v>
      </c>
      <c r="E211" s="130" t="s">
        <v>392</v>
      </c>
      <c r="F211" s="131" t="s">
        <v>393</v>
      </c>
      <c r="G211" s="132" t="s">
        <v>211</v>
      </c>
      <c r="H211" s="133">
        <v>21.443000000000001</v>
      </c>
      <c r="I211" s="134"/>
      <c r="J211" s="134">
        <f>ROUND(I211*H211,2)</f>
        <v>0</v>
      </c>
      <c r="K211" s="131" t="s">
        <v>162</v>
      </c>
      <c r="L211" s="30"/>
      <c r="M211" s="135" t="s">
        <v>3</v>
      </c>
      <c r="N211" s="136" t="s">
        <v>40</v>
      </c>
      <c r="O211" s="137">
        <v>0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163</v>
      </c>
      <c r="AT211" s="139" t="s">
        <v>159</v>
      </c>
      <c r="AU211" s="139" t="s">
        <v>79</v>
      </c>
      <c r="AY211" s="18" t="s">
        <v>157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77</v>
      </c>
      <c r="BK211" s="140">
        <f>ROUND(I211*H211,2)</f>
        <v>0</v>
      </c>
      <c r="BL211" s="18" t="s">
        <v>163</v>
      </c>
      <c r="BM211" s="139" t="s">
        <v>394</v>
      </c>
    </row>
    <row r="212" spans="2:65" s="12" customFormat="1">
      <c r="B212" s="141"/>
      <c r="D212" s="142" t="s">
        <v>165</v>
      </c>
      <c r="E212" s="143" t="s">
        <v>3</v>
      </c>
      <c r="F212" s="144" t="s">
        <v>395</v>
      </c>
      <c r="H212" s="145">
        <v>21.443000000000001</v>
      </c>
      <c r="L212" s="141"/>
      <c r="M212" s="146"/>
      <c r="N212" s="147"/>
      <c r="O212" s="147"/>
      <c r="P212" s="147"/>
      <c r="Q212" s="147"/>
      <c r="R212" s="147"/>
      <c r="S212" s="147"/>
      <c r="T212" s="148"/>
      <c r="AT212" s="143" t="s">
        <v>165</v>
      </c>
      <c r="AU212" s="143" t="s">
        <v>79</v>
      </c>
      <c r="AV212" s="12" t="s">
        <v>79</v>
      </c>
      <c r="AW212" s="12" t="s">
        <v>31</v>
      </c>
      <c r="AX212" s="12" t="s">
        <v>77</v>
      </c>
      <c r="AY212" s="143" t="s">
        <v>157</v>
      </c>
    </row>
    <row r="213" spans="2:65" s="1" customFormat="1" ht="36" customHeight="1">
      <c r="B213" s="128"/>
      <c r="C213" s="129" t="s">
        <v>396</v>
      </c>
      <c r="D213" s="129" t="s">
        <v>159</v>
      </c>
      <c r="E213" s="130" t="s">
        <v>397</v>
      </c>
      <c r="F213" s="131" t="s">
        <v>398</v>
      </c>
      <c r="G213" s="132" t="s">
        <v>211</v>
      </c>
      <c r="H213" s="133">
        <v>35.206000000000003</v>
      </c>
      <c r="I213" s="134"/>
      <c r="J213" s="134">
        <f>ROUND(I213*H213,2)</f>
        <v>0</v>
      </c>
      <c r="K213" s="131" t="s">
        <v>162</v>
      </c>
      <c r="L213" s="30"/>
      <c r="M213" s="135" t="s">
        <v>3</v>
      </c>
      <c r="N213" s="136" t="s">
        <v>40</v>
      </c>
      <c r="O213" s="137">
        <v>0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163</v>
      </c>
      <c r="AT213" s="139" t="s">
        <v>159</v>
      </c>
      <c r="AU213" s="139" t="s">
        <v>79</v>
      </c>
      <c r="AY213" s="18" t="s">
        <v>157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77</v>
      </c>
      <c r="BK213" s="140">
        <f>ROUND(I213*H213,2)</f>
        <v>0</v>
      </c>
      <c r="BL213" s="18" t="s">
        <v>163</v>
      </c>
      <c r="BM213" s="139" t="s">
        <v>399</v>
      </c>
    </row>
    <row r="214" spans="2:65" s="1" customFormat="1" ht="36" customHeight="1">
      <c r="B214" s="128"/>
      <c r="C214" s="129" t="s">
        <v>400</v>
      </c>
      <c r="D214" s="129" t="s">
        <v>159</v>
      </c>
      <c r="E214" s="130" t="s">
        <v>401</v>
      </c>
      <c r="F214" s="131" t="s">
        <v>402</v>
      </c>
      <c r="G214" s="132" t="s">
        <v>211</v>
      </c>
      <c r="H214" s="133">
        <v>4.6840000000000002</v>
      </c>
      <c r="I214" s="134"/>
      <c r="J214" s="134">
        <f>ROUND(I214*H214,2)</f>
        <v>0</v>
      </c>
      <c r="K214" s="131" t="s">
        <v>162</v>
      </c>
      <c r="L214" s="30"/>
      <c r="M214" s="135" t="s">
        <v>3</v>
      </c>
      <c r="N214" s="136" t="s">
        <v>40</v>
      </c>
      <c r="O214" s="137">
        <v>0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163</v>
      </c>
      <c r="AT214" s="139" t="s">
        <v>159</v>
      </c>
      <c r="AU214" s="139" t="s">
        <v>79</v>
      </c>
      <c r="AY214" s="18" t="s">
        <v>157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77</v>
      </c>
      <c r="BK214" s="140">
        <f>ROUND(I214*H214,2)</f>
        <v>0</v>
      </c>
      <c r="BL214" s="18" t="s">
        <v>163</v>
      </c>
      <c r="BM214" s="139" t="s">
        <v>403</v>
      </c>
    </row>
    <row r="215" spans="2:65" s="11" customFormat="1" ht="25.9" customHeight="1">
      <c r="B215" s="116"/>
      <c r="D215" s="117" t="s">
        <v>68</v>
      </c>
      <c r="E215" s="118" t="s">
        <v>404</v>
      </c>
      <c r="F215" s="118" t="s">
        <v>405</v>
      </c>
      <c r="J215" s="119">
        <f>BK215</f>
        <v>0</v>
      </c>
      <c r="L215" s="116"/>
      <c r="M215" s="120"/>
      <c r="N215" s="121"/>
      <c r="O215" s="121"/>
      <c r="P215" s="122">
        <f>P216+P224+P228+P232+P234+P243</f>
        <v>21.076504</v>
      </c>
      <c r="Q215" s="121"/>
      <c r="R215" s="122">
        <f>R216+R224+R228+R232+R234+R243</f>
        <v>5.1000000000000004E-4</v>
      </c>
      <c r="S215" s="121"/>
      <c r="T215" s="123">
        <f>T216+T224+T228+T232+T234+T243</f>
        <v>0.61184969999999994</v>
      </c>
      <c r="AR215" s="117" t="s">
        <v>79</v>
      </c>
      <c r="AT215" s="124" t="s">
        <v>68</v>
      </c>
      <c r="AU215" s="124" t="s">
        <v>69</v>
      </c>
      <c r="AY215" s="117" t="s">
        <v>157</v>
      </c>
      <c r="BK215" s="125">
        <f>BK216+BK224+BK228+BK232+BK234+BK243</f>
        <v>0</v>
      </c>
    </row>
    <row r="216" spans="2:65" s="11" customFormat="1" ht="22.9" customHeight="1">
      <c r="B216" s="116"/>
      <c r="D216" s="117" t="s">
        <v>68</v>
      </c>
      <c r="E216" s="126" t="s">
        <v>406</v>
      </c>
      <c r="F216" s="126" t="s">
        <v>407</v>
      </c>
      <c r="J216" s="127">
        <f>BK216</f>
        <v>0</v>
      </c>
      <c r="L216" s="116"/>
      <c r="M216" s="120"/>
      <c r="N216" s="121"/>
      <c r="O216" s="121"/>
      <c r="P216" s="122">
        <f>SUM(P217:P223)</f>
        <v>2.4096650000000004</v>
      </c>
      <c r="Q216" s="121"/>
      <c r="R216" s="122">
        <f>SUM(R217:R223)</f>
        <v>0</v>
      </c>
      <c r="S216" s="121"/>
      <c r="T216" s="123">
        <f>SUM(T217:T223)</f>
        <v>0.28480749999999999</v>
      </c>
      <c r="AR216" s="117" t="s">
        <v>79</v>
      </c>
      <c r="AT216" s="124" t="s">
        <v>68</v>
      </c>
      <c r="AU216" s="124" t="s">
        <v>77</v>
      </c>
      <c r="AY216" s="117" t="s">
        <v>157</v>
      </c>
      <c r="BK216" s="125">
        <f>SUM(BK217:BK223)</f>
        <v>0</v>
      </c>
    </row>
    <row r="217" spans="2:65" s="1" customFormat="1" ht="24" customHeight="1">
      <c r="B217" s="128"/>
      <c r="C217" s="129" t="s">
        <v>408</v>
      </c>
      <c r="D217" s="129" t="s">
        <v>159</v>
      </c>
      <c r="E217" s="130" t="s">
        <v>409</v>
      </c>
      <c r="F217" s="131" t="s">
        <v>410</v>
      </c>
      <c r="G217" s="132" t="s">
        <v>121</v>
      </c>
      <c r="H217" s="133">
        <v>32.17</v>
      </c>
      <c r="I217" s="134"/>
      <c r="J217" s="134">
        <f>ROUND(I217*H217,2)</f>
        <v>0</v>
      </c>
      <c r="K217" s="131" t="s">
        <v>162</v>
      </c>
      <c r="L217" s="30"/>
      <c r="M217" s="135" t="s">
        <v>3</v>
      </c>
      <c r="N217" s="136" t="s">
        <v>40</v>
      </c>
      <c r="O217" s="137">
        <v>3.5000000000000003E-2</v>
      </c>
      <c r="P217" s="137">
        <f>O217*H217</f>
        <v>1.1259500000000002</v>
      </c>
      <c r="Q217" s="137">
        <v>0</v>
      </c>
      <c r="R217" s="137">
        <f>Q217*H217</f>
        <v>0</v>
      </c>
      <c r="S217" s="137">
        <v>4.0000000000000001E-3</v>
      </c>
      <c r="T217" s="138">
        <f>S217*H217</f>
        <v>0.12868000000000002</v>
      </c>
      <c r="AR217" s="139" t="s">
        <v>247</v>
      </c>
      <c r="AT217" s="139" t="s">
        <v>159</v>
      </c>
      <c r="AU217" s="139" t="s">
        <v>79</v>
      </c>
      <c r="AY217" s="18" t="s">
        <v>157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77</v>
      </c>
      <c r="BK217" s="140">
        <f>ROUND(I217*H217,2)</f>
        <v>0</v>
      </c>
      <c r="BL217" s="18" t="s">
        <v>247</v>
      </c>
      <c r="BM217" s="139" t="s">
        <v>411</v>
      </c>
    </row>
    <row r="218" spans="2:65" s="12" customFormat="1">
      <c r="B218" s="141"/>
      <c r="D218" s="142" t="s">
        <v>165</v>
      </c>
      <c r="E218" s="143" t="s">
        <v>3</v>
      </c>
      <c r="F218" s="144" t="s">
        <v>412</v>
      </c>
      <c r="H218" s="145">
        <v>32.17</v>
      </c>
      <c r="L218" s="141"/>
      <c r="M218" s="146"/>
      <c r="N218" s="147"/>
      <c r="O218" s="147"/>
      <c r="P218" s="147"/>
      <c r="Q218" s="147"/>
      <c r="R218" s="147"/>
      <c r="S218" s="147"/>
      <c r="T218" s="148"/>
      <c r="AT218" s="143" t="s">
        <v>165</v>
      </c>
      <c r="AU218" s="143" t="s">
        <v>79</v>
      </c>
      <c r="AV218" s="12" t="s">
        <v>79</v>
      </c>
      <c r="AW218" s="12" t="s">
        <v>31</v>
      </c>
      <c r="AX218" s="12" t="s">
        <v>77</v>
      </c>
      <c r="AY218" s="143" t="s">
        <v>157</v>
      </c>
    </row>
    <row r="219" spans="2:65" s="1" customFormat="1" ht="24" customHeight="1">
      <c r="B219" s="128"/>
      <c r="C219" s="129" t="s">
        <v>413</v>
      </c>
      <c r="D219" s="129" t="s">
        <v>159</v>
      </c>
      <c r="E219" s="130" t="s">
        <v>414</v>
      </c>
      <c r="F219" s="131" t="s">
        <v>415</v>
      </c>
      <c r="G219" s="132" t="s">
        <v>121</v>
      </c>
      <c r="H219" s="133">
        <v>34.695</v>
      </c>
      <c r="I219" s="134"/>
      <c r="J219" s="134">
        <f>ROUND(I219*H219,2)</f>
        <v>0</v>
      </c>
      <c r="K219" s="131" t="s">
        <v>162</v>
      </c>
      <c r="L219" s="30"/>
      <c r="M219" s="135" t="s">
        <v>3</v>
      </c>
      <c r="N219" s="136" t="s">
        <v>40</v>
      </c>
      <c r="O219" s="137">
        <v>3.6999999999999998E-2</v>
      </c>
      <c r="P219" s="137">
        <f>O219*H219</f>
        <v>1.2837149999999999</v>
      </c>
      <c r="Q219" s="137">
        <v>0</v>
      </c>
      <c r="R219" s="137">
        <f>Q219*H219</f>
        <v>0</v>
      </c>
      <c r="S219" s="137">
        <v>4.4999999999999997E-3</v>
      </c>
      <c r="T219" s="138">
        <f>S219*H219</f>
        <v>0.1561275</v>
      </c>
      <c r="AR219" s="139" t="s">
        <v>247</v>
      </c>
      <c r="AT219" s="139" t="s">
        <v>159</v>
      </c>
      <c r="AU219" s="139" t="s">
        <v>79</v>
      </c>
      <c r="AY219" s="18" t="s">
        <v>157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77</v>
      </c>
      <c r="BK219" s="140">
        <f>ROUND(I219*H219,2)</f>
        <v>0</v>
      </c>
      <c r="BL219" s="18" t="s">
        <v>247</v>
      </c>
      <c r="BM219" s="139" t="s">
        <v>416</v>
      </c>
    </row>
    <row r="220" spans="2:65" s="12" customFormat="1">
      <c r="B220" s="141"/>
      <c r="D220" s="142" t="s">
        <v>165</v>
      </c>
      <c r="E220" s="143" t="s">
        <v>3</v>
      </c>
      <c r="F220" s="144" t="s">
        <v>417</v>
      </c>
      <c r="H220" s="145">
        <v>9.9429999999999996</v>
      </c>
      <c r="L220" s="141"/>
      <c r="M220" s="146"/>
      <c r="N220" s="147"/>
      <c r="O220" s="147"/>
      <c r="P220" s="147"/>
      <c r="Q220" s="147"/>
      <c r="R220" s="147"/>
      <c r="S220" s="147"/>
      <c r="T220" s="148"/>
      <c r="AT220" s="143" t="s">
        <v>165</v>
      </c>
      <c r="AU220" s="143" t="s">
        <v>79</v>
      </c>
      <c r="AV220" s="12" t="s">
        <v>79</v>
      </c>
      <c r="AW220" s="12" t="s">
        <v>31</v>
      </c>
      <c r="AX220" s="12" t="s">
        <v>69</v>
      </c>
      <c r="AY220" s="143" t="s">
        <v>157</v>
      </c>
    </row>
    <row r="221" spans="2:65" s="12" customFormat="1">
      <c r="B221" s="141"/>
      <c r="D221" s="142" t="s">
        <v>165</v>
      </c>
      <c r="E221" s="143" t="s">
        <v>3</v>
      </c>
      <c r="F221" s="144" t="s">
        <v>418</v>
      </c>
      <c r="H221" s="145">
        <v>24.751999999999999</v>
      </c>
      <c r="L221" s="141"/>
      <c r="M221" s="146"/>
      <c r="N221" s="147"/>
      <c r="O221" s="147"/>
      <c r="P221" s="147"/>
      <c r="Q221" s="147"/>
      <c r="R221" s="147"/>
      <c r="S221" s="147"/>
      <c r="T221" s="148"/>
      <c r="AT221" s="143" t="s">
        <v>165</v>
      </c>
      <c r="AU221" s="143" t="s">
        <v>79</v>
      </c>
      <c r="AV221" s="12" t="s">
        <v>79</v>
      </c>
      <c r="AW221" s="12" t="s">
        <v>31</v>
      </c>
      <c r="AX221" s="12" t="s">
        <v>69</v>
      </c>
      <c r="AY221" s="143" t="s">
        <v>157</v>
      </c>
    </row>
    <row r="222" spans="2:65" s="13" customFormat="1">
      <c r="B222" s="149"/>
      <c r="D222" s="142" t="s">
        <v>165</v>
      </c>
      <c r="E222" s="150" t="s">
        <v>3</v>
      </c>
      <c r="F222" s="151" t="s">
        <v>172</v>
      </c>
      <c r="H222" s="152">
        <v>34.695</v>
      </c>
      <c r="L222" s="149"/>
      <c r="M222" s="153"/>
      <c r="N222" s="154"/>
      <c r="O222" s="154"/>
      <c r="P222" s="154"/>
      <c r="Q222" s="154"/>
      <c r="R222" s="154"/>
      <c r="S222" s="154"/>
      <c r="T222" s="155"/>
      <c r="AT222" s="150" t="s">
        <v>165</v>
      </c>
      <c r="AU222" s="150" t="s">
        <v>79</v>
      </c>
      <c r="AV222" s="13" t="s">
        <v>163</v>
      </c>
      <c r="AW222" s="13" t="s">
        <v>31</v>
      </c>
      <c r="AX222" s="13" t="s">
        <v>77</v>
      </c>
      <c r="AY222" s="150" t="s">
        <v>157</v>
      </c>
    </row>
    <row r="223" spans="2:65" s="1" customFormat="1" ht="36" customHeight="1">
      <c r="B223" s="128"/>
      <c r="C223" s="129" t="s">
        <v>419</v>
      </c>
      <c r="D223" s="129" t="s">
        <v>159</v>
      </c>
      <c r="E223" s="130" t="s">
        <v>420</v>
      </c>
      <c r="F223" s="131" t="s">
        <v>421</v>
      </c>
      <c r="G223" s="132" t="s">
        <v>422</v>
      </c>
      <c r="H223" s="133">
        <v>8.5340000000000007</v>
      </c>
      <c r="I223" s="134"/>
      <c r="J223" s="134">
        <f>ROUND(I223*H223,2)</f>
        <v>0</v>
      </c>
      <c r="K223" s="131" t="s">
        <v>162</v>
      </c>
      <c r="L223" s="30"/>
      <c r="M223" s="135" t="s">
        <v>3</v>
      </c>
      <c r="N223" s="136" t="s">
        <v>40</v>
      </c>
      <c r="O223" s="137">
        <v>0</v>
      </c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AR223" s="139" t="s">
        <v>247</v>
      </c>
      <c r="AT223" s="139" t="s">
        <v>159</v>
      </c>
      <c r="AU223" s="139" t="s">
        <v>79</v>
      </c>
      <c r="AY223" s="18" t="s">
        <v>157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8" t="s">
        <v>77</v>
      </c>
      <c r="BK223" s="140">
        <f>ROUND(I223*H223,2)</f>
        <v>0</v>
      </c>
      <c r="BL223" s="18" t="s">
        <v>247</v>
      </c>
      <c r="BM223" s="139" t="s">
        <v>423</v>
      </c>
    </row>
    <row r="224" spans="2:65" s="11" customFormat="1" ht="22.9" customHeight="1">
      <c r="B224" s="116"/>
      <c r="D224" s="117" t="s">
        <v>68</v>
      </c>
      <c r="E224" s="126" t="s">
        <v>424</v>
      </c>
      <c r="F224" s="126" t="s">
        <v>425</v>
      </c>
      <c r="J224" s="127">
        <f>BK224</f>
        <v>0</v>
      </c>
      <c r="L224" s="116"/>
      <c r="M224" s="120"/>
      <c r="N224" s="121"/>
      <c r="O224" s="121"/>
      <c r="P224" s="122">
        <f>SUM(P225:P227)</f>
        <v>0.55624399999999996</v>
      </c>
      <c r="Q224" s="121"/>
      <c r="R224" s="122">
        <f>SUM(R225:R227)</f>
        <v>0</v>
      </c>
      <c r="S224" s="121"/>
      <c r="T224" s="123">
        <f>SUM(T225:T227)</f>
        <v>0.10697</v>
      </c>
      <c r="AR224" s="117" t="s">
        <v>79</v>
      </c>
      <c r="AT224" s="124" t="s">
        <v>68</v>
      </c>
      <c r="AU224" s="124" t="s">
        <v>77</v>
      </c>
      <c r="AY224" s="117" t="s">
        <v>157</v>
      </c>
      <c r="BK224" s="125">
        <f>SUM(BK225:BK227)</f>
        <v>0</v>
      </c>
    </row>
    <row r="225" spans="2:65" s="1" customFormat="1" ht="24" customHeight="1">
      <c r="B225" s="128"/>
      <c r="C225" s="129" t="s">
        <v>426</v>
      </c>
      <c r="D225" s="129" t="s">
        <v>159</v>
      </c>
      <c r="E225" s="130" t="s">
        <v>427</v>
      </c>
      <c r="F225" s="131" t="s">
        <v>428</v>
      </c>
      <c r="G225" s="132" t="s">
        <v>121</v>
      </c>
      <c r="H225" s="133">
        <v>10.696999999999999</v>
      </c>
      <c r="I225" s="134"/>
      <c r="J225" s="134">
        <f>ROUND(I225*H225,2)</f>
        <v>0</v>
      </c>
      <c r="K225" s="131" t="s">
        <v>162</v>
      </c>
      <c r="L225" s="30"/>
      <c r="M225" s="135" t="s">
        <v>3</v>
      </c>
      <c r="N225" s="136" t="s">
        <v>40</v>
      </c>
      <c r="O225" s="137">
        <v>5.1999999999999998E-2</v>
      </c>
      <c r="P225" s="137">
        <f>O225*H225</f>
        <v>0.55624399999999996</v>
      </c>
      <c r="Q225" s="137">
        <v>0</v>
      </c>
      <c r="R225" s="137">
        <f>Q225*H225</f>
        <v>0</v>
      </c>
      <c r="S225" s="137">
        <v>0.01</v>
      </c>
      <c r="T225" s="138">
        <f>S225*H225</f>
        <v>0.10697</v>
      </c>
      <c r="AR225" s="139" t="s">
        <v>247</v>
      </c>
      <c r="AT225" s="139" t="s">
        <v>159</v>
      </c>
      <c r="AU225" s="139" t="s">
        <v>79</v>
      </c>
      <c r="AY225" s="18" t="s">
        <v>157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77</v>
      </c>
      <c r="BK225" s="140">
        <f>ROUND(I225*H225,2)</f>
        <v>0</v>
      </c>
      <c r="BL225" s="18" t="s">
        <v>247</v>
      </c>
      <c r="BM225" s="139" t="s">
        <v>429</v>
      </c>
    </row>
    <row r="226" spans="2:65" s="12" customFormat="1">
      <c r="B226" s="141"/>
      <c r="D226" s="142" t="s">
        <v>165</v>
      </c>
      <c r="E226" s="143" t="s">
        <v>3</v>
      </c>
      <c r="F226" s="144" t="s">
        <v>430</v>
      </c>
      <c r="H226" s="145">
        <v>10.696999999999999</v>
      </c>
      <c r="L226" s="141"/>
      <c r="M226" s="146"/>
      <c r="N226" s="147"/>
      <c r="O226" s="147"/>
      <c r="P226" s="147"/>
      <c r="Q226" s="147"/>
      <c r="R226" s="147"/>
      <c r="S226" s="147"/>
      <c r="T226" s="148"/>
      <c r="AT226" s="143" t="s">
        <v>165</v>
      </c>
      <c r="AU226" s="143" t="s">
        <v>79</v>
      </c>
      <c r="AV226" s="12" t="s">
        <v>79</v>
      </c>
      <c r="AW226" s="12" t="s">
        <v>31</v>
      </c>
      <c r="AX226" s="12" t="s">
        <v>77</v>
      </c>
      <c r="AY226" s="143" t="s">
        <v>157</v>
      </c>
    </row>
    <row r="227" spans="2:65" s="1" customFormat="1" ht="36" customHeight="1">
      <c r="B227" s="128"/>
      <c r="C227" s="129" t="s">
        <v>431</v>
      </c>
      <c r="D227" s="129" t="s">
        <v>159</v>
      </c>
      <c r="E227" s="130" t="s">
        <v>432</v>
      </c>
      <c r="F227" s="131" t="s">
        <v>433</v>
      </c>
      <c r="G227" s="132" t="s">
        <v>422</v>
      </c>
      <c r="H227" s="133">
        <v>1.968</v>
      </c>
      <c r="I227" s="134"/>
      <c r="J227" s="134">
        <f>ROUND(I227*H227,2)</f>
        <v>0</v>
      </c>
      <c r="K227" s="131" t="s">
        <v>162</v>
      </c>
      <c r="L227" s="30"/>
      <c r="M227" s="135" t="s">
        <v>3</v>
      </c>
      <c r="N227" s="136" t="s">
        <v>40</v>
      </c>
      <c r="O227" s="137">
        <v>0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247</v>
      </c>
      <c r="AT227" s="139" t="s">
        <v>159</v>
      </c>
      <c r="AU227" s="139" t="s">
        <v>79</v>
      </c>
      <c r="AY227" s="18" t="s">
        <v>157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77</v>
      </c>
      <c r="BK227" s="140">
        <f>ROUND(I227*H227,2)</f>
        <v>0</v>
      </c>
      <c r="BL227" s="18" t="s">
        <v>247</v>
      </c>
      <c r="BM227" s="139" t="s">
        <v>434</v>
      </c>
    </row>
    <row r="228" spans="2:65" s="11" customFormat="1" ht="22.9" customHeight="1">
      <c r="B228" s="116"/>
      <c r="D228" s="117" t="s">
        <v>68</v>
      </c>
      <c r="E228" s="126" t="s">
        <v>435</v>
      </c>
      <c r="F228" s="126" t="s">
        <v>436</v>
      </c>
      <c r="J228" s="127">
        <f>BK228</f>
        <v>0</v>
      </c>
      <c r="L228" s="116"/>
      <c r="M228" s="120"/>
      <c r="N228" s="121"/>
      <c r="O228" s="121"/>
      <c r="P228" s="122">
        <f>SUM(P229:P231)</f>
        <v>0.80227499999999996</v>
      </c>
      <c r="Q228" s="121"/>
      <c r="R228" s="122">
        <f>SUM(R229:R231)</f>
        <v>0</v>
      </c>
      <c r="S228" s="121"/>
      <c r="T228" s="123">
        <f>SUM(T229:T231)</f>
        <v>1.9254599999999997E-2</v>
      </c>
      <c r="AR228" s="117" t="s">
        <v>79</v>
      </c>
      <c r="AT228" s="124" t="s">
        <v>68</v>
      </c>
      <c r="AU228" s="124" t="s">
        <v>77</v>
      </c>
      <c r="AY228" s="117" t="s">
        <v>157</v>
      </c>
      <c r="BK228" s="125">
        <f>SUM(BK229:BK231)</f>
        <v>0</v>
      </c>
    </row>
    <row r="229" spans="2:65" s="1" customFormat="1" ht="48" customHeight="1">
      <c r="B229" s="128"/>
      <c r="C229" s="129" t="s">
        <v>437</v>
      </c>
      <c r="D229" s="129" t="s">
        <v>159</v>
      </c>
      <c r="E229" s="130" t="s">
        <v>438</v>
      </c>
      <c r="F229" s="131" t="s">
        <v>439</v>
      </c>
      <c r="G229" s="132" t="s">
        <v>121</v>
      </c>
      <c r="H229" s="133">
        <v>10.696999999999999</v>
      </c>
      <c r="I229" s="134"/>
      <c r="J229" s="134">
        <f>ROUND(I229*H229,2)</f>
        <v>0</v>
      </c>
      <c r="K229" s="131" t="s">
        <v>162</v>
      </c>
      <c r="L229" s="30"/>
      <c r="M229" s="135" t="s">
        <v>3</v>
      </c>
      <c r="N229" s="136" t="s">
        <v>40</v>
      </c>
      <c r="O229" s="137">
        <v>7.4999999999999997E-2</v>
      </c>
      <c r="P229" s="137">
        <f>O229*H229</f>
        <v>0.80227499999999996</v>
      </c>
      <c r="Q229" s="137">
        <v>0</v>
      </c>
      <c r="R229" s="137">
        <f>Q229*H229</f>
        <v>0</v>
      </c>
      <c r="S229" s="137">
        <v>1.8E-3</v>
      </c>
      <c r="T229" s="138">
        <f>S229*H229</f>
        <v>1.9254599999999997E-2</v>
      </c>
      <c r="AR229" s="139" t="s">
        <v>247</v>
      </c>
      <c r="AT229" s="139" t="s">
        <v>159</v>
      </c>
      <c r="AU229" s="139" t="s">
        <v>79</v>
      </c>
      <c r="AY229" s="18" t="s">
        <v>157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77</v>
      </c>
      <c r="BK229" s="140">
        <f>ROUND(I229*H229,2)</f>
        <v>0</v>
      </c>
      <c r="BL229" s="18" t="s">
        <v>247</v>
      </c>
      <c r="BM229" s="139" t="s">
        <v>440</v>
      </c>
    </row>
    <row r="230" spans="2:65" s="12" customFormat="1">
      <c r="B230" s="141"/>
      <c r="D230" s="142" t="s">
        <v>165</v>
      </c>
      <c r="E230" s="143" t="s">
        <v>3</v>
      </c>
      <c r="F230" s="144" t="s">
        <v>441</v>
      </c>
      <c r="H230" s="145">
        <v>10.696999999999999</v>
      </c>
      <c r="L230" s="141"/>
      <c r="M230" s="146"/>
      <c r="N230" s="147"/>
      <c r="O230" s="147"/>
      <c r="P230" s="147"/>
      <c r="Q230" s="147"/>
      <c r="R230" s="147"/>
      <c r="S230" s="147"/>
      <c r="T230" s="148"/>
      <c r="AT230" s="143" t="s">
        <v>165</v>
      </c>
      <c r="AU230" s="143" t="s">
        <v>79</v>
      </c>
      <c r="AV230" s="12" t="s">
        <v>79</v>
      </c>
      <c r="AW230" s="12" t="s">
        <v>31</v>
      </c>
      <c r="AX230" s="12" t="s">
        <v>77</v>
      </c>
      <c r="AY230" s="143" t="s">
        <v>157</v>
      </c>
    </row>
    <row r="231" spans="2:65" s="1" customFormat="1" ht="36" customHeight="1">
      <c r="B231" s="128"/>
      <c r="C231" s="129" t="s">
        <v>442</v>
      </c>
      <c r="D231" s="129" t="s">
        <v>159</v>
      </c>
      <c r="E231" s="130" t="s">
        <v>443</v>
      </c>
      <c r="F231" s="131" t="s">
        <v>444</v>
      </c>
      <c r="G231" s="132" t="s">
        <v>422</v>
      </c>
      <c r="H231" s="133">
        <v>2.835</v>
      </c>
      <c r="I231" s="134"/>
      <c r="J231" s="134">
        <f>ROUND(I231*H231,2)</f>
        <v>0</v>
      </c>
      <c r="K231" s="131" t="s">
        <v>162</v>
      </c>
      <c r="L231" s="30"/>
      <c r="M231" s="135" t="s">
        <v>3</v>
      </c>
      <c r="N231" s="136" t="s">
        <v>40</v>
      </c>
      <c r="O231" s="137">
        <v>0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247</v>
      </c>
      <c r="AT231" s="139" t="s">
        <v>159</v>
      </c>
      <c r="AU231" s="139" t="s">
        <v>79</v>
      </c>
      <c r="AY231" s="18" t="s">
        <v>157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77</v>
      </c>
      <c r="BK231" s="140">
        <f>ROUND(I231*H231,2)</f>
        <v>0</v>
      </c>
      <c r="BL231" s="18" t="s">
        <v>247</v>
      </c>
      <c r="BM231" s="139" t="s">
        <v>445</v>
      </c>
    </row>
    <row r="232" spans="2:65" s="11" customFormat="1" ht="22.9" customHeight="1">
      <c r="B232" s="116"/>
      <c r="D232" s="117" t="s">
        <v>68</v>
      </c>
      <c r="E232" s="126" t="s">
        <v>446</v>
      </c>
      <c r="F232" s="126" t="s">
        <v>447</v>
      </c>
      <c r="J232" s="127">
        <f>BK232</f>
        <v>0</v>
      </c>
      <c r="L232" s="116"/>
      <c r="M232" s="120"/>
      <c r="N232" s="121"/>
      <c r="O232" s="121"/>
      <c r="P232" s="122">
        <f>P233</f>
        <v>0.55000000000000004</v>
      </c>
      <c r="Q232" s="121"/>
      <c r="R232" s="122">
        <f>R233</f>
        <v>0</v>
      </c>
      <c r="S232" s="121"/>
      <c r="T232" s="123">
        <f>T233</f>
        <v>7.4999999999999997E-2</v>
      </c>
      <c r="AR232" s="117" t="s">
        <v>79</v>
      </c>
      <c r="AT232" s="124" t="s">
        <v>68</v>
      </c>
      <c r="AU232" s="124" t="s">
        <v>77</v>
      </c>
      <c r="AY232" s="117" t="s">
        <v>157</v>
      </c>
      <c r="BK232" s="125">
        <f>BK233</f>
        <v>0</v>
      </c>
    </row>
    <row r="233" spans="2:65" s="1" customFormat="1" ht="24" customHeight="1">
      <c r="B233" s="128"/>
      <c r="C233" s="129" t="s">
        <v>448</v>
      </c>
      <c r="D233" s="129" t="s">
        <v>159</v>
      </c>
      <c r="E233" s="130" t="s">
        <v>449</v>
      </c>
      <c r="F233" s="131" t="s">
        <v>450</v>
      </c>
      <c r="G233" s="132" t="s">
        <v>451</v>
      </c>
      <c r="H233" s="133">
        <v>1</v>
      </c>
      <c r="I233" s="134"/>
      <c r="J233" s="134">
        <f>ROUND(I233*H233,2)</f>
        <v>0</v>
      </c>
      <c r="K233" s="131" t="s">
        <v>3</v>
      </c>
      <c r="L233" s="30"/>
      <c r="M233" s="135" t="s">
        <v>3</v>
      </c>
      <c r="N233" s="136" t="s">
        <v>40</v>
      </c>
      <c r="O233" s="137">
        <v>0.55000000000000004</v>
      </c>
      <c r="P233" s="137">
        <f>O233*H233</f>
        <v>0.55000000000000004</v>
      </c>
      <c r="Q233" s="137">
        <v>0</v>
      </c>
      <c r="R233" s="137">
        <f>Q233*H233</f>
        <v>0</v>
      </c>
      <c r="S233" s="137">
        <v>7.4999999999999997E-2</v>
      </c>
      <c r="T233" s="138">
        <f>S233*H233</f>
        <v>7.4999999999999997E-2</v>
      </c>
      <c r="AR233" s="139" t="s">
        <v>247</v>
      </c>
      <c r="AT233" s="139" t="s">
        <v>159</v>
      </c>
      <c r="AU233" s="139" t="s">
        <v>79</v>
      </c>
      <c r="AY233" s="18" t="s">
        <v>157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8" t="s">
        <v>77</v>
      </c>
      <c r="BK233" s="140">
        <f>ROUND(I233*H233,2)</f>
        <v>0</v>
      </c>
      <c r="BL233" s="18" t="s">
        <v>247</v>
      </c>
      <c r="BM233" s="139" t="s">
        <v>452</v>
      </c>
    </row>
    <row r="234" spans="2:65" s="11" customFormat="1" ht="22.9" customHeight="1">
      <c r="B234" s="116"/>
      <c r="D234" s="117" t="s">
        <v>68</v>
      </c>
      <c r="E234" s="126" t="s">
        <v>453</v>
      </c>
      <c r="F234" s="126" t="s">
        <v>454</v>
      </c>
      <c r="J234" s="127">
        <f>BK234</f>
        <v>0</v>
      </c>
      <c r="L234" s="116"/>
      <c r="M234" s="120"/>
      <c r="N234" s="121"/>
      <c r="O234" s="121"/>
      <c r="P234" s="122">
        <f>SUM(P235:P242)</f>
        <v>5.3201199999999993</v>
      </c>
      <c r="Q234" s="121"/>
      <c r="R234" s="122">
        <f>SUM(R235:R242)</f>
        <v>0</v>
      </c>
      <c r="S234" s="121"/>
      <c r="T234" s="123">
        <f>SUM(T235:T242)</f>
        <v>4.8817600000000003E-2</v>
      </c>
      <c r="AR234" s="117" t="s">
        <v>79</v>
      </c>
      <c r="AT234" s="124" t="s">
        <v>68</v>
      </c>
      <c r="AU234" s="124" t="s">
        <v>77</v>
      </c>
      <c r="AY234" s="117" t="s">
        <v>157</v>
      </c>
      <c r="BK234" s="125">
        <f>SUM(BK235:BK242)</f>
        <v>0</v>
      </c>
    </row>
    <row r="235" spans="2:65" s="1" customFormat="1" ht="24" customHeight="1">
      <c r="B235" s="128"/>
      <c r="C235" s="129" t="s">
        <v>455</v>
      </c>
      <c r="D235" s="129" t="s">
        <v>159</v>
      </c>
      <c r="E235" s="130" t="s">
        <v>456</v>
      </c>
      <c r="F235" s="131" t="s">
        <v>457</v>
      </c>
      <c r="G235" s="132" t="s">
        <v>118</v>
      </c>
      <c r="H235" s="133">
        <v>13.64</v>
      </c>
      <c r="I235" s="134"/>
      <c r="J235" s="134">
        <f>ROUND(I235*H235,2)</f>
        <v>0</v>
      </c>
      <c r="K235" s="131" t="s">
        <v>162</v>
      </c>
      <c r="L235" s="30"/>
      <c r="M235" s="135" t="s">
        <v>3</v>
      </c>
      <c r="N235" s="136" t="s">
        <v>40</v>
      </c>
      <c r="O235" s="137">
        <v>7.8E-2</v>
      </c>
      <c r="P235" s="137">
        <f>O235*H235</f>
        <v>1.06392</v>
      </c>
      <c r="Q235" s="137">
        <v>0</v>
      </c>
      <c r="R235" s="137">
        <f>Q235*H235</f>
        <v>0</v>
      </c>
      <c r="S235" s="137">
        <v>1.7700000000000001E-3</v>
      </c>
      <c r="T235" s="138">
        <f>S235*H235</f>
        <v>2.4142800000000002E-2</v>
      </c>
      <c r="AR235" s="139" t="s">
        <v>247</v>
      </c>
      <c r="AT235" s="139" t="s">
        <v>159</v>
      </c>
      <c r="AU235" s="139" t="s">
        <v>79</v>
      </c>
      <c r="AY235" s="18" t="s">
        <v>157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77</v>
      </c>
      <c r="BK235" s="140">
        <f>ROUND(I235*H235,2)</f>
        <v>0</v>
      </c>
      <c r="BL235" s="18" t="s">
        <v>247</v>
      </c>
      <c r="BM235" s="139" t="s">
        <v>458</v>
      </c>
    </row>
    <row r="236" spans="2:65" s="12" customFormat="1">
      <c r="B236" s="141"/>
      <c r="D236" s="142" t="s">
        <v>165</v>
      </c>
      <c r="E236" s="143" t="s">
        <v>3</v>
      </c>
      <c r="F236" s="144" t="s">
        <v>459</v>
      </c>
      <c r="H236" s="145">
        <v>13.64</v>
      </c>
      <c r="L236" s="141"/>
      <c r="M236" s="146"/>
      <c r="N236" s="147"/>
      <c r="O236" s="147"/>
      <c r="P236" s="147"/>
      <c r="Q236" s="147"/>
      <c r="R236" s="147"/>
      <c r="S236" s="147"/>
      <c r="T236" s="148"/>
      <c r="AT236" s="143" t="s">
        <v>165</v>
      </c>
      <c r="AU236" s="143" t="s">
        <v>79</v>
      </c>
      <c r="AV236" s="12" t="s">
        <v>79</v>
      </c>
      <c r="AW236" s="12" t="s">
        <v>31</v>
      </c>
      <c r="AX236" s="12" t="s">
        <v>77</v>
      </c>
      <c r="AY236" s="143" t="s">
        <v>157</v>
      </c>
    </row>
    <row r="237" spans="2:65" s="1" customFormat="1" ht="24" customHeight="1">
      <c r="B237" s="128"/>
      <c r="C237" s="129" t="s">
        <v>460</v>
      </c>
      <c r="D237" s="129" t="s">
        <v>159</v>
      </c>
      <c r="E237" s="130" t="s">
        <v>461</v>
      </c>
      <c r="F237" s="131" t="s">
        <v>462</v>
      </c>
      <c r="G237" s="132" t="s">
        <v>118</v>
      </c>
      <c r="H237" s="133">
        <v>7.28</v>
      </c>
      <c r="I237" s="134"/>
      <c r="J237" s="134">
        <f>ROUND(I237*H237,2)</f>
        <v>0</v>
      </c>
      <c r="K237" s="131" t="s">
        <v>162</v>
      </c>
      <c r="L237" s="30"/>
      <c r="M237" s="135" t="s">
        <v>3</v>
      </c>
      <c r="N237" s="136" t="s">
        <v>40</v>
      </c>
      <c r="O237" s="137">
        <v>0.43</v>
      </c>
      <c r="P237" s="137">
        <f>O237*H237</f>
        <v>3.1303999999999998</v>
      </c>
      <c r="Q237" s="137">
        <v>0</v>
      </c>
      <c r="R237" s="137">
        <f>Q237*H237</f>
        <v>0</v>
      </c>
      <c r="S237" s="137">
        <v>1.91E-3</v>
      </c>
      <c r="T237" s="138">
        <f>S237*H237</f>
        <v>1.39048E-2</v>
      </c>
      <c r="AR237" s="139" t="s">
        <v>247</v>
      </c>
      <c r="AT237" s="139" t="s">
        <v>159</v>
      </c>
      <c r="AU237" s="139" t="s">
        <v>79</v>
      </c>
      <c r="AY237" s="18" t="s">
        <v>157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77</v>
      </c>
      <c r="BK237" s="140">
        <f>ROUND(I237*H237,2)</f>
        <v>0</v>
      </c>
      <c r="BL237" s="18" t="s">
        <v>247</v>
      </c>
      <c r="BM237" s="139" t="s">
        <v>463</v>
      </c>
    </row>
    <row r="238" spans="2:65" s="12" customFormat="1">
      <c r="B238" s="141"/>
      <c r="D238" s="142" t="s">
        <v>165</v>
      </c>
      <c r="E238" s="143" t="s">
        <v>3</v>
      </c>
      <c r="F238" s="144" t="s">
        <v>464</v>
      </c>
      <c r="H238" s="145">
        <v>7.28</v>
      </c>
      <c r="L238" s="141"/>
      <c r="M238" s="146"/>
      <c r="N238" s="147"/>
      <c r="O238" s="147"/>
      <c r="P238" s="147"/>
      <c r="Q238" s="147"/>
      <c r="R238" s="147"/>
      <c r="S238" s="147"/>
      <c r="T238" s="148"/>
      <c r="AT238" s="143" t="s">
        <v>165</v>
      </c>
      <c r="AU238" s="143" t="s">
        <v>79</v>
      </c>
      <c r="AV238" s="12" t="s">
        <v>79</v>
      </c>
      <c r="AW238" s="12" t="s">
        <v>31</v>
      </c>
      <c r="AX238" s="12" t="s">
        <v>77</v>
      </c>
      <c r="AY238" s="143" t="s">
        <v>157</v>
      </c>
    </row>
    <row r="239" spans="2:65" s="1" customFormat="1" ht="24" customHeight="1">
      <c r="B239" s="128"/>
      <c r="C239" s="129" t="s">
        <v>465</v>
      </c>
      <c r="D239" s="129" t="s">
        <v>159</v>
      </c>
      <c r="E239" s="130" t="s">
        <v>466</v>
      </c>
      <c r="F239" s="131" t="s">
        <v>467</v>
      </c>
      <c r="G239" s="132" t="s">
        <v>118</v>
      </c>
      <c r="H239" s="133">
        <v>1</v>
      </c>
      <c r="I239" s="134"/>
      <c r="J239" s="134">
        <f>ROUND(I239*H239,2)</f>
        <v>0</v>
      </c>
      <c r="K239" s="131" t="s">
        <v>162</v>
      </c>
      <c r="L239" s="30"/>
      <c r="M239" s="135" t="s">
        <v>3</v>
      </c>
      <c r="N239" s="136" t="s">
        <v>40</v>
      </c>
      <c r="O239" s="137">
        <v>0.19500000000000001</v>
      </c>
      <c r="P239" s="137">
        <f>O239*H239</f>
        <v>0.19500000000000001</v>
      </c>
      <c r="Q239" s="137">
        <v>0</v>
      </c>
      <c r="R239" s="137">
        <f>Q239*H239</f>
        <v>0</v>
      </c>
      <c r="S239" s="137">
        <v>1.67E-3</v>
      </c>
      <c r="T239" s="138">
        <f>S239*H239</f>
        <v>1.67E-3</v>
      </c>
      <c r="AR239" s="139" t="s">
        <v>247</v>
      </c>
      <c r="AT239" s="139" t="s">
        <v>159</v>
      </c>
      <c r="AU239" s="139" t="s">
        <v>79</v>
      </c>
      <c r="AY239" s="18" t="s">
        <v>157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77</v>
      </c>
      <c r="BK239" s="140">
        <f>ROUND(I239*H239,2)</f>
        <v>0</v>
      </c>
      <c r="BL239" s="18" t="s">
        <v>247</v>
      </c>
      <c r="BM239" s="139" t="s">
        <v>468</v>
      </c>
    </row>
    <row r="240" spans="2:65" s="1" customFormat="1" ht="24" customHeight="1">
      <c r="B240" s="128"/>
      <c r="C240" s="129" t="s">
        <v>469</v>
      </c>
      <c r="D240" s="129" t="s">
        <v>159</v>
      </c>
      <c r="E240" s="130" t="s">
        <v>470</v>
      </c>
      <c r="F240" s="131" t="s">
        <v>471</v>
      </c>
      <c r="G240" s="132" t="s">
        <v>118</v>
      </c>
      <c r="H240" s="133">
        <v>5.2</v>
      </c>
      <c r="I240" s="134"/>
      <c r="J240" s="134">
        <f>ROUND(I240*H240,2)</f>
        <v>0</v>
      </c>
      <c r="K240" s="131" t="s">
        <v>162</v>
      </c>
      <c r="L240" s="30"/>
      <c r="M240" s="135" t="s">
        <v>3</v>
      </c>
      <c r="N240" s="136" t="s">
        <v>40</v>
      </c>
      <c r="O240" s="137">
        <v>0.17899999999999999</v>
      </c>
      <c r="P240" s="137">
        <f>O240*H240</f>
        <v>0.93079999999999996</v>
      </c>
      <c r="Q240" s="137">
        <v>0</v>
      </c>
      <c r="R240" s="137">
        <f>Q240*H240</f>
        <v>0</v>
      </c>
      <c r="S240" s="137">
        <v>1.75E-3</v>
      </c>
      <c r="T240" s="138">
        <f>S240*H240</f>
        <v>9.1000000000000004E-3</v>
      </c>
      <c r="AR240" s="139" t="s">
        <v>247</v>
      </c>
      <c r="AT240" s="139" t="s">
        <v>159</v>
      </c>
      <c r="AU240" s="139" t="s">
        <v>79</v>
      </c>
      <c r="AY240" s="18" t="s">
        <v>157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77</v>
      </c>
      <c r="BK240" s="140">
        <f>ROUND(I240*H240,2)</f>
        <v>0</v>
      </c>
      <c r="BL240" s="18" t="s">
        <v>247</v>
      </c>
      <c r="BM240" s="139" t="s">
        <v>472</v>
      </c>
    </row>
    <row r="241" spans="2:65" s="12" customFormat="1">
      <c r="B241" s="141"/>
      <c r="D241" s="142" t="s">
        <v>165</v>
      </c>
      <c r="E241" s="143" t="s">
        <v>3</v>
      </c>
      <c r="F241" s="144" t="s">
        <v>473</v>
      </c>
      <c r="H241" s="145">
        <v>5.2</v>
      </c>
      <c r="L241" s="141"/>
      <c r="M241" s="146"/>
      <c r="N241" s="147"/>
      <c r="O241" s="147"/>
      <c r="P241" s="147"/>
      <c r="Q241" s="147"/>
      <c r="R241" s="147"/>
      <c r="S241" s="147"/>
      <c r="T241" s="148"/>
      <c r="AT241" s="143" t="s">
        <v>165</v>
      </c>
      <c r="AU241" s="143" t="s">
        <v>79</v>
      </c>
      <c r="AV241" s="12" t="s">
        <v>79</v>
      </c>
      <c r="AW241" s="12" t="s">
        <v>31</v>
      </c>
      <c r="AX241" s="12" t="s">
        <v>77</v>
      </c>
      <c r="AY241" s="143" t="s">
        <v>157</v>
      </c>
    </row>
    <row r="242" spans="2:65" s="1" customFormat="1" ht="36" customHeight="1">
      <c r="B242" s="128"/>
      <c r="C242" s="129" t="s">
        <v>474</v>
      </c>
      <c r="D242" s="129" t="s">
        <v>159</v>
      </c>
      <c r="E242" s="130" t="s">
        <v>475</v>
      </c>
      <c r="F242" s="131" t="s">
        <v>476</v>
      </c>
      <c r="G242" s="132" t="s">
        <v>422</v>
      </c>
      <c r="H242" s="133">
        <v>20.044</v>
      </c>
      <c r="I242" s="134"/>
      <c r="J242" s="134">
        <f>ROUND(I242*H242,2)</f>
        <v>0</v>
      </c>
      <c r="K242" s="131" t="s">
        <v>162</v>
      </c>
      <c r="L242" s="30"/>
      <c r="M242" s="135" t="s">
        <v>3</v>
      </c>
      <c r="N242" s="136" t="s">
        <v>40</v>
      </c>
      <c r="O242" s="137">
        <v>0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247</v>
      </c>
      <c r="AT242" s="139" t="s">
        <v>159</v>
      </c>
      <c r="AU242" s="139" t="s">
        <v>79</v>
      </c>
      <c r="AY242" s="18" t="s">
        <v>157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77</v>
      </c>
      <c r="BK242" s="140">
        <f>ROUND(I242*H242,2)</f>
        <v>0</v>
      </c>
      <c r="BL242" s="18" t="s">
        <v>247</v>
      </c>
      <c r="BM242" s="139" t="s">
        <v>477</v>
      </c>
    </row>
    <row r="243" spans="2:65" s="11" customFormat="1" ht="22.9" customHeight="1">
      <c r="B243" s="116"/>
      <c r="D243" s="117" t="s">
        <v>68</v>
      </c>
      <c r="E243" s="126" t="s">
        <v>478</v>
      </c>
      <c r="F243" s="126" t="s">
        <v>479</v>
      </c>
      <c r="J243" s="127">
        <f>BK243</f>
        <v>0</v>
      </c>
      <c r="L243" s="116"/>
      <c r="M243" s="120"/>
      <c r="N243" s="121"/>
      <c r="O243" s="121"/>
      <c r="P243" s="122">
        <f>SUM(P244:P255)</f>
        <v>11.438199999999998</v>
      </c>
      <c r="Q243" s="121"/>
      <c r="R243" s="122">
        <f>SUM(R244:R255)</f>
        <v>5.1000000000000004E-4</v>
      </c>
      <c r="S243" s="121"/>
      <c r="T243" s="123">
        <f>SUM(T244:T255)</f>
        <v>7.6999999999999999E-2</v>
      </c>
      <c r="AR243" s="117" t="s">
        <v>79</v>
      </c>
      <c r="AT243" s="124" t="s">
        <v>68</v>
      </c>
      <c r="AU243" s="124" t="s">
        <v>77</v>
      </c>
      <c r="AY243" s="117" t="s">
        <v>157</v>
      </c>
      <c r="BK243" s="125">
        <f>SUM(BK244:BK255)</f>
        <v>0</v>
      </c>
    </row>
    <row r="244" spans="2:65" s="1" customFormat="1" ht="24" customHeight="1">
      <c r="B244" s="128"/>
      <c r="C244" s="129" t="s">
        <v>480</v>
      </c>
      <c r="D244" s="129" t="s">
        <v>159</v>
      </c>
      <c r="E244" s="130" t="s">
        <v>481</v>
      </c>
      <c r="F244" s="131" t="s">
        <v>482</v>
      </c>
      <c r="G244" s="132" t="s">
        <v>284</v>
      </c>
      <c r="H244" s="133">
        <v>3</v>
      </c>
      <c r="I244" s="134"/>
      <c r="J244" s="134">
        <f>ROUND(I244*H244,2)</f>
        <v>0</v>
      </c>
      <c r="K244" s="131" t="s">
        <v>162</v>
      </c>
      <c r="L244" s="30"/>
      <c r="M244" s="135" t="s">
        <v>3</v>
      </c>
      <c r="N244" s="136" t="s">
        <v>40</v>
      </c>
      <c r="O244" s="137">
        <v>0.6</v>
      </c>
      <c r="P244" s="137">
        <f>O244*H244</f>
        <v>1.7999999999999998</v>
      </c>
      <c r="Q244" s="137">
        <v>0</v>
      </c>
      <c r="R244" s="137">
        <f>Q244*H244</f>
        <v>0</v>
      </c>
      <c r="S244" s="137">
        <v>1.2999999999999999E-2</v>
      </c>
      <c r="T244" s="138">
        <f>S244*H244</f>
        <v>3.9E-2</v>
      </c>
      <c r="AR244" s="139" t="s">
        <v>247</v>
      </c>
      <c r="AT244" s="139" t="s">
        <v>159</v>
      </c>
      <c r="AU244" s="139" t="s">
        <v>79</v>
      </c>
      <c r="AY244" s="18" t="s">
        <v>157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77</v>
      </c>
      <c r="BK244" s="140">
        <f>ROUND(I244*H244,2)</f>
        <v>0</v>
      </c>
      <c r="BL244" s="18" t="s">
        <v>247</v>
      </c>
      <c r="BM244" s="139" t="s">
        <v>483</v>
      </c>
    </row>
    <row r="245" spans="2:65" s="12" customFormat="1">
      <c r="B245" s="141"/>
      <c r="D245" s="142" t="s">
        <v>165</v>
      </c>
      <c r="E245" s="143" t="s">
        <v>3</v>
      </c>
      <c r="F245" s="144" t="s">
        <v>484</v>
      </c>
      <c r="H245" s="145">
        <v>2</v>
      </c>
      <c r="L245" s="141"/>
      <c r="M245" s="146"/>
      <c r="N245" s="147"/>
      <c r="O245" s="147"/>
      <c r="P245" s="147"/>
      <c r="Q245" s="147"/>
      <c r="R245" s="147"/>
      <c r="S245" s="147"/>
      <c r="T245" s="148"/>
      <c r="AT245" s="143" t="s">
        <v>165</v>
      </c>
      <c r="AU245" s="143" t="s">
        <v>79</v>
      </c>
      <c r="AV245" s="12" t="s">
        <v>79</v>
      </c>
      <c r="AW245" s="12" t="s">
        <v>31</v>
      </c>
      <c r="AX245" s="12" t="s">
        <v>69</v>
      </c>
      <c r="AY245" s="143" t="s">
        <v>157</v>
      </c>
    </row>
    <row r="246" spans="2:65" s="12" customFormat="1">
      <c r="B246" s="141"/>
      <c r="D246" s="142" t="s">
        <v>165</v>
      </c>
      <c r="E246" s="143" t="s">
        <v>3</v>
      </c>
      <c r="F246" s="144" t="s">
        <v>485</v>
      </c>
      <c r="H246" s="145">
        <v>1</v>
      </c>
      <c r="L246" s="141"/>
      <c r="M246" s="146"/>
      <c r="N246" s="147"/>
      <c r="O246" s="147"/>
      <c r="P246" s="147"/>
      <c r="Q246" s="147"/>
      <c r="R246" s="147"/>
      <c r="S246" s="147"/>
      <c r="T246" s="148"/>
      <c r="AT246" s="143" t="s">
        <v>165</v>
      </c>
      <c r="AU246" s="143" t="s">
        <v>79</v>
      </c>
      <c r="AV246" s="12" t="s">
        <v>79</v>
      </c>
      <c r="AW246" s="12" t="s">
        <v>31</v>
      </c>
      <c r="AX246" s="12" t="s">
        <v>69</v>
      </c>
      <c r="AY246" s="143" t="s">
        <v>157</v>
      </c>
    </row>
    <row r="247" spans="2:65" s="13" customFormat="1">
      <c r="B247" s="149"/>
      <c r="D247" s="142" t="s">
        <v>165</v>
      </c>
      <c r="E247" s="150" t="s">
        <v>3</v>
      </c>
      <c r="F247" s="151" t="s">
        <v>172</v>
      </c>
      <c r="H247" s="152">
        <v>3</v>
      </c>
      <c r="L247" s="149"/>
      <c r="M247" s="153"/>
      <c r="N247" s="154"/>
      <c r="O247" s="154"/>
      <c r="P247" s="154"/>
      <c r="Q247" s="154"/>
      <c r="R247" s="154"/>
      <c r="S247" s="154"/>
      <c r="T247" s="155"/>
      <c r="AT247" s="150" t="s">
        <v>165</v>
      </c>
      <c r="AU247" s="150" t="s">
        <v>79</v>
      </c>
      <c r="AV247" s="13" t="s">
        <v>163</v>
      </c>
      <c r="AW247" s="13" t="s">
        <v>31</v>
      </c>
      <c r="AX247" s="13" t="s">
        <v>77</v>
      </c>
      <c r="AY247" s="150" t="s">
        <v>157</v>
      </c>
    </row>
    <row r="248" spans="2:65" s="1" customFormat="1" ht="36" customHeight="1">
      <c r="B248" s="128"/>
      <c r="C248" s="129" t="s">
        <v>486</v>
      </c>
      <c r="D248" s="129" t="s">
        <v>159</v>
      </c>
      <c r="E248" s="130" t="s">
        <v>487</v>
      </c>
      <c r="F248" s="131" t="s">
        <v>488</v>
      </c>
      <c r="G248" s="132" t="s">
        <v>284</v>
      </c>
      <c r="H248" s="133">
        <v>3</v>
      </c>
      <c r="I248" s="134"/>
      <c r="J248" s="134">
        <f>ROUND(I248*H248,2)</f>
        <v>0</v>
      </c>
      <c r="K248" s="131" t="s">
        <v>162</v>
      </c>
      <c r="L248" s="30"/>
      <c r="M248" s="135" t="s">
        <v>3</v>
      </c>
      <c r="N248" s="136" t="s">
        <v>40</v>
      </c>
      <c r="O248" s="137">
        <v>6.5000000000000002E-2</v>
      </c>
      <c r="P248" s="137">
        <f>O248*H248</f>
        <v>0.19500000000000001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247</v>
      </c>
      <c r="AT248" s="139" t="s">
        <v>159</v>
      </c>
      <c r="AU248" s="139" t="s">
        <v>79</v>
      </c>
      <c r="AY248" s="18" t="s">
        <v>157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77</v>
      </c>
      <c r="BK248" s="140">
        <f>ROUND(I248*H248,2)</f>
        <v>0</v>
      </c>
      <c r="BL248" s="18" t="s">
        <v>247</v>
      </c>
      <c r="BM248" s="139" t="s">
        <v>489</v>
      </c>
    </row>
    <row r="249" spans="2:65" s="1" customFormat="1" ht="24" customHeight="1">
      <c r="B249" s="128"/>
      <c r="C249" s="129" t="s">
        <v>490</v>
      </c>
      <c r="D249" s="129" t="s">
        <v>159</v>
      </c>
      <c r="E249" s="130" t="s">
        <v>491</v>
      </c>
      <c r="F249" s="131" t="s">
        <v>492</v>
      </c>
      <c r="G249" s="132" t="s">
        <v>118</v>
      </c>
      <c r="H249" s="133">
        <v>10.199999999999999</v>
      </c>
      <c r="I249" s="134"/>
      <c r="J249" s="134">
        <f>ROUND(I249*H249,2)</f>
        <v>0</v>
      </c>
      <c r="K249" s="131" t="s">
        <v>493</v>
      </c>
      <c r="L249" s="30"/>
      <c r="M249" s="135" t="s">
        <v>3</v>
      </c>
      <c r="N249" s="136" t="s">
        <v>40</v>
      </c>
      <c r="O249" s="137">
        <v>0.51600000000000001</v>
      </c>
      <c r="P249" s="137">
        <f>O249*H249</f>
        <v>5.2631999999999994</v>
      </c>
      <c r="Q249" s="137">
        <v>5.0000000000000002E-5</v>
      </c>
      <c r="R249" s="137">
        <f>Q249*H249</f>
        <v>5.1000000000000004E-4</v>
      </c>
      <c r="S249" s="137">
        <v>0</v>
      </c>
      <c r="T249" s="138">
        <f>S249*H249</f>
        <v>0</v>
      </c>
      <c r="AR249" s="139" t="s">
        <v>247</v>
      </c>
      <c r="AT249" s="139" t="s">
        <v>159</v>
      </c>
      <c r="AU249" s="139" t="s">
        <v>79</v>
      </c>
      <c r="AY249" s="18" t="s">
        <v>157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77</v>
      </c>
      <c r="BK249" s="140">
        <f>ROUND(I249*H249,2)</f>
        <v>0</v>
      </c>
      <c r="BL249" s="18" t="s">
        <v>247</v>
      </c>
      <c r="BM249" s="139" t="s">
        <v>494</v>
      </c>
    </row>
    <row r="250" spans="2:65" s="12" customFormat="1">
      <c r="B250" s="141"/>
      <c r="D250" s="142" t="s">
        <v>165</v>
      </c>
      <c r="E250" s="143" t="s">
        <v>3</v>
      </c>
      <c r="F250" s="144" t="s">
        <v>495</v>
      </c>
      <c r="H250" s="145">
        <v>10.199999999999999</v>
      </c>
      <c r="L250" s="141"/>
      <c r="M250" s="146"/>
      <c r="N250" s="147"/>
      <c r="O250" s="147"/>
      <c r="P250" s="147"/>
      <c r="Q250" s="147"/>
      <c r="R250" s="147"/>
      <c r="S250" s="147"/>
      <c r="T250" s="148"/>
      <c r="AT250" s="143" t="s">
        <v>165</v>
      </c>
      <c r="AU250" s="143" t="s">
        <v>79</v>
      </c>
      <c r="AV250" s="12" t="s">
        <v>79</v>
      </c>
      <c r="AW250" s="12" t="s">
        <v>31</v>
      </c>
      <c r="AX250" s="12" t="s">
        <v>77</v>
      </c>
      <c r="AY250" s="143" t="s">
        <v>157</v>
      </c>
    </row>
    <row r="251" spans="2:65" s="15" customFormat="1">
      <c r="B251" s="172"/>
      <c r="D251" s="142" t="s">
        <v>165</v>
      </c>
      <c r="E251" s="173" t="s">
        <v>3</v>
      </c>
      <c r="F251" s="174" t="s">
        <v>269</v>
      </c>
      <c r="H251" s="173" t="s">
        <v>3</v>
      </c>
      <c r="L251" s="172"/>
      <c r="M251" s="175"/>
      <c r="N251" s="176"/>
      <c r="O251" s="176"/>
      <c r="P251" s="176"/>
      <c r="Q251" s="176"/>
      <c r="R251" s="176"/>
      <c r="S251" s="176"/>
      <c r="T251" s="177"/>
      <c r="AT251" s="173" t="s">
        <v>165</v>
      </c>
      <c r="AU251" s="173" t="s">
        <v>79</v>
      </c>
      <c r="AV251" s="15" t="s">
        <v>77</v>
      </c>
      <c r="AW251" s="15" t="s">
        <v>31</v>
      </c>
      <c r="AX251" s="15" t="s">
        <v>69</v>
      </c>
      <c r="AY251" s="173" t="s">
        <v>157</v>
      </c>
    </row>
    <row r="252" spans="2:65" s="1" customFormat="1" ht="24" customHeight="1">
      <c r="B252" s="128"/>
      <c r="C252" s="129" t="s">
        <v>496</v>
      </c>
      <c r="D252" s="129" t="s">
        <v>159</v>
      </c>
      <c r="E252" s="130" t="s">
        <v>497</v>
      </c>
      <c r="F252" s="131" t="s">
        <v>498</v>
      </c>
      <c r="G252" s="132" t="s">
        <v>499</v>
      </c>
      <c r="H252" s="133">
        <v>38</v>
      </c>
      <c r="I252" s="134"/>
      <c r="J252" s="134">
        <f>ROUND(I252*H252,2)</f>
        <v>0</v>
      </c>
      <c r="K252" s="131" t="s">
        <v>162</v>
      </c>
      <c r="L252" s="30"/>
      <c r="M252" s="135" t="s">
        <v>3</v>
      </c>
      <c r="N252" s="136" t="s">
        <v>40</v>
      </c>
      <c r="O252" s="137">
        <v>0.11</v>
      </c>
      <c r="P252" s="137">
        <f>O252*H252</f>
        <v>4.18</v>
      </c>
      <c r="Q252" s="137">
        <v>0</v>
      </c>
      <c r="R252" s="137">
        <f>Q252*H252</f>
        <v>0</v>
      </c>
      <c r="S252" s="137">
        <v>1E-3</v>
      </c>
      <c r="T252" s="138">
        <f>S252*H252</f>
        <v>3.7999999999999999E-2</v>
      </c>
      <c r="AR252" s="139" t="s">
        <v>247</v>
      </c>
      <c r="AT252" s="139" t="s">
        <v>159</v>
      </c>
      <c r="AU252" s="139" t="s">
        <v>79</v>
      </c>
      <c r="AY252" s="18" t="s">
        <v>157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77</v>
      </c>
      <c r="BK252" s="140">
        <f>ROUND(I252*H252,2)</f>
        <v>0</v>
      </c>
      <c r="BL252" s="18" t="s">
        <v>247</v>
      </c>
      <c r="BM252" s="139" t="s">
        <v>500</v>
      </c>
    </row>
    <row r="253" spans="2:65" s="12" customFormat="1">
      <c r="B253" s="141"/>
      <c r="D253" s="142" t="s">
        <v>165</v>
      </c>
      <c r="E253" s="143" t="s">
        <v>3</v>
      </c>
      <c r="F253" s="144" t="s">
        <v>501</v>
      </c>
      <c r="H253" s="145">
        <v>38</v>
      </c>
      <c r="L253" s="141"/>
      <c r="M253" s="146"/>
      <c r="N253" s="147"/>
      <c r="O253" s="147"/>
      <c r="P253" s="147"/>
      <c r="Q253" s="147"/>
      <c r="R253" s="147"/>
      <c r="S253" s="147"/>
      <c r="T253" s="148"/>
      <c r="AT253" s="143" t="s">
        <v>165</v>
      </c>
      <c r="AU253" s="143" t="s">
        <v>79</v>
      </c>
      <c r="AV253" s="12" t="s">
        <v>79</v>
      </c>
      <c r="AW253" s="12" t="s">
        <v>31</v>
      </c>
      <c r="AX253" s="12" t="s">
        <v>77</v>
      </c>
      <c r="AY253" s="143" t="s">
        <v>157</v>
      </c>
    </row>
    <row r="254" spans="2:65" s="15" customFormat="1">
      <c r="B254" s="172"/>
      <c r="D254" s="142" t="s">
        <v>165</v>
      </c>
      <c r="E254" s="173" t="s">
        <v>3</v>
      </c>
      <c r="F254" s="174" t="s">
        <v>269</v>
      </c>
      <c r="H254" s="173" t="s">
        <v>3</v>
      </c>
      <c r="L254" s="172"/>
      <c r="M254" s="175"/>
      <c r="N254" s="176"/>
      <c r="O254" s="176"/>
      <c r="P254" s="176"/>
      <c r="Q254" s="176"/>
      <c r="R254" s="176"/>
      <c r="S254" s="176"/>
      <c r="T254" s="177"/>
      <c r="AT254" s="173" t="s">
        <v>165</v>
      </c>
      <c r="AU254" s="173" t="s">
        <v>79</v>
      </c>
      <c r="AV254" s="15" t="s">
        <v>77</v>
      </c>
      <c r="AW254" s="15" t="s">
        <v>31</v>
      </c>
      <c r="AX254" s="15" t="s">
        <v>69</v>
      </c>
      <c r="AY254" s="173" t="s">
        <v>157</v>
      </c>
    </row>
    <row r="255" spans="2:65" s="1" customFormat="1" ht="36" customHeight="1">
      <c r="B255" s="128"/>
      <c r="C255" s="129" t="s">
        <v>502</v>
      </c>
      <c r="D255" s="129" t="s">
        <v>159</v>
      </c>
      <c r="E255" s="130" t="s">
        <v>503</v>
      </c>
      <c r="F255" s="131" t="s">
        <v>504</v>
      </c>
      <c r="G255" s="132" t="s">
        <v>422</v>
      </c>
      <c r="H255" s="133">
        <v>52.345999999999997</v>
      </c>
      <c r="I255" s="134"/>
      <c r="J255" s="134">
        <f>ROUND(I255*H255,2)</f>
        <v>0</v>
      </c>
      <c r="K255" s="131" t="s">
        <v>162</v>
      </c>
      <c r="L255" s="30"/>
      <c r="M255" s="178" t="s">
        <v>3</v>
      </c>
      <c r="N255" s="179" t="s">
        <v>40</v>
      </c>
      <c r="O255" s="180">
        <v>0</v>
      </c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AR255" s="139" t="s">
        <v>247</v>
      </c>
      <c r="AT255" s="139" t="s">
        <v>159</v>
      </c>
      <c r="AU255" s="139" t="s">
        <v>79</v>
      </c>
      <c r="AY255" s="18" t="s">
        <v>157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77</v>
      </c>
      <c r="BK255" s="140">
        <f>ROUND(I255*H255,2)</f>
        <v>0</v>
      </c>
      <c r="BL255" s="18" t="s">
        <v>247</v>
      </c>
      <c r="BM255" s="139" t="s">
        <v>505</v>
      </c>
    </row>
    <row r="256" spans="2:65" s="1" customFormat="1" ht="6.95" customHeight="1">
      <c r="B256" s="39"/>
      <c r="C256" s="40"/>
      <c r="D256" s="40"/>
      <c r="E256" s="40"/>
      <c r="F256" s="40"/>
      <c r="G256" s="40"/>
      <c r="H256" s="40"/>
      <c r="I256" s="40"/>
      <c r="J256" s="40"/>
      <c r="K256" s="40"/>
      <c r="L256" s="30"/>
    </row>
  </sheetData>
  <autoFilter ref="C91:K255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87"/>
  <sheetViews>
    <sheetView showGridLines="0" workbookViewId="0">
      <selection activeCell="L333" sqref="L33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4.66406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6">
      <c r="A1" s="83"/>
    </row>
    <row r="2" spans="1:56" ht="36.950000000000003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82</v>
      </c>
      <c r="AZ2" s="84" t="s">
        <v>506</v>
      </c>
      <c r="BA2" s="84" t="s">
        <v>507</v>
      </c>
      <c r="BB2" s="84" t="s">
        <v>121</v>
      </c>
      <c r="BC2" s="84" t="s">
        <v>508</v>
      </c>
      <c r="BD2" s="84" t="s">
        <v>79</v>
      </c>
    </row>
    <row r="3" spans="1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  <c r="AZ3" s="84" t="s">
        <v>509</v>
      </c>
      <c r="BA3" s="84" t="s">
        <v>510</v>
      </c>
      <c r="BB3" s="84" t="s">
        <v>121</v>
      </c>
      <c r="BC3" s="84" t="s">
        <v>511</v>
      </c>
      <c r="BD3" s="84" t="s">
        <v>79</v>
      </c>
    </row>
    <row r="4" spans="1:56" ht="24.95" customHeight="1">
      <c r="B4" s="21"/>
      <c r="D4" s="22" t="s">
        <v>109</v>
      </c>
      <c r="L4" s="21"/>
      <c r="M4" s="85" t="s">
        <v>11</v>
      </c>
      <c r="AT4" s="18" t="s">
        <v>4</v>
      </c>
      <c r="AZ4" s="84" t="s">
        <v>512</v>
      </c>
      <c r="BA4" s="84" t="s">
        <v>513</v>
      </c>
      <c r="BB4" s="84" t="s">
        <v>121</v>
      </c>
      <c r="BC4" s="84" t="s">
        <v>514</v>
      </c>
      <c r="BD4" s="84" t="s">
        <v>79</v>
      </c>
    </row>
    <row r="5" spans="1:56" ht="6.95" customHeight="1">
      <c r="B5" s="21"/>
      <c r="L5" s="21"/>
      <c r="AZ5" s="84" t="s">
        <v>515</v>
      </c>
      <c r="BA5" s="84" t="s">
        <v>516</v>
      </c>
      <c r="BB5" s="84" t="s">
        <v>121</v>
      </c>
      <c r="BC5" s="84" t="s">
        <v>517</v>
      </c>
      <c r="BD5" s="84" t="s">
        <v>79</v>
      </c>
    </row>
    <row r="6" spans="1:56" ht="12" customHeight="1">
      <c r="B6" s="21"/>
      <c r="D6" s="27" t="s">
        <v>15</v>
      </c>
      <c r="L6" s="21"/>
      <c r="AZ6" s="84" t="s">
        <v>518</v>
      </c>
      <c r="BA6" s="84" t="s">
        <v>519</v>
      </c>
      <c r="BB6" s="84" t="s">
        <v>121</v>
      </c>
      <c r="BC6" s="84" t="s">
        <v>520</v>
      </c>
      <c r="BD6" s="84" t="s">
        <v>79</v>
      </c>
    </row>
    <row r="7" spans="1:56" ht="16.5" customHeight="1">
      <c r="B7" s="21"/>
      <c r="E7" s="370" t="str">
        <f>'Rekapitulace stavby'!K6</f>
        <v>Srbsko, vodojem - rekonstrukce, úprava 18.6.2019</v>
      </c>
      <c r="F7" s="371"/>
      <c r="G7" s="371"/>
      <c r="H7" s="371"/>
      <c r="L7" s="21"/>
      <c r="AZ7" s="84" t="s">
        <v>521</v>
      </c>
      <c r="BA7" s="84" t="s">
        <v>522</v>
      </c>
      <c r="BB7" s="84" t="s">
        <v>121</v>
      </c>
      <c r="BC7" s="84" t="s">
        <v>523</v>
      </c>
      <c r="BD7" s="84" t="s">
        <v>79</v>
      </c>
    </row>
    <row r="8" spans="1:56" s="1" customFormat="1" ht="12" customHeight="1">
      <c r="B8" s="30"/>
      <c r="D8" s="27" t="s">
        <v>123</v>
      </c>
      <c r="L8" s="30"/>
      <c r="AZ8" s="84" t="s">
        <v>524</v>
      </c>
      <c r="BA8" s="84" t="s">
        <v>525</v>
      </c>
      <c r="BB8" s="84" t="s">
        <v>121</v>
      </c>
      <c r="BC8" s="84" t="s">
        <v>526</v>
      </c>
      <c r="BD8" s="84" t="s">
        <v>79</v>
      </c>
    </row>
    <row r="9" spans="1:56" s="1" customFormat="1" ht="36.950000000000003" customHeight="1">
      <c r="B9" s="30"/>
      <c r="E9" s="354" t="s">
        <v>527</v>
      </c>
      <c r="F9" s="369"/>
      <c r="G9" s="369"/>
      <c r="H9" s="369"/>
      <c r="L9" s="30"/>
      <c r="AZ9" s="84" t="s">
        <v>528</v>
      </c>
      <c r="BA9" s="84" t="s">
        <v>529</v>
      </c>
      <c r="BB9" s="84" t="s">
        <v>121</v>
      </c>
      <c r="BC9" s="84" t="s">
        <v>530</v>
      </c>
      <c r="BD9" s="84" t="s">
        <v>79</v>
      </c>
    </row>
    <row r="10" spans="1:56" s="1" customFormat="1">
      <c r="B10" s="30"/>
      <c r="L10" s="30"/>
      <c r="AZ10" s="84" t="s">
        <v>531</v>
      </c>
      <c r="BA10" s="84" t="s">
        <v>532</v>
      </c>
      <c r="BB10" s="84" t="s">
        <v>121</v>
      </c>
      <c r="BC10" s="84" t="s">
        <v>533</v>
      </c>
      <c r="BD10" s="84" t="s">
        <v>79</v>
      </c>
    </row>
    <row r="11" spans="1:56" s="1" customFormat="1" ht="12" customHeight="1">
      <c r="B11" s="30"/>
      <c r="D11" s="27" t="s">
        <v>17</v>
      </c>
      <c r="F11" s="25" t="s">
        <v>3</v>
      </c>
      <c r="I11" s="27" t="s">
        <v>18</v>
      </c>
      <c r="J11" s="25" t="s">
        <v>3</v>
      </c>
      <c r="L11" s="30"/>
      <c r="AZ11" s="84" t="s">
        <v>534</v>
      </c>
      <c r="BA11" s="84" t="s">
        <v>535</v>
      </c>
      <c r="BB11" s="84" t="s">
        <v>121</v>
      </c>
      <c r="BC11" s="84" t="s">
        <v>536</v>
      </c>
      <c r="BD11" s="84" t="s">
        <v>79</v>
      </c>
    </row>
    <row r="12" spans="1:56" s="1" customFormat="1" ht="12" customHeight="1">
      <c r="B12" s="30"/>
      <c r="D12" s="27" t="s">
        <v>19</v>
      </c>
      <c r="F12" s="25" t="s">
        <v>20</v>
      </c>
      <c r="I12" s="27" t="s">
        <v>21</v>
      </c>
      <c r="J12" s="47" t="str">
        <f>'Rekapitulace stavby'!AN8</f>
        <v>27. 4. 2019</v>
      </c>
      <c r="L12" s="30"/>
    </row>
    <row r="13" spans="1:56" s="1" customFormat="1" ht="10.9" customHeight="1">
      <c r="B13" s="30"/>
      <c r="L13" s="30"/>
    </row>
    <row r="14" spans="1:56" s="1" customFormat="1" ht="12" customHeight="1">
      <c r="B14" s="30"/>
      <c r="D14" s="27" t="s">
        <v>23</v>
      </c>
      <c r="I14" s="27" t="s">
        <v>24</v>
      </c>
      <c r="J14" s="25" t="s">
        <v>3</v>
      </c>
      <c r="L14" s="30"/>
    </row>
    <row r="15" spans="1:56" s="1" customFormat="1" ht="18" customHeight="1">
      <c r="B15" s="30"/>
      <c r="E15" s="25" t="s">
        <v>25</v>
      </c>
      <c r="I15" s="27" t="s">
        <v>26</v>
      </c>
      <c r="J15" s="25" t="s">
        <v>3</v>
      </c>
      <c r="L15" s="30"/>
    </row>
    <row r="16" spans="1:56" s="1" customFormat="1" ht="6.95" customHeight="1">
      <c r="B16" s="30"/>
      <c r="L16" s="30"/>
    </row>
    <row r="17" spans="2:12" s="1" customFormat="1" ht="12" customHeight="1">
      <c r="B17" s="30"/>
      <c r="D17" s="27" t="s">
        <v>27</v>
      </c>
      <c r="I17" s="27" t="s">
        <v>24</v>
      </c>
      <c r="J17" s="25" t="str">
        <f>'Rekapitulace stavby'!AN13</f>
        <v/>
      </c>
      <c r="L17" s="30"/>
    </row>
    <row r="18" spans="2:12" s="1" customFormat="1" ht="18" customHeight="1">
      <c r="B18" s="30"/>
      <c r="E18" s="345" t="str">
        <f>'Rekapitulace stavby'!E14</f>
        <v xml:space="preserve"> </v>
      </c>
      <c r="F18" s="345"/>
      <c r="G18" s="345"/>
      <c r="H18" s="345"/>
      <c r="I18" s="27" t="s">
        <v>26</v>
      </c>
      <c r="J18" s="25" t="str">
        <f>'Rekapitulace stavby'!AN14</f>
        <v/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7" t="s">
        <v>29</v>
      </c>
      <c r="I20" s="27" t="s">
        <v>24</v>
      </c>
      <c r="J20" s="25" t="s">
        <v>3</v>
      </c>
      <c r="L20" s="30"/>
    </row>
    <row r="21" spans="2:12" s="1" customFormat="1" ht="18" customHeight="1">
      <c r="B21" s="30"/>
      <c r="E21" s="25" t="s">
        <v>30</v>
      </c>
      <c r="I21" s="27" t="s">
        <v>26</v>
      </c>
      <c r="J21" s="25" t="s">
        <v>3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76" t="str">
        <f>'Rekapitulace stavby'!D19</f>
        <v>Uchazeč:</v>
      </c>
      <c r="E23" s="278"/>
      <c r="F23" s="278"/>
      <c r="G23" s="278"/>
      <c r="H23" s="278"/>
      <c r="I23" s="276" t="s">
        <v>24</v>
      </c>
      <c r="J23" s="277" t="s">
        <v>3</v>
      </c>
      <c r="K23" s="278"/>
      <c r="L23" s="30"/>
    </row>
    <row r="24" spans="2:12" s="1" customFormat="1" ht="18" customHeight="1">
      <c r="B24" s="30"/>
      <c r="D24" s="278"/>
      <c r="E24" s="277" t="str">
        <f>'Rekapitulace stavby'!E20</f>
        <v>Vyplň údaj</v>
      </c>
      <c r="F24" s="278"/>
      <c r="G24" s="278"/>
      <c r="H24" s="278"/>
      <c r="I24" s="276" t="s">
        <v>26</v>
      </c>
      <c r="J24" s="277" t="s">
        <v>3</v>
      </c>
      <c r="K24" s="278"/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7" t="s">
        <v>33</v>
      </c>
      <c r="L26" s="30"/>
    </row>
    <row r="27" spans="2:12" s="7" customFormat="1" ht="16.5" customHeight="1">
      <c r="B27" s="86"/>
      <c r="E27" s="341" t="s">
        <v>3</v>
      </c>
      <c r="F27" s="341"/>
      <c r="G27" s="341"/>
      <c r="H27" s="341"/>
      <c r="L27" s="86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7" t="s">
        <v>35</v>
      </c>
      <c r="J30" s="61">
        <f>ROUND(J99,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88" t="s">
        <v>39</v>
      </c>
      <c r="E33" s="27" t="s">
        <v>40</v>
      </c>
      <c r="F33" s="89">
        <f>ROUND((SUM(BE99:BE586)),  2)</f>
        <v>0</v>
      </c>
      <c r="I33" s="90">
        <v>0.21</v>
      </c>
      <c r="J33" s="89">
        <f>ROUND(((SUM(BE99:BE586))*I33),  2)</f>
        <v>0</v>
      </c>
      <c r="L33" s="30"/>
    </row>
    <row r="34" spans="2:12" s="1" customFormat="1" ht="14.45" customHeight="1">
      <c r="B34" s="30"/>
      <c r="E34" s="27" t="s">
        <v>41</v>
      </c>
      <c r="F34" s="89">
        <f>ROUND((SUM(BF99:BF586)),  2)</f>
        <v>0</v>
      </c>
      <c r="I34" s="90">
        <v>0.15</v>
      </c>
      <c r="J34" s="89">
        <f>ROUND(((SUM(BF99:BF586))*I34),  2)</f>
        <v>0</v>
      </c>
      <c r="L34" s="30"/>
    </row>
    <row r="35" spans="2:12" s="1" customFormat="1" ht="14.45" hidden="1" customHeight="1">
      <c r="B35" s="30"/>
      <c r="E35" s="27" t="s">
        <v>42</v>
      </c>
      <c r="F35" s="89">
        <f>ROUND((SUM(BG99:BG586)),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7" t="s">
        <v>43</v>
      </c>
      <c r="F36" s="89">
        <f>ROUND((SUM(BH99:BH586)),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7" t="s">
        <v>44</v>
      </c>
      <c r="F37" s="89">
        <f>ROUND((SUM(BI99:BI586)),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45</v>
      </c>
      <c r="E39" s="52"/>
      <c r="F39" s="52"/>
      <c r="G39" s="93" t="s">
        <v>46</v>
      </c>
      <c r="H39" s="94" t="s">
        <v>47</v>
      </c>
      <c r="I39" s="52"/>
      <c r="J39" s="95">
        <f>SUM(J30:J37)</f>
        <v>0</v>
      </c>
      <c r="K39" s="96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22" t="s">
        <v>125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7" t="s">
        <v>15</v>
      </c>
      <c r="L47" s="30"/>
    </row>
    <row r="48" spans="2:12" s="1" customFormat="1" ht="16.5" customHeight="1">
      <c r="B48" s="30"/>
      <c r="E48" s="370" t="str">
        <f>E7</f>
        <v>Srbsko, vodojem - rekonstrukce, úprava 18.6.2019</v>
      </c>
      <c r="F48" s="371"/>
      <c r="G48" s="371"/>
      <c r="H48" s="371"/>
      <c r="L48" s="30"/>
    </row>
    <row r="49" spans="2:47" s="1" customFormat="1" ht="12" customHeight="1">
      <c r="B49" s="30"/>
      <c r="C49" s="27" t="s">
        <v>123</v>
      </c>
      <c r="L49" s="30"/>
    </row>
    <row r="50" spans="2:47" s="1" customFormat="1" ht="16.5" customHeight="1">
      <c r="B50" s="30"/>
      <c r="E50" s="354" t="str">
        <f>E9</f>
        <v>02 - SO 02 – Stavební část - vodojem</v>
      </c>
      <c r="F50" s="369"/>
      <c r="G50" s="369"/>
      <c r="H50" s="369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7" t="s">
        <v>19</v>
      </c>
      <c r="F52" s="25" t="str">
        <f>F12</f>
        <v>Srbsko</v>
      </c>
      <c r="I52" s="27" t="s">
        <v>21</v>
      </c>
      <c r="J52" s="47" t="str">
        <f>IF(J12="","",J12)</f>
        <v>27. 4. 2019</v>
      </c>
      <c r="L52" s="30"/>
    </row>
    <row r="53" spans="2:47" s="1" customFormat="1" ht="6.95" customHeight="1">
      <c r="B53" s="30"/>
      <c r="L53" s="30"/>
    </row>
    <row r="54" spans="2:47" s="1" customFormat="1" ht="43.15" customHeight="1">
      <c r="B54" s="30"/>
      <c r="C54" s="27" t="s">
        <v>23</v>
      </c>
      <c r="F54" s="25" t="str">
        <f>E15</f>
        <v>Vodovody a kanalizace Mladá Boleslav, a.s.</v>
      </c>
      <c r="I54" s="27" t="s">
        <v>29</v>
      </c>
      <c r="J54" s="28" t="str">
        <f>E21</f>
        <v>Vodohospodářské inženýrské služby, a.s.</v>
      </c>
      <c r="L54" s="30"/>
    </row>
    <row r="55" spans="2:47" s="1" customFormat="1" ht="15.2" customHeight="1">
      <c r="B55" s="30"/>
      <c r="C55" s="27" t="s">
        <v>27</v>
      </c>
      <c r="F55" s="25" t="str">
        <f>IF(E18="","",E18)</f>
        <v xml:space="preserve"> </v>
      </c>
      <c r="I55" s="27" t="s">
        <v>32</v>
      </c>
      <c r="J55" s="28" t="str">
        <f>E24</f>
        <v>Vyplň údaj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7" t="s">
        <v>126</v>
      </c>
      <c r="D57" s="91"/>
      <c r="E57" s="91"/>
      <c r="F57" s="91"/>
      <c r="G57" s="91"/>
      <c r="H57" s="91"/>
      <c r="I57" s="91"/>
      <c r="J57" s="98" t="s">
        <v>127</v>
      </c>
      <c r="K57" s="91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9" t="s">
        <v>67</v>
      </c>
      <c r="J59" s="61">
        <f>J99</f>
        <v>0</v>
      </c>
      <c r="L59" s="30"/>
      <c r="AU59" s="18" t="s">
        <v>128</v>
      </c>
    </row>
    <row r="60" spans="2:47" s="8" customFormat="1" ht="24.95" customHeight="1">
      <c r="B60" s="100"/>
      <c r="D60" s="101" t="s">
        <v>129</v>
      </c>
      <c r="E60" s="102"/>
      <c r="F60" s="102"/>
      <c r="G60" s="102"/>
      <c r="H60" s="102"/>
      <c r="I60" s="102"/>
      <c r="J60" s="103">
        <f>J100</f>
        <v>0</v>
      </c>
      <c r="L60" s="100"/>
    </row>
    <row r="61" spans="2:47" s="9" customFormat="1" ht="19.899999999999999" customHeight="1">
      <c r="B61" s="104"/>
      <c r="D61" s="105" t="s">
        <v>537</v>
      </c>
      <c r="E61" s="106"/>
      <c r="F61" s="106"/>
      <c r="G61" s="106"/>
      <c r="H61" s="106"/>
      <c r="I61" s="106"/>
      <c r="J61" s="107">
        <f>J101</f>
        <v>0</v>
      </c>
      <c r="L61" s="104"/>
    </row>
    <row r="62" spans="2:47" s="9" customFormat="1" ht="19.899999999999999" customHeight="1">
      <c r="B62" s="104"/>
      <c r="D62" s="105" t="s">
        <v>538</v>
      </c>
      <c r="E62" s="106"/>
      <c r="F62" s="106"/>
      <c r="G62" s="106"/>
      <c r="H62" s="106"/>
      <c r="I62" s="106"/>
      <c r="J62" s="107">
        <f>J132</f>
        <v>0</v>
      </c>
      <c r="L62" s="104"/>
    </row>
    <row r="63" spans="2:47" s="9" customFormat="1" ht="19.899999999999999" customHeight="1">
      <c r="B63" s="104"/>
      <c r="D63" s="105" t="s">
        <v>131</v>
      </c>
      <c r="E63" s="106"/>
      <c r="F63" s="106"/>
      <c r="G63" s="106"/>
      <c r="H63" s="106"/>
      <c r="I63" s="106"/>
      <c r="J63" s="107">
        <f>J177</f>
        <v>0</v>
      </c>
      <c r="L63" s="104"/>
    </row>
    <row r="64" spans="2:47" s="9" customFormat="1" ht="19.899999999999999" customHeight="1">
      <c r="B64" s="104"/>
      <c r="D64" s="105" t="s">
        <v>539</v>
      </c>
      <c r="E64" s="106"/>
      <c r="F64" s="106"/>
      <c r="G64" s="106"/>
      <c r="H64" s="106"/>
      <c r="I64" s="106"/>
      <c r="J64" s="107">
        <f>J199</f>
        <v>0</v>
      </c>
      <c r="L64" s="104"/>
    </row>
    <row r="65" spans="2:12" s="9" customFormat="1" ht="19.899999999999999" customHeight="1">
      <c r="B65" s="104"/>
      <c r="D65" s="105" t="s">
        <v>132</v>
      </c>
      <c r="E65" s="106"/>
      <c r="F65" s="106"/>
      <c r="G65" s="106"/>
      <c r="H65" s="106"/>
      <c r="I65" s="106"/>
      <c r="J65" s="107">
        <f>J224</f>
        <v>0</v>
      </c>
      <c r="L65" s="104"/>
    </row>
    <row r="66" spans="2:12" s="9" customFormat="1" ht="19.899999999999999" customHeight="1">
      <c r="B66" s="104"/>
      <c r="D66" s="105" t="s">
        <v>540</v>
      </c>
      <c r="E66" s="106"/>
      <c r="F66" s="106"/>
      <c r="G66" s="106"/>
      <c r="H66" s="106"/>
      <c r="I66" s="106"/>
      <c r="J66" s="107">
        <f>J249</f>
        <v>0</v>
      </c>
      <c r="L66" s="104"/>
    </row>
    <row r="67" spans="2:12" s="8" customFormat="1" ht="24.95" customHeight="1">
      <c r="B67" s="100"/>
      <c r="D67" s="101" t="s">
        <v>135</v>
      </c>
      <c r="E67" s="102"/>
      <c r="F67" s="102"/>
      <c r="G67" s="102"/>
      <c r="H67" s="102"/>
      <c r="I67" s="102"/>
      <c r="J67" s="103">
        <f>J326</f>
        <v>0</v>
      </c>
      <c r="L67" s="100"/>
    </row>
    <row r="68" spans="2:12" s="9" customFormat="1" ht="19.899999999999999" customHeight="1">
      <c r="B68" s="104"/>
      <c r="D68" s="105" t="s">
        <v>136</v>
      </c>
      <c r="E68" s="106"/>
      <c r="F68" s="106"/>
      <c r="G68" s="106"/>
      <c r="H68" s="106"/>
      <c r="I68" s="106"/>
      <c r="J68" s="107">
        <f>J327</f>
        <v>0</v>
      </c>
      <c r="L68" s="104"/>
    </row>
    <row r="69" spans="2:12" s="9" customFormat="1" ht="19.899999999999999" customHeight="1">
      <c r="B69" s="104"/>
      <c r="D69" s="105" t="s">
        <v>138</v>
      </c>
      <c r="E69" s="106"/>
      <c r="F69" s="106"/>
      <c r="G69" s="106"/>
      <c r="H69" s="106"/>
      <c r="I69" s="106"/>
      <c r="J69" s="107">
        <f>J384</f>
        <v>0</v>
      </c>
      <c r="L69" s="104"/>
    </row>
    <row r="70" spans="2:12" s="9" customFormat="1" ht="19.899999999999999" customHeight="1">
      <c r="B70" s="104"/>
      <c r="D70" s="105" t="s">
        <v>541</v>
      </c>
      <c r="E70" s="106"/>
      <c r="F70" s="106"/>
      <c r="G70" s="106"/>
      <c r="H70" s="106"/>
      <c r="I70" s="106"/>
      <c r="J70" s="107">
        <f>J411</f>
        <v>0</v>
      </c>
      <c r="L70" s="104"/>
    </row>
    <row r="71" spans="2:12" s="9" customFormat="1" ht="19.899999999999999" customHeight="1">
      <c r="B71" s="104"/>
      <c r="D71" s="105" t="s">
        <v>542</v>
      </c>
      <c r="E71" s="106"/>
      <c r="F71" s="106"/>
      <c r="G71" s="106"/>
      <c r="H71" s="106"/>
      <c r="I71" s="106"/>
      <c r="J71" s="107">
        <f>J429</f>
        <v>0</v>
      </c>
      <c r="L71" s="104"/>
    </row>
    <row r="72" spans="2:12" s="9" customFormat="1" ht="19.899999999999999" customHeight="1">
      <c r="B72" s="104"/>
      <c r="D72" s="105" t="s">
        <v>140</v>
      </c>
      <c r="E72" s="106"/>
      <c r="F72" s="106"/>
      <c r="G72" s="106"/>
      <c r="H72" s="106"/>
      <c r="I72" s="106"/>
      <c r="J72" s="107">
        <f>J497</f>
        <v>0</v>
      </c>
      <c r="L72" s="104"/>
    </row>
    <row r="73" spans="2:12" s="9" customFormat="1" ht="19.899999999999999" customHeight="1">
      <c r="B73" s="104"/>
      <c r="D73" s="105" t="s">
        <v>543</v>
      </c>
      <c r="E73" s="106"/>
      <c r="F73" s="106"/>
      <c r="G73" s="106"/>
      <c r="H73" s="106"/>
      <c r="I73" s="106"/>
      <c r="J73" s="107">
        <f>J501</f>
        <v>0</v>
      </c>
      <c r="L73" s="104"/>
    </row>
    <row r="74" spans="2:12" s="9" customFormat="1" ht="19.899999999999999" customHeight="1">
      <c r="B74" s="104"/>
      <c r="D74" s="105" t="s">
        <v>544</v>
      </c>
      <c r="E74" s="106"/>
      <c r="F74" s="106"/>
      <c r="G74" s="106"/>
      <c r="H74" s="106"/>
      <c r="I74" s="106"/>
      <c r="J74" s="107">
        <f>J514</f>
        <v>0</v>
      </c>
      <c r="L74" s="104"/>
    </row>
    <row r="75" spans="2:12" s="9" customFormat="1" ht="19.899999999999999" customHeight="1">
      <c r="B75" s="104"/>
      <c r="D75" s="105" t="s">
        <v>141</v>
      </c>
      <c r="E75" s="106"/>
      <c r="F75" s="106"/>
      <c r="G75" s="106"/>
      <c r="H75" s="106"/>
      <c r="I75" s="106"/>
      <c r="J75" s="107">
        <f>J518</f>
        <v>0</v>
      </c>
      <c r="L75" s="104"/>
    </row>
    <row r="76" spans="2:12" s="9" customFormat="1" ht="19.899999999999999" customHeight="1">
      <c r="B76" s="104"/>
      <c r="D76" s="105" t="s">
        <v>545</v>
      </c>
      <c r="E76" s="106"/>
      <c r="F76" s="106"/>
      <c r="G76" s="106"/>
      <c r="H76" s="106"/>
      <c r="I76" s="106"/>
      <c r="J76" s="107">
        <f>J546</f>
        <v>0</v>
      </c>
      <c r="L76" s="104"/>
    </row>
    <row r="77" spans="2:12" s="9" customFormat="1" ht="19.899999999999999" customHeight="1">
      <c r="B77" s="104"/>
      <c r="D77" s="105" t="s">
        <v>546</v>
      </c>
      <c r="E77" s="106"/>
      <c r="F77" s="106"/>
      <c r="G77" s="106"/>
      <c r="H77" s="106"/>
      <c r="I77" s="106"/>
      <c r="J77" s="107">
        <f>J558</f>
        <v>0</v>
      </c>
      <c r="L77" s="104"/>
    </row>
    <row r="78" spans="2:12" s="9" customFormat="1" ht="19.899999999999999" customHeight="1">
      <c r="B78" s="104"/>
      <c r="D78" s="105" t="s">
        <v>547</v>
      </c>
      <c r="E78" s="106"/>
      <c r="F78" s="106"/>
      <c r="G78" s="106"/>
      <c r="H78" s="106"/>
      <c r="I78" s="106"/>
      <c r="J78" s="107">
        <f>J567</f>
        <v>0</v>
      </c>
      <c r="L78" s="104"/>
    </row>
    <row r="79" spans="2:12" s="9" customFormat="1" ht="19.899999999999999" customHeight="1">
      <c r="B79" s="104"/>
      <c r="D79" s="105" t="s">
        <v>548</v>
      </c>
      <c r="E79" s="106"/>
      <c r="F79" s="106"/>
      <c r="G79" s="106"/>
      <c r="H79" s="106"/>
      <c r="I79" s="106"/>
      <c r="J79" s="107">
        <f>J582</f>
        <v>0</v>
      </c>
      <c r="L79" s="104"/>
    </row>
    <row r="80" spans="2:12" s="1" customFormat="1" ht="21.75" customHeight="1">
      <c r="B80" s="30"/>
      <c r="L80" s="30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30"/>
    </row>
    <row r="85" spans="2:12" s="1" customFormat="1" ht="6.95" customHeight="1"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30"/>
    </row>
    <row r="86" spans="2:12" s="1" customFormat="1" ht="24.95" customHeight="1">
      <c r="B86" s="30"/>
      <c r="C86" s="22" t="s">
        <v>142</v>
      </c>
      <c r="L86" s="30"/>
    </row>
    <row r="87" spans="2:12" s="1" customFormat="1" ht="6.95" customHeight="1">
      <c r="B87" s="30"/>
      <c r="L87" s="30"/>
    </row>
    <row r="88" spans="2:12" s="1" customFormat="1" ht="12" customHeight="1">
      <c r="B88" s="30"/>
      <c r="C88" s="27" t="s">
        <v>15</v>
      </c>
      <c r="L88" s="30"/>
    </row>
    <row r="89" spans="2:12" s="1" customFormat="1" ht="16.5" customHeight="1">
      <c r="B89" s="30"/>
      <c r="E89" s="370" t="str">
        <f>E7</f>
        <v>Srbsko, vodojem - rekonstrukce, úprava 18.6.2019</v>
      </c>
      <c r="F89" s="371"/>
      <c r="G89" s="371"/>
      <c r="H89" s="371"/>
      <c r="L89" s="30"/>
    </row>
    <row r="90" spans="2:12" s="1" customFormat="1" ht="12" customHeight="1">
      <c r="B90" s="30"/>
      <c r="C90" s="27" t="s">
        <v>123</v>
      </c>
      <c r="L90" s="30"/>
    </row>
    <row r="91" spans="2:12" s="1" customFormat="1" ht="16.5" customHeight="1">
      <c r="B91" s="30"/>
      <c r="E91" s="354" t="str">
        <f>E9</f>
        <v>02 - SO 02 – Stavební část - vodojem</v>
      </c>
      <c r="F91" s="369"/>
      <c r="G91" s="369"/>
      <c r="H91" s="369"/>
      <c r="L91" s="30"/>
    </row>
    <row r="92" spans="2:12" s="1" customFormat="1" ht="6.95" customHeight="1">
      <c r="B92" s="30"/>
      <c r="L92" s="30"/>
    </row>
    <row r="93" spans="2:12" s="1" customFormat="1" ht="12" customHeight="1">
      <c r="B93" s="30"/>
      <c r="C93" s="27" t="s">
        <v>19</v>
      </c>
      <c r="F93" s="25" t="str">
        <f>F12</f>
        <v>Srbsko</v>
      </c>
      <c r="I93" s="27" t="s">
        <v>21</v>
      </c>
      <c r="J93" s="47" t="str">
        <f>IF(J12="","",J12)</f>
        <v>27. 4. 2019</v>
      </c>
      <c r="L93" s="30"/>
    </row>
    <row r="94" spans="2:12" s="1" customFormat="1" ht="6.95" customHeight="1">
      <c r="B94" s="30"/>
      <c r="L94" s="30"/>
    </row>
    <row r="95" spans="2:12" s="1" customFormat="1" ht="43.15" customHeight="1">
      <c r="B95" s="30"/>
      <c r="C95" s="27" t="s">
        <v>23</v>
      </c>
      <c r="F95" s="25" t="str">
        <f>E15</f>
        <v>Vodovody a kanalizace Mladá Boleslav, a.s.</v>
      </c>
      <c r="I95" s="27" t="s">
        <v>29</v>
      </c>
      <c r="J95" s="28" t="str">
        <f>E21</f>
        <v>Vodohospodářské inženýrské služby, a.s.</v>
      </c>
      <c r="L95" s="30"/>
    </row>
    <row r="96" spans="2:12" s="1" customFormat="1" ht="15.2" customHeight="1">
      <c r="B96" s="30"/>
      <c r="C96" s="27" t="s">
        <v>27</v>
      </c>
      <c r="F96" s="25" t="str">
        <f>IF(E18="","",E18)</f>
        <v xml:space="preserve"> </v>
      </c>
      <c r="I96" s="27" t="s">
        <v>32</v>
      </c>
      <c r="J96" s="28" t="str">
        <f>E24</f>
        <v>Vyplň údaj</v>
      </c>
      <c r="L96" s="30"/>
    </row>
    <row r="97" spans="2:65" s="1" customFormat="1" ht="10.35" customHeight="1">
      <c r="B97" s="30"/>
      <c r="L97" s="30"/>
    </row>
    <row r="98" spans="2:65" s="10" customFormat="1" ht="29.25" customHeight="1">
      <c r="B98" s="108"/>
      <c r="C98" s="109" t="s">
        <v>143</v>
      </c>
      <c r="D98" s="110" t="s">
        <v>54</v>
      </c>
      <c r="E98" s="110" t="s">
        <v>50</v>
      </c>
      <c r="F98" s="110" t="s">
        <v>51</v>
      </c>
      <c r="G98" s="110" t="s">
        <v>144</v>
      </c>
      <c r="H98" s="110" t="s">
        <v>145</v>
      </c>
      <c r="I98" s="110" t="s">
        <v>146</v>
      </c>
      <c r="J98" s="110" t="s">
        <v>127</v>
      </c>
      <c r="K98" s="111" t="s">
        <v>147</v>
      </c>
      <c r="L98" s="108"/>
      <c r="M98" s="54" t="s">
        <v>3</v>
      </c>
      <c r="N98" s="55" t="s">
        <v>39</v>
      </c>
      <c r="O98" s="55" t="s">
        <v>148</v>
      </c>
      <c r="P98" s="55" t="s">
        <v>149</v>
      </c>
      <c r="Q98" s="55" t="s">
        <v>150</v>
      </c>
      <c r="R98" s="55" t="s">
        <v>151</v>
      </c>
      <c r="S98" s="55" t="s">
        <v>152</v>
      </c>
      <c r="T98" s="56" t="s">
        <v>153</v>
      </c>
    </row>
    <row r="99" spans="2:65" s="1" customFormat="1" ht="22.9" customHeight="1">
      <c r="B99" s="30"/>
      <c r="C99" s="59" t="s">
        <v>154</v>
      </c>
      <c r="J99" s="112">
        <f>BK99</f>
        <v>0</v>
      </c>
      <c r="L99" s="30"/>
      <c r="M99" s="57"/>
      <c r="N99" s="48"/>
      <c r="O99" s="48"/>
      <c r="P99" s="113">
        <f>P100+P326</f>
        <v>1119.4484670000002</v>
      </c>
      <c r="Q99" s="48"/>
      <c r="R99" s="113">
        <f>R100+R326</f>
        <v>223.62147640000001</v>
      </c>
      <c r="S99" s="48"/>
      <c r="T99" s="114">
        <f>T100+T326</f>
        <v>7.661264000000001</v>
      </c>
      <c r="AT99" s="18" t="s">
        <v>68</v>
      </c>
      <c r="AU99" s="18" t="s">
        <v>128</v>
      </c>
      <c r="BK99" s="115">
        <f>BK100+BK326</f>
        <v>0</v>
      </c>
    </row>
    <row r="100" spans="2:65" s="11" customFormat="1" ht="25.9" customHeight="1">
      <c r="B100" s="116"/>
      <c r="D100" s="117" t="s">
        <v>68</v>
      </c>
      <c r="E100" s="118" t="s">
        <v>155</v>
      </c>
      <c r="F100" s="118" t="s">
        <v>156</v>
      </c>
      <c r="J100" s="119">
        <f>BK100</f>
        <v>0</v>
      </c>
      <c r="L100" s="116"/>
      <c r="M100" s="120"/>
      <c r="N100" s="121"/>
      <c r="O100" s="121"/>
      <c r="P100" s="122">
        <f>P101+P132+P177+P199+P224+P249</f>
        <v>781.84477400000003</v>
      </c>
      <c r="Q100" s="121"/>
      <c r="R100" s="122">
        <f>R101+R132+R177+R199+R224+R249</f>
        <v>211.11601465000001</v>
      </c>
      <c r="S100" s="121"/>
      <c r="T100" s="123">
        <f>T101+T132+T177+T199+T224+T249</f>
        <v>7.661264000000001</v>
      </c>
      <c r="AR100" s="117" t="s">
        <v>77</v>
      </c>
      <c r="AT100" s="124" t="s">
        <v>68</v>
      </c>
      <c r="AU100" s="124" t="s">
        <v>69</v>
      </c>
      <c r="AY100" s="117" t="s">
        <v>157</v>
      </c>
      <c r="BK100" s="125">
        <f>BK101+BK132+BK177+BK199+BK224+BK249</f>
        <v>0</v>
      </c>
    </row>
    <row r="101" spans="2:65" s="11" customFormat="1" ht="22.9" customHeight="1">
      <c r="B101" s="116"/>
      <c r="D101" s="117" t="s">
        <v>68</v>
      </c>
      <c r="E101" s="126" t="s">
        <v>79</v>
      </c>
      <c r="F101" s="126" t="s">
        <v>549</v>
      </c>
      <c r="J101" s="127">
        <f>BK101</f>
        <v>0</v>
      </c>
      <c r="L101" s="116"/>
      <c r="M101" s="120"/>
      <c r="N101" s="121"/>
      <c r="O101" s="121"/>
      <c r="P101" s="122">
        <f>SUM(P102:P131)</f>
        <v>64.854645000000005</v>
      </c>
      <c r="Q101" s="121"/>
      <c r="R101" s="122">
        <f>SUM(R102:R131)</f>
        <v>44.054528609999998</v>
      </c>
      <c r="S101" s="121"/>
      <c r="T101" s="123">
        <f>SUM(T102:T131)</f>
        <v>0</v>
      </c>
      <c r="AR101" s="117" t="s">
        <v>77</v>
      </c>
      <c r="AT101" s="124" t="s">
        <v>68</v>
      </c>
      <c r="AU101" s="124" t="s">
        <v>77</v>
      </c>
      <c r="AY101" s="117" t="s">
        <v>157</v>
      </c>
      <c r="BK101" s="125">
        <f>SUM(BK102:BK131)</f>
        <v>0</v>
      </c>
    </row>
    <row r="102" spans="2:65" s="1" customFormat="1" ht="36" customHeight="1">
      <c r="B102" s="128"/>
      <c r="C102" s="129" t="s">
        <v>77</v>
      </c>
      <c r="D102" s="129" t="s">
        <v>159</v>
      </c>
      <c r="E102" s="130" t="s">
        <v>550</v>
      </c>
      <c r="F102" s="131" t="s">
        <v>551</v>
      </c>
      <c r="G102" s="132" t="s">
        <v>121</v>
      </c>
      <c r="H102" s="133">
        <v>60.235999999999997</v>
      </c>
      <c r="I102" s="134"/>
      <c r="J102" s="134">
        <f>ROUND(I102*H102,2)</f>
        <v>0</v>
      </c>
      <c r="K102" s="131" t="s">
        <v>162</v>
      </c>
      <c r="L102" s="30"/>
      <c r="M102" s="135" t="s">
        <v>3</v>
      </c>
      <c r="N102" s="136" t="s">
        <v>40</v>
      </c>
      <c r="O102" s="137">
        <v>6.5000000000000002E-2</v>
      </c>
      <c r="P102" s="137">
        <f>O102*H102</f>
        <v>3.91534</v>
      </c>
      <c r="Q102" s="137">
        <v>2.2000000000000001E-4</v>
      </c>
      <c r="R102" s="137">
        <f>Q102*H102</f>
        <v>1.325192E-2</v>
      </c>
      <c r="S102" s="137">
        <v>0</v>
      </c>
      <c r="T102" s="138">
        <f>S102*H102</f>
        <v>0</v>
      </c>
      <c r="AR102" s="139" t="s">
        <v>163</v>
      </c>
      <c r="AT102" s="139" t="s">
        <v>159</v>
      </c>
      <c r="AU102" s="139" t="s">
        <v>79</v>
      </c>
      <c r="AY102" s="18" t="s">
        <v>157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77</v>
      </c>
      <c r="BK102" s="140">
        <f>ROUND(I102*H102,2)</f>
        <v>0</v>
      </c>
      <c r="BL102" s="18" t="s">
        <v>163</v>
      </c>
      <c r="BM102" s="139" t="s">
        <v>552</v>
      </c>
    </row>
    <row r="103" spans="2:65" s="12" customFormat="1">
      <c r="B103" s="141"/>
      <c r="D103" s="142" t="s">
        <v>165</v>
      </c>
      <c r="E103" s="143" t="s">
        <v>3</v>
      </c>
      <c r="F103" s="144" t="s">
        <v>553</v>
      </c>
      <c r="H103" s="145">
        <v>31.47</v>
      </c>
      <c r="L103" s="141"/>
      <c r="M103" s="146"/>
      <c r="N103" s="147"/>
      <c r="O103" s="147"/>
      <c r="P103" s="147"/>
      <c r="Q103" s="147"/>
      <c r="R103" s="147"/>
      <c r="S103" s="147"/>
      <c r="T103" s="148"/>
      <c r="AT103" s="143" t="s">
        <v>165</v>
      </c>
      <c r="AU103" s="143" t="s">
        <v>79</v>
      </c>
      <c r="AV103" s="12" t="s">
        <v>79</v>
      </c>
      <c r="AW103" s="12" t="s">
        <v>31</v>
      </c>
      <c r="AX103" s="12" t="s">
        <v>69</v>
      </c>
      <c r="AY103" s="143" t="s">
        <v>157</v>
      </c>
    </row>
    <row r="104" spans="2:65" s="12" customFormat="1">
      <c r="B104" s="141"/>
      <c r="D104" s="142" t="s">
        <v>165</v>
      </c>
      <c r="E104" s="143" t="s">
        <v>3</v>
      </c>
      <c r="F104" s="144" t="s">
        <v>554</v>
      </c>
      <c r="H104" s="145">
        <v>19.885999999999999</v>
      </c>
      <c r="L104" s="141"/>
      <c r="M104" s="146"/>
      <c r="N104" s="147"/>
      <c r="O104" s="147"/>
      <c r="P104" s="147"/>
      <c r="Q104" s="147"/>
      <c r="R104" s="147"/>
      <c r="S104" s="147"/>
      <c r="T104" s="148"/>
      <c r="AT104" s="143" t="s">
        <v>165</v>
      </c>
      <c r="AU104" s="143" t="s">
        <v>79</v>
      </c>
      <c r="AV104" s="12" t="s">
        <v>79</v>
      </c>
      <c r="AW104" s="12" t="s">
        <v>31</v>
      </c>
      <c r="AX104" s="12" t="s">
        <v>69</v>
      </c>
      <c r="AY104" s="143" t="s">
        <v>157</v>
      </c>
    </row>
    <row r="105" spans="2:65" s="12" customFormat="1">
      <c r="B105" s="141"/>
      <c r="D105" s="142" t="s">
        <v>165</v>
      </c>
      <c r="E105" s="143" t="s">
        <v>3</v>
      </c>
      <c r="F105" s="144" t="s">
        <v>555</v>
      </c>
      <c r="H105" s="145">
        <v>8.8800000000000008</v>
      </c>
      <c r="L105" s="141"/>
      <c r="M105" s="146"/>
      <c r="N105" s="147"/>
      <c r="O105" s="147"/>
      <c r="P105" s="147"/>
      <c r="Q105" s="147"/>
      <c r="R105" s="147"/>
      <c r="S105" s="147"/>
      <c r="T105" s="148"/>
      <c r="AT105" s="143" t="s">
        <v>165</v>
      </c>
      <c r="AU105" s="143" t="s">
        <v>79</v>
      </c>
      <c r="AV105" s="12" t="s">
        <v>79</v>
      </c>
      <c r="AW105" s="12" t="s">
        <v>31</v>
      </c>
      <c r="AX105" s="12" t="s">
        <v>69</v>
      </c>
      <c r="AY105" s="143" t="s">
        <v>157</v>
      </c>
    </row>
    <row r="106" spans="2:65" s="13" customFormat="1">
      <c r="B106" s="149"/>
      <c r="D106" s="142" t="s">
        <v>165</v>
      </c>
      <c r="E106" s="150" t="s">
        <v>3</v>
      </c>
      <c r="F106" s="151" t="s">
        <v>172</v>
      </c>
      <c r="H106" s="152">
        <v>60.235999999999997</v>
      </c>
      <c r="L106" s="149"/>
      <c r="M106" s="153"/>
      <c r="N106" s="154"/>
      <c r="O106" s="154"/>
      <c r="P106" s="154"/>
      <c r="Q106" s="154"/>
      <c r="R106" s="154"/>
      <c r="S106" s="154"/>
      <c r="T106" s="155"/>
      <c r="AT106" s="150" t="s">
        <v>165</v>
      </c>
      <c r="AU106" s="150" t="s">
        <v>79</v>
      </c>
      <c r="AV106" s="13" t="s">
        <v>163</v>
      </c>
      <c r="AW106" s="13" t="s">
        <v>31</v>
      </c>
      <c r="AX106" s="13" t="s">
        <v>77</v>
      </c>
      <c r="AY106" s="150" t="s">
        <v>157</v>
      </c>
    </row>
    <row r="107" spans="2:65" s="1" customFormat="1" ht="16.5" customHeight="1">
      <c r="B107" s="128"/>
      <c r="C107" s="163" t="s">
        <v>79</v>
      </c>
      <c r="D107" s="163" t="s">
        <v>242</v>
      </c>
      <c r="E107" s="164" t="s">
        <v>556</v>
      </c>
      <c r="F107" s="165" t="s">
        <v>557</v>
      </c>
      <c r="G107" s="166" t="s">
        <v>121</v>
      </c>
      <c r="H107" s="167">
        <v>69.271000000000001</v>
      </c>
      <c r="I107" s="168"/>
      <c r="J107" s="168">
        <f>ROUND(I107*H107,2)</f>
        <v>0</v>
      </c>
      <c r="K107" s="165" t="s">
        <v>162</v>
      </c>
      <c r="L107" s="169"/>
      <c r="M107" s="170" t="s">
        <v>3</v>
      </c>
      <c r="N107" s="171" t="s">
        <v>40</v>
      </c>
      <c r="O107" s="137">
        <v>0</v>
      </c>
      <c r="P107" s="137">
        <f>O107*H107</f>
        <v>0</v>
      </c>
      <c r="Q107" s="137">
        <v>2.9999999999999997E-4</v>
      </c>
      <c r="R107" s="137">
        <f>Q107*H107</f>
        <v>2.0781299999999999E-2</v>
      </c>
      <c r="S107" s="137">
        <v>0</v>
      </c>
      <c r="T107" s="138">
        <f>S107*H107</f>
        <v>0</v>
      </c>
      <c r="AR107" s="139" t="s">
        <v>199</v>
      </c>
      <c r="AT107" s="139" t="s">
        <v>242</v>
      </c>
      <c r="AU107" s="139" t="s">
        <v>79</v>
      </c>
      <c r="AY107" s="18" t="s">
        <v>157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77</v>
      </c>
      <c r="BK107" s="140">
        <f>ROUND(I107*H107,2)</f>
        <v>0</v>
      </c>
      <c r="BL107" s="18" t="s">
        <v>163</v>
      </c>
      <c r="BM107" s="139" t="s">
        <v>558</v>
      </c>
    </row>
    <row r="108" spans="2:65" s="12" customFormat="1">
      <c r="B108" s="141"/>
      <c r="D108" s="142" t="s">
        <v>165</v>
      </c>
      <c r="F108" s="144" t="s">
        <v>559</v>
      </c>
      <c r="H108" s="145">
        <v>69.271000000000001</v>
      </c>
      <c r="L108" s="141"/>
      <c r="M108" s="146"/>
      <c r="N108" s="147"/>
      <c r="O108" s="147"/>
      <c r="P108" s="147"/>
      <c r="Q108" s="147"/>
      <c r="R108" s="147"/>
      <c r="S108" s="147"/>
      <c r="T108" s="148"/>
      <c r="AT108" s="143" t="s">
        <v>165</v>
      </c>
      <c r="AU108" s="143" t="s">
        <v>79</v>
      </c>
      <c r="AV108" s="12" t="s">
        <v>79</v>
      </c>
      <c r="AW108" s="12" t="s">
        <v>4</v>
      </c>
      <c r="AX108" s="12" t="s">
        <v>77</v>
      </c>
      <c r="AY108" s="143" t="s">
        <v>157</v>
      </c>
    </row>
    <row r="109" spans="2:65" s="1" customFormat="1" ht="24" customHeight="1">
      <c r="B109" s="128"/>
      <c r="C109" s="129" t="s">
        <v>174</v>
      </c>
      <c r="D109" s="129" t="s">
        <v>159</v>
      </c>
      <c r="E109" s="130" t="s">
        <v>560</v>
      </c>
      <c r="F109" s="131" t="s">
        <v>561</v>
      </c>
      <c r="G109" s="132" t="s">
        <v>104</v>
      </c>
      <c r="H109" s="133">
        <v>4.4349999999999996</v>
      </c>
      <c r="I109" s="134"/>
      <c r="J109" s="134">
        <f>ROUND(I109*H109,2)</f>
        <v>0</v>
      </c>
      <c r="K109" s="131" t="s">
        <v>162</v>
      </c>
      <c r="L109" s="30"/>
      <c r="M109" s="135" t="s">
        <v>3</v>
      </c>
      <c r="N109" s="136" t="s">
        <v>40</v>
      </c>
      <c r="O109" s="137">
        <v>0.98499999999999999</v>
      </c>
      <c r="P109" s="137">
        <f>O109*H109</f>
        <v>4.3684749999999992</v>
      </c>
      <c r="Q109" s="137">
        <v>1.98</v>
      </c>
      <c r="R109" s="137">
        <f>Q109*H109</f>
        <v>8.7812999999999999</v>
      </c>
      <c r="S109" s="137">
        <v>0</v>
      </c>
      <c r="T109" s="138">
        <f>S109*H109</f>
        <v>0</v>
      </c>
      <c r="AR109" s="139" t="s">
        <v>163</v>
      </c>
      <c r="AT109" s="139" t="s">
        <v>159</v>
      </c>
      <c r="AU109" s="139" t="s">
        <v>79</v>
      </c>
      <c r="AY109" s="18" t="s">
        <v>157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77</v>
      </c>
      <c r="BK109" s="140">
        <f>ROUND(I109*H109,2)</f>
        <v>0</v>
      </c>
      <c r="BL109" s="18" t="s">
        <v>163</v>
      </c>
      <c r="BM109" s="139" t="s">
        <v>562</v>
      </c>
    </row>
    <row r="110" spans="2:65" s="12" customFormat="1">
      <c r="B110" s="141"/>
      <c r="D110" s="142" t="s">
        <v>165</v>
      </c>
      <c r="E110" s="143" t="s">
        <v>3</v>
      </c>
      <c r="F110" s="144" t="s">
        <v>563</v>
      </c>
      <c r="H110" s="145">
        <v>3.1469999999999998</v>
      </c>
      <c r="L110" s="141"/>
      <c r="M110" s="146"/>
      <c r="N110" s="147"/>
      <c r="O110" s="147"/>
      <c r="P110" s="147"/>
      <c r="Q110" s="147"/>
      <c r="R110" s="147"/>
      <c r="S110" s="147"/>
      <c r="T110" s="148"/>
      <c r="AT110" s="143" t="s">
        <v>165</v>
      </c>
      <c r="AU110" s="143" t="s">
        <v>79</v>
      </c>
      <c r="AV110" s="12" t="s">
        <v>79</v>
      </c>
      <c r="AW110" s="12" t="s">
        <v>31</v>
      </c>
      <c r="AX110" s="12" t="s">
        <v>69</v>
      </c>
      <c r="AY110" s="143" t="s">
        <v>157</v>
      </c>
    </row>
    <row r="111" spans="2:65" s="12" customFormat="1">
      <c r="B111" s="141"/>
      <c r="D111" s="142" t="s">
        <v>165</v>
      </c>
      <c r="E111" s="143" t="s">
        <v>3</v>
      </c>
      <c r="F111" s="144" t="s">
        <v>564</v>
      </c>
      <c r="H111" s="145">
        <v>1.288</v>
      </c>
      <c r="L111" s="141"/>
      <c r="M111" s="146"/>
      <c r="N111" s="147"/>
      <c r="O111" s="147"/>
      <c r="P111" s="147"/>
      <c r="Q111" s="147"/>
      <c r="R111" s="147"/>
      <c r="S111" s="147"/>
      <c r="T111" s="148"/>
      <c r="AT111" s="143" t="s">
        <v>165</v>
      </c>
      <c r="AU111" s="143" t="s">
        <v>79</v>
      </c>
      <c r="AV111" s="12" t="s">
        <v>79</v>
      </c>
      <c r="AW111" s="12" t="s">
        <v>31</v>
      </c>
      <c r="AX111" s="12" t="s">
        <v>69</v>
      </c>
      <c r="AY111" s="143" t="s">
        <v>157</v>
      </c>
    </row>
    <row r="112" spans="2:65" s="13" customFormat="1">
      <c r="B112" s="149"/>
      <c r="D112" s="142" t="s">
        <v>165</v>
      </c>
      <c r="E112" s="150" t="s">
        <v>3</v>
      </c>
      <c r="F112" s="151" t="s">
        <v>172</v>
      </c>
      <c r="H112" s="152">
        <v>4.4349999999999996</v>
      </c>
      <c r="L112" s="149"/>
      <c r="M112" s="153"/>
      <c r="N112" s="154"/>
      <c r="O112" s="154"/>
      <c r="P112" s="154"/>
      <c r="Q112" s="154"/>
      <c r="R112" s="154"/>
      <c r="S112" s="154"/>
      <c r="T112" s="155"/>
      <c r="AT112" s="150" t="s">
        <v>165</v>
      </c>
      <c r="AU112" s="150" t="s">
        <v>79</v>
      </c>
      <c r="AV112" s="13" t="s">
        <v>163</v>
      </c>
      <c r="AW112" s="13" t="s">
        <v>31</v>
      </c>
      <c r="AX112" s="13" t="s">
        <v>77</v>
      </c>
      <c r="AY112" s="150" t="s">
        <v>157</v>
      </c>
    </row>
    <row r="113" spans="2:65" s="1" customFormat="1" ht="36" customHeight="1">
      <c r="B113" s="128"/>
      <c r="C113" s="129" t="s">
        <v>163</v>
      </c>
      <c r="D113" s="129" t="s">
        <v>159</v>
      </c>
      <c r="E113" s="130" t="s">
        <v>565</v>
      </c>
      <c r="F113" s="131" t="s">
        <v>566</v>
      </c>
      <c r="G113" s="132" t="s">
        <v>104</v>
      </c>
      <c r="H113" s="133">
        <v>0.20300000000000001</v>
      </c>
      <c r="I113" s="134"/>
      <c r="J113" s="134">
        <f>ROUND(I113*H113,2)</f>
        <v>0</v>
      </c>
      <c r="K113" s="131" t="s">
        <v>162</v>
      </c>
      <c r="L113" s="30"/>
      <c r="M113" s="135" t="s">
        <v>3</v>
      </c>
      <c r="N113" s="136" t="s">
        <v>40</v>
      </c>
      <c r="O113" s="137">
        <v>1.0249999999999999</v>
      </c>
      <c r="P113" s="137">
        <f>O113*H113</f>
        <v>0.20807500000000001</v>
      </c>
      <c r="Q113" s="137">
        <v>2.16</v>
      </c>
      <c r="R113" s="137">
        <f>Q113*H113</f>
        <v>0.43848000000000004</v>
      </c>
      <c r="S113" s="137">
        <v>0</v>
      </c>
      <c r="T113" s="138">
        <f>S113*H113</f>
        <v>0</v>
      </c>
      <c r="AR113" s="139" t="s">
        <v>163</v>
      </c>
      <c r="AT113" s="139" t="s">
        <v>159</v>
      </c>
      <c r="AU113" s="139" t="s">
        <v>79</v>
      </c>
      <c r="AY113" s="18" t="s">
        <v>157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77</v>
      </c>
      <c r="BK113" s="140">
        <f>ROUND(I113*H113,2)</f>
        <v>0</v>
      </c>
      <c r="BL113" s="18" t="s">
        <v>163</v>
      </c>
      <c r="BM113" s="139" t="s">
        <v>567</v>
      </c>
    </row>
    <row r="114" spans="2:65" s="12" customFormat="1">
      <c r="B114" s="141"/>
      <c r="D114" s="142" t="s">
        <v>165</v>
      </c>
      <c r="E114" s="143" t="s">
        <v>3</v>
      </c>
      <c r="F114" s="144" t="s">
        <v>568</v>
      </c>
      <c r="H114" s="145">
        <v>0.20300000000000001</v>
      </c>
      <c r="L114" s="141"/>
      <c r="M114" s="146"/>
      <c r="N114" s="147"/>
      <c r="O114" s="147"/>
      <c r="P114" s="147"/>
      <c r="Q114" s="147"/>
      <c r="R114" s="147"/>
      <c r="S114" s="147"/>
      <c r="T114" s="148"/>
      <c r="AT114" s="143" t="s">
        <v>165</v>
      </c>
      <c r="AU114" s="143" t="s">
        <v>79</v>
      </c>
      <c r="AV114" s="12" t="s">
        <v>79</v>
      </c>
      <c r="AW114" s="12" t="s">
        <v>31</v>
      </c>
      <c r="AX114" s="12" t="s">
        <v>77</v>
      </c>
      <c r="AY114" s="143" t="s">
        <v>157</v>
      </c>
    </row>
    <row r="115" spans="2:65" s="1" customFormat="1" ht="24" customHeight="1">
      <c r="B115" s="128"/>
      <c r="C115" s="129" t="s">
        <v>184</v>
      </c>
      <c r="D115" s="129" t="s">
        <v>159</v>
      </c>
      <c r="E115" s="130" t="s">
        <v>569</v>
      </c>
      <c r="F115" s="131" t="s">
        <v>570</v>
      </c>
      <c r="G115" s="132" t="s">
        <v>104</v>
      </c>
      <c r="H115" s="133">
        <v>1.33</v>
      </c>
      <c r="I115" s="134"/>
      <c r="J115" s="134">
        <f>ROUND(I115*H115,2)</f>
        <v>0</v>
      </c>
      <c r="K115" s="131" t="s">
        <v>162</v>
      </c>
      <c r="L115" s="30"/>
      <c r="M115" s="135" t="s">
        <v>3</v>
      </c>
      <c r="N115" s="136" t="s">
        <v>40</v>
      </c>
      <c r="O115" s="137">
        <v>0.58399999999999996</v>
      </c>
      <c r="P115" s="137">
        <f>O115*H115</f>
        <v>0.77671999999999997</v>
      </c>
      <c r="Q115" s="137">
        <v>2.45329</v>
      </c>
      <c r="R115" s="137">
        <f>Q115*H115</f>
        <v>3.2628756999999999</v>
      </c>
      <c r="S115" s="137">
        <v>0</v>
      </c>
      <c r="T115" s="138">
        <f>S115*H115</f>
        <v>0</v>
      </c>
      <c r="AR115" s="139" t="s">
        <v>163</v>
      </c>
      <c r="AT115" s="139" t="s">
        <v>159</v>
      </c>
      <c r="AU115" s="139" t="s">
        <v>79</v>
      </c>
      <c r="AY115" s="18" t="s">
        <v>157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77</v>
      </c>
      <c r="BK115" s="140">
        <f>ROUND(I115*H115,2)</f>
        <v>0</v>
      </c>
      <c r="BL115" s="18" t="s">
        <v>163</v>
      </c>
      <c r="BM115" s="139" t="s">
        <v>571</v>
      </c>
    </row>
    <row r="116" spans="2:65" s="12" customFormat="1" ht="22.5">
      <c r="B116" s="141"/>
      <c r="D116" s="142" t="s">
        <v>165</v>
      </c>
      <c r="E116" s="143" t="s">
        <v>3</v>
      </c>
      <c r="F116" s="144" t="s">
        <v>572</v>
      </c>
      <c r="H116" s="145">
        <v>0.40600000000000003</v>
      </c>
      <c r="L116" s="141"/>
      <c r="M116" s="146"/>
      <c r="N116" s="147"/>
      <c r="O116" s="147"/>
      <c r="P116" s="147"/>
      <c r="Q116" s="147"/>
      <c r="R116" s="147"/>
      <c r="S116" s="147"/>
      <c r="T116" s="148"/>
      <c r="AT116" s="143" t="s">
        <v>165</v>
      </c>
      <c r="AU116" s="143" t="s">
        <v>79</v>
      </c>
      <c r="AV116" s="12" t="s">
        <v>79</v>
      </c>
      <c r="AW116" s="12" t="s">
        <v>31</v>
      </c>
      <c r="AX116" s="12" t="s">
        <v>69</v>
      </c>
      <c r="AY116" s="143" t="s">
        <v>157</v>
      </c>
    </row>
    <row r="117" spans="2:65" s="12" customFormat="1">
      <c r="B117" s="141"/>
      <c r="D117" s="142" t="s">
        <v>165</v>
      </c>
      <c r="E117" s="143" t="s">
        <v>3</v>
      </c>
      <c r="F117" s="144" t="s">
        <v>573</v>
      </c>
      <c r="H117" s="145">
        <v>0.18</v>
      </c>
      <c r="L117" s="141"/>
      <c r="M117" s="146"/>
      <c r="N117" s="147"/>
      <c r="O117" s="147"/>
      <c r="P117" s="147"/>
      <c r="Q117" s="147"/>
      <c r="R117" s="147"/>
      <c r="S117" s="147"/>
      <c r="T117" s="148"/>
      <c r="AT117" s="143" t="s">
        <v>165</v>
      </c>
      <c r="AU117" s="143" t="s">
        <v>79</v>
      </c>
      <c r="AV117" s="12" t="s">
        <v>79</v>
      </c>
      <c r="AW117" s="12" t="s">
        <v>31</v>
      </c>
      <c r="AX117" s="12" t="s">
        <v>69</v>
      </c>
      <c r="AY117" s="143" t="s">
        <v>157</v>
      </c>
    </row>
    <row r="118" spans="2:65" s="12" customFormat="1">
      <c r="B118" s="141"/>
      <c r="D118" s="142" t="s">
        <v>165</v>
      </c>
      <c r="E118" s="143" t="s">
        <v>3</v>
      </c>
      <c r="F118" s="144" t="s">
        <v>574</v>
      </c>
      <c r="H118" s="145">
        <v>0.72</v>
      </c>
      <c r="L118" s="141"/>
      <c r="M118" s="146"/>
      <c r="N118" s="147"/>
      <c r="O118" s="147"/>
      <c r="P118" s="147"/>
      <c r="Q118" s="147"/>
      <c r="R118" s="147"/>
      <c r="S118" s="147"/>
      <c r="T118" s="148"/>
      <c r="AT118" s="143" t="s">
        <v>165</v>
      </c>
      <c r="AU118" s="143" t="s">
        <v>79</v>
      </c>
      <c r="AV118" s="12" t="s">
        <v>79</v>
      </c>
      <c r="AW118" s="12" t="s">
        <v>31</v>
      </c>
      <c r="AX118" s="12" t="s">
        <v>69</v>
      </c>
      <c r="AY118" s="143" t="s">
        <v>157</v>
      </c>
    </row>
    <row r="119" spans="2:65" s="12" customFormat="1">
      <c r="B119" s="141"/>
      <c r="D119" s="142" t="s">
        <v>165</v>
      </c>
      <c r="E119" s="143" t="s">
        <v>3</v>
      </c>
      <c r="F119" s="144" t="s">
        <v>575</v>
      </c>
      <c r="H119" s="145">
        <v>2.4E-2</v>
      </c>
      <c r="L119" s="141"/>
      <c r="M119" s="146"/>
      <c r="N119" s="147"/>
      <c r="O119" s="147"/>
      <c r="P119" s="147"/>
      <c r="Q119" s="147"/>
      <c r="R119" s="147"/>
      <c r="S119" s="147"/>
      <c r="T119" s="148"/>
      <c r="AT119" s="143" t="s">
        <v>165</v>
      </c>
      <c r="AU119" s="143" t="s">
        <v>79</v>
      </c>
      <c r="AV119" s="12" t="s">
        <v>79</v>
      </c>
      <c r="AW119" s="12" t="s">
        <v>31</v>
      </c>
      <c r="AX119" s="12" t="s">
        <v>69</v>
      </c>
      <c r="AY119" s="143" t="s">
        <v>157</v>
      </c>
    </row>
    <row r="120" spans="2:65" s="13" customFormat="1">
      <c r="B120" s="149"/>
      <c r="D120" s="142" t="s">
        <v>165</v>
      </c>
      <c r="E120" s="150" t="s">
        <v>3</v>
      </c>
      <c r="F120" s="151" t="s">
        <v>172</v>
      </c>
      <c r="H120" s="152">
        <v>1.33</v>
      </c>
      <c r="L120" s="149"/>
      <c r="M120" s="153"/>
      <c r="N120" s="154"/>
      <c r="O120" s="154"/>
      <c r="P120" s="154"/>
      <c r="Q120" s="154"/>
      <c r="R120" s="154"/>
      <c r="S120" s="154"/>
      <c r="T120" s="155"/>
      <c r="AT120" s="150" t="s">
        <v>165</v>
      </c>
      <c r="AU120" s="150" t="s">
        <v>79</v>
      </c>
      <c r="AV120" s="13" t="s">
        <v>163</v>
      </c>
      <c r="AW120" s="13" t="s">
        <v>31</v>
      </c>
      <c r="AX120" s="13" t="s">
        <v>77</v>
      </c>
      <c r="AY120" s="150" t="s">
        <v>157</v>
      </c>
    </row>
    <row r="121" spans="2:65" s="1" customFormat="1" ht="24" customHeight="1">
      <c r="B121" s="128"/>
      <c r="C121" s="129" t="s">
        <v>190</v>
      </c>
      <c r="D121" s="129" t="s">
        <v>159</v>
      </c>
      <c r="E121" s="130" t="s">
        <v>576</v>
      </c>
      <c r="F121" s="131" t="s">
        <v>577</v>
      </c>
      <c r="G121" s="132" t="s">
        <v>104</v>
      </c>
      <c r="H121" s="133">
        <v>5.7350000000000003</v>
      </c>
      <c r="I121" s="134"/>
      <c r="J121" s="134">
        <f>ROUND(I121*H121,2)</f>
        <v>0</v>
      </c>
      <c r="K121" s="131" t="s">
        <v>162</v>
      </c>
      <c r="L121" s="30"/>
      <c r="M121" s="135" t="s">
        <v>3</v>
      </c>
      <c r="N121" s="136" t="s">
        <v>40</v>
      </c>
      <c r="O121" s="137">
        <v>3.407</v>
      </c>
      <c r="P121" s="137">
        <f>O121*H121</f>
        <v>19.539145000000001</v>
      </c>
      <c r="Q121" s="137">
        <v>2.4590000000000001</v>
      </c>
      <c r="R121" s="137">
        <f>Q121*H121</f>
        <v>14.102365000000001</v>
      </c>
      <c r="S121" s="137">
        <v>0</v>
      </c>
      <c r="T121" s="138">
        <f>S121*H121</f>
        <v>0</v>
      </c>
      <c r="AR121" s="139" t="s">
        <v>163</v>
      </c>
      <c r="AT121" s="139" t="s">
        <v>159</v>
      </c>
      <c r="AU121" s="139" t="s">
        <v>79</v>
      </c>
      <c r="AY121" s="18" t="s">
        <v>157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77</v>
      </c>
      <c r="BK121" s="140">
        <f>ROUND(I121*H121,2)</f>
        <v>0</v>
      </c>
      <c r="BL121" s="18" t="s">
        <v>163</v>
      </c>
      <c r="BM121" s="139" t="s">
        <v>578</v>
      </c>
    </row>
    <row r="122" spans="2:65" s="12" customFormat="1">
      <c r="B122" s="141"/>
      <c r="D122" s="142" t="s">
        <v>165</v>
      </c>
      <c r="E122" s="143" t="s">
        <v>3</v>
      </c>
      <c r="F122" s="144" t="s">
        <v>579</v>
      </c>
      <c r="H122" s="145">
        <v>5.7350000000000003</v>
      </c>
      <c r="L122" s="141"/>
      <c r="M122" s="146"/>
      <c r="N122" s="147"/>
      <c r="O122" s="147"/>
      <c r="P122" s="147"/>
      <c r="Q122" s="147"/>
      <c r="R122" s="147"/>
      <c r="S122" s="147"/>
      <c r="T122" s="148"/>
      <c r="AT122" s="143" t="s">
        <v>165</v>
      </c>
      <c r="AU122" s="143" t="s">
        <v>79</v>
      </c>
      <c r="AV122" s="12" t="s">
        <v>79</v>
      </c>
      <c r="AW122" s="12" t="s">
        <v>31</v>
      </c>
      <c r="AX122" s="12" t="s">
        <v>77</v>
      </c>
      <c r="AY122" s="143" t="s">
        <v>157</v>
      </c>
    </row>
    <row r="123" spans="2:65" s="1" customFormat="1" ht="36" customHeight="1">
      <c r="B123" s="128"/>
      <c r="C123" s="129" t="s">
        <v>194</v>
      </c>
      <c r="D123" s="129" t="s">
        <v>159</v>
      </c>
      <c r="E123" s="130" t="s">
        <v>580</v>
      </c>
      <c r="F123" s="131" t="s">
        <v>581</v>
      </c>
      <c r="G123" s="132" t="s">
        <v>121</v>
      </c>
      <c r="H123" s="133">
        <v>25.24</v>
      </c>
      <c r="I123" s="134"/>
      <c r="J123" s="134">
        <f>ROUND(I123*H123,2)</f>
        <v>0</v>
      </c>
      <c r="K123" s="131" t="s">
        <v>162</v>
      </c>
      <c r="L123" s="30"/>
      <c r="M123" s="135" t="s">
        <v>3</v>
      </c>
      <c r="N123" s="136" t="s">
        <v>40</v>
      </c>
      <c r="O123" s="137">
        <v>0.94</v>
      </c>
      <c r="P123" s="137">
        <f>O123*H123</f>
        <v>23.725599999999996</v>
      </c>
      <c r="Q123" s="137">
        <v>0.67488999999999999</v>
      </c>
      <c r="R123" s="137">
        <f>Q123*H123</f>
        <v>17.034223599999997</v>
      </c>
      <c r="S123" s="137">
        <v>0</v>
      </c>
      <c r="T123" s="138">
        <f>S123*H123</f>
        <v>0</v>
      </c>
      <c r="AR123" s="139" t="s">
        <v>163</v>
      </c>
      <c r="AT123" s="139" t="s">
        <v>159</v>
      </c>
      <c r="AU123" s="139" t="s">
        <v>79</v>
      </c>
      <c r="AY123" s="18" t="s">
        <v>157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77</v>
      </c>
      <c r="BK123" s="140">
        <f>ROUND(I123*H123,2)</f>
        <v>0</v>
      </c>
      <c r="BL123" s="18" t="s">
        <v>163</v>
      </c>
      <c r="BM123" s="139" t="s">
        <v>582</v>
      </c>
    </row>
    <row r="124" spans="2:65" s="15" customFormat="1">
      <c r="B124" s="172"/>
      <c r="D124" s="142" t="s">
        <v>165</v>
      </c>
      <c r="E124" s="173" t="s">
        <v>3</v>
      </c>
      <c r="F124" s="174" t="s">
        <v>583</v>
      </c>
      <c r="H124" s="173" t="s">
        <v>3</v>
      </c>
      <c r="L124" s="172"/>
      <c r="M124" s="175"/>
      <c r="N124" s="176"/>
      <c r="O124" s="176"/>
      <c r="P124" s="176"/>
      <c r="Q124" s="176"/>
      <c r="R124" s="176"/>
      <c r="S124" s="176"/>
      <c r="T124" s="177"/>
      <c r="AT124" s="173" t="s">
        <v>165</v>
      </c>
      <c r="AU124" s="173" t="s">
        <v>79</v>
      </c>
      <c r="AV124" s="15" t="s">
        <v>77</v>
      </c>
      <c r="AW124" s="15" t="s">
        <v>31</v>
      </c>
      <c r="AX124" s="15" t="s">
        <v>69</v>
      </c>
      <c r="AY124" s="173" t="s">
        <v>157</v>
      </c>
    </row>
    <row r="125" spans="2:65" s="12" customFormat="1">
      <c r="B125" s="141"/>
      <c r="D125" s="142" t="s">
        <v>165</v>
      </c>
      <c r="E125" s="143" t="s">
        <v>3</v>
      </c>
      <c r="F125" s="144" t="s">
        <v>584</v>
      </c>
      <c r="H125" s="145">
        <v>11.64</v>
      </c>
      <c r="L125" s="141"/>
      <c r="M125" s="146"/>
      <c r="N125" s="147"/>
      <c r="O125" s="147"/>
      <c r="P125" s="147"/>
      <c r="Q125" s="147"/>
      <c r="R125" s="147"/>
      <c r="S125" s="147"/>
      <c r="T125" s="148"/>
      <c r="AT125" s="143" t="s">
        <v>165</v>
      </c>
      <c r="AU125" s="143" t="s">
        <v>79</v>
      </c>
      <c r="AV125" s="12" t="s">
        <v>79</v>
      </c>
      <c r="AW125" s="12" t="s">
        <v>31</v>
      </c>
      <c r="AX125" s="12" t="s">
        <v>69</v>
      </c>
      <c r="AY125" s="143" t="s">
        <v>157</v>
      </c>
    </row>
    <row r="126" spans="2:65" s="12" customFormat="1">
      <c r="B126" s="141"/>
      <c r="D126" s="142" t="s">
        <v>165</v>
      </c>
      <c r="E126" s="143" t="s">
        <v>3</v>
      </c>
      <c r="F126" s="144" t="s">
        <v>585</v>
      </c>
      <c r="H126" s="145">
        <v>0.72</v>
      </c>
      <c r="L126" s="141"/>
      <c r="M126" s="146"/>
      <c r="N126" s="147"/>
      <c r="O126" s="147"/>
      <c r="P126" s="147"/>
      <c r="Q126" s="147"/>
      <c r="R126" s="147"/>
      <c r="S126" s="147"/>
      <c r="T126" s="148"/>
      <c r="AT126" s="143" t="s">
        <v>165</v>
      </c>
      <c r="AU126" s="143" t="s">
        <v>79</v>
      </c>
      <c r="AV126" s="12" t="s">
        <v>79</v>
      </c>
      <c r="AW126" s="12" t="s">
        <v>31</v>
      </c>
      <c r="AX126" s="12" t="s">
        <v>69</v>
      </c>
      <c r="AY126" s="143" t="s">
        <v>157</v>
      </c>
    </row>
    <row r="127" spans="2:65" s="12" customFormat="1">
      <c r="B127" s="141"/>
      <c r="D127" s="142" t="s">
        <v>165</v>
      </c>
      <c r="E127" s="143" t="s">
        <v>3</v>
      </c>
      <c r="F127" s="144" t="s">
        <v>586</v>
      </c>
      <c r="H127" s="145">
        <v>4</v>
      </c>
      <c r="L127" s="141"/>
      <c r="M127" s="146"/>
      <c r="N127" s="147"/>
      <c r="O127" s="147"/>
      <c r="P127" s="147"/>
      <c r="Q127" s="147"/>
      <c r="R127" s="147"/>
      <c r="S127" s="147"/>
      <c r="T127" s="148"/>
      <c r="AT127" s="143" t="s">
        <v>165</v>
      </c>
      <c r="AU127" s="143" t="s">
        <v>79</v>
      </c>
      <c r="AV127" s="12" t="s">
        <v>79</v>
      </c>
      <c r="AW127" s="12" t="s">
        <v>31</v>
      </c>
      <c r="AX127" s="12" t="s">
        <v>69</v>
      </c>
      <c r="AY127" s="143" t="s">
        <v>157</v>
      </c>
    </row>
    <row r="128" spans="2:65" s="12" customFormat="1" ht="22.5">
      <c r="B128" s="141"/>
      <c r="D128" s="142" t="s">
        <v>165</v>
      </c>
      <c r="E128" s="143" t="s">
        <v>528</v>
      </c>
      <c r="F128" s="144" t="s">
        <v>587</v>
      </c>
      <c r="H128" s="145">
        <v>8.8800000000000008</v>
      </c>
      <c r="L128" s="141"/>
      <c r="M128" s="146"/>
      <c r="N128" s="147"/>
      <c r="O128" s="147"/>
      <c r="P128" s="147"/>
      <c r="Q128" s="147"/>
      <c r="R128" s="147"/>
      <c r="S128" s="147"/>
      <c r="T128" s="148"/>
      <c r="AT128" s="143" t="s">
        <v>165</v>
      </c>
      <c r="AU128" s="143" t="s">
        <v>79</v>
      </c>
      <c r="AV128" s="12" t="s">
        <v>79</v>
      </c>
      <c r="AW128" s="12" t="s">
        <v>31</v>
      </c>
      <c r="AX128" s="12" t="s">
        <v>69</v>
      </c>
      <c r="AY128" s="143" t="s">
        <v>157</v>
      </c>
    </row>
    <row r="129" spans="2:65" s="13" customFormat="1">
      <c r="B129" s="149"/>
      <c r="D129" s="142" t="s">
        <v>165</v>
      </c>
      <c r="E129" s="150" t="s">
        <v>3</v>
      </c>
      <c r="F129" s="151" t="s">
        <v>172</v>
      </c>
      <c r="H129" s="152">
        <v>25.24</v>
      </c>
      <c r="L129" s="149"/>
      <c r="M129" s="153"/>
      <c r="N129" s="154"/>
      <c r="O129" s="154"/>
      <c r="P129" s="154"/>
      <c r="Q129" s="154"/>
      <c r="R129" s="154"/>
      <c r="S129" s="154"/>
      <c r="T129" s="155"/>
      <c r="AT129" s="150" t="s">
        <v>165</v>
      </c>
      <c r="AU129" s="150" t="s">
        <v>79</v>
      </c>
      <c r="AV129" s="13" t="s">
        <v>163</v>
      </c>
      <c r="AW129" s="13" t="s">
        <v>31</v>
      </c>
      <c r="AX129" s="13" t="s">
        <v>77</v>
      </c>
      <c r="AY129" s="150" t="s">
        <v>157</v>
      </c>
    </row>
    <row r="130" spans="2:65" s="1" customFormat="1" ht="48" customHeight="1">
      <c r="B130" s="128"/>
      <c r="C130" s="129" t="s">
        <v>199</v>
      </c>
      <c r="D130" s="129" t="s">
        <v>159</v>
      </c>
      <c r="E130" s="130" t="s">
        <v>588</v>
      </c>
      <c r="F130" s="131" t="s">
        <v>589</v>
      </c>
      <c r="G130" s="132" t="s">
        <v>211</v>
      </c>
      <c r="H130" s="133">
        <v>0.379</v>
      </c>
      <c r="I130" s="134"/>
      <c r="J130" s="134">
        <f>ROUND(I130*H130,2)</f>
        <v>0</v>
      </c>
      <c r="K130" s="131" t="s">
        <v>162</v>
      </c>
      <c r="L130" s="30"/>
      <c r="M130" s="135" t="s">
        <v>3</v>
      </c>
      <c r="N130" s="136" t="s">
        <v>40</v>
      </c>
      <c r="O130" s="137">
        <v>32.51</v>
      </c>
      <c r="P130" s="137">
        <f>O130*H130</f>
        <v>12.321289999999999</v>
      </c>
      <c r="Q130" s="137">
        <v>1.05871</v>
      </c>
      <c r="R130" s="137">
        <f>Q130*H130</f>
        <v>0.40125109000000003</v>
      </c>
      <c r="S130" s="137">
        <v>0</v>
      </c>
      <c r="T130" s="138">
        <f>S130*H130</f>
        <v>0</v>
      </c>
      <c r="AR130" s="139" t="s">
        <v>163</v>
      </c>
      <c r="AT130" s="139" t="s">
        <v>159</v>
      </c>
      <c r="AU130" s="139" t="s">
        <v>79</v>
      </c>
      <c r="AY130" s="18" t="s">
        <v>157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77</v>
      </c>
      <c r="BK130" s="140">
        <f>ROUND(I130*H130,2)</f>
        <v>0</v>
      </c>
      <c r="BL130" s="18" t="s">
        <v>163</v>
      </c>
      <c r="BM130" s="139" t="s">
        <v>590</v>
      </c>
    </row>
    <row r="131" spans="2:65" s="12" customFormat="1">
      <c r="B131" s="141"/>
      <c r="D131" s="142" t="s">
        <v>165</v>
      </c>
      <c r="F131" s="144" t="s">
        <v>591</v>
      </c>
      <c r="H131" s="145">
        <v>0.379</v>
      </c>
      <c r="L131" s="141"/>
      <c r="M131" s="146"/>
      <c r="N131" s="147"/>
      <c r="O131" s="147"/>
      <c r="P131" s="147"/>
      <c r="Q131" s="147"/>
      <c r="R131" s="147"/>
      <c r="S131" s="147"/>
      <c r="T131" s="148"/>
      <c r="AT131" s="143" t="s">
        <v>165</v>
      </c>
      <c r="AU131" s="143" t="s">
        <v>79</v>
      </c>
      <c r="AV131" s="12" t="s">
        <v>79</v>
      </c>
      <c r="AW131" s="12" t="s">
        <v>4</v>
      </c>
      <c r="AX131" s="12" t="s">
        <v>77</v>
      </c>
      <c r="AY131" s="143" t="s">
        <v>157</v>
      </c>
    </row>
    <row r="132" spans="2:65" s="11" customFormat="1" ht="22.9" customHeight="1">
      <c r="B132" s="116"/>
      <c r="D132" s="117" t="s">
        <v>68</v>
      </c>
      <c r="E132" s="126" t="s">
        <v>174</v>
      </c>
      <c r="F132" s="126" t="s">
        <v>592</v>
      </c>
      <c r="J132" s="127">
        <f>BK132</f>
        <v>0</v>
      </c>
      <c r="L132" s="116"/>
      <c r="M132" s="120"/>
      <c r="N132" s="121"/>
      <c r="O132" s="121"/>
      <c r="P132" s="122">
        <f>SUM(P133:P176)</f>
        <v>229.47913100000005</v>
      </c>
      <c r="Q132" s="121"/>
      <c r="R132" s="122">
        <f>SUM(R133:R176)</f>
        <v>52.24038238</v>
      </c>
      <c r="S132" s="121"/>
      <c r="T132" s="123">
        <f>SUM(T133:T176)</f>
        <v>0</v>
      </c>
      <c r="AR132" s="117" t="s">
        <v>77</v>
      </c>
      <c r="AT132" s="124" t="s">
        <v>68</v>
      </c>
      <c r="AU132" s="124" t="s">
        <v>77</v>
      </c>
      <c r="AY132" s="117" t="s">
        <v>157</v>
      </c>
      <c r="BK132" s="125">
        <f>SUM(BK133:BK176)</f>
        <v>0</v>
      </c>
    </row>
    <row r="133" spans="2:65" s="1" customFormat="1" ht="36" customHeight="1">
      <c r="B133" s="128"/>
      <c r="C133" s="129" t="s">
        <v>203</v>
      </c>
      <c r="D133" s="129" t="s">
        <v>159</v>
      </c>
      <c r="E133" s="130" t="s">
        <v>593</v>
      </c>
      <c r="F133" s="131" t="s">
        <v>594</v>
      </c>
      <c r="G133" s="132" t="s">
        <v>121</v>
      </c>
      <c r="H133" s="133">
        <v>49.164999999999999</v>
      </c>
      <c r="I133" s="134"/>
      <c r="J133" s="134">
        <f>ROUND(I133*H133,2)</f>
        <v>0</v>
      </c>
      <c r="K133" s="131" t="s">
        <v>162</v>
      </c>
      <c r="L133" s="30"/>
      <c r="M133" s="135" t="s">
        <v>3</v>
      </c>
      <c r="N133" s="136" t="s">
        <v>40</v>
      </c>
      <c r="O133" s="137">
        <v>1.04</v>
      </c>
      <c r="P133" s="137">
        <f>O133*H133</f>
        <v>51.131599999999999</v>
      </c>
      <c r="Q133" s="137">
        <v>0.30332999999999999</v>
      </c>
      <c r="R133" s="137">
        <f>Q133*H133</f>
        <v>14.91321945</v>
      </c>
      <c r="S133" s="137">
        <v>0</v>
      </c>
      <c r="T133" s="138">
        <f>S133*H133</f>
        <v>0</v>
      </c>
      <c r="AR133" s="139" t="s">
        <v>163</v>
      </c>
      <c r="AT133" s="139" t="s">
        <v>159</v>
      </c>
      <c r="AU133" s="139" t="s">
        <v>79</v>
      </c>
      <c r="AY133" s="18" t="s">
        <v>157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77</v>
      </c>
      <c r="BK133" s="140">
        <f>ROUND(I133*H133,2)</f>
        <v>0</v>
      </c>
      <c r="BL133" s="18" t="s">
        <v>163</v>
      </c>
      <c r="BM133" s="139" t="s">
        <v>595</v>
      </c>
    </row>
    <row r="134" spans="2:65" s="12" customFormat="1">
      <c r="B134" s="141"/>
      <c r="D134" s="142" t="s">
        <v>165</v>
      </c>
      <c r="E134" s="143" t="s">
        <v>3</v>
      </c>
      <c r="F134" s="144" t="s">
        <v>596</v>
      </c>
      <c r="H134" s="145">
        <v>21.84</v>
      </c>
      <c r="L134" s="141"/>
      <c r="M134" s="146"/>
      <c r="N134" s="147"/>
      <c r="O134" s="147"/>
      <c r="P134" s="147"/>
      <c r="Q134" s="147"/>
      <c r="R134" s="147"/>
      <c r="S134" s="147"/>
      <c r="T134" s="148"/>
      <c r="AT134" s="143" t="s">
        <v>165</v>
      </c>
      <c r="AU134" s="143" t="s">
        <v>79</v>
      </c>
      <c r="AV134" s="12" t="s">
        <v>79</v>
      </c>
      <c r="AW134" s="12" t="s">
        <v>31</v>
      </c>
      <c r="AX134" s="12" t="s">
        <v>69</v>
      </c>
      <c r="AY134" s="143" t="s">
        <v>157</v>
      </c>
    </row>
    <row r="135" spans="2:65" s="12" customFormat="1">
      <c r="B135" s="141"/>
      <c r="D135" s="142" t="s">
        <v>165</v>
      </c>
      <c r="E135" s="143" t="s">
        <v>3</v>
      </c>
      <c r="F135" s="144" t="s">
        <v>597</v>
      </c>
      <c r="H135" s="145">
        <v>19.274999999999999</v>
      </c>
      <c r="L135" s="141"/>
      <c r="M135" s="146"/>
      <c r="N135" s="147"/>
      <c r="O135" s="147"/>
      <c r="P135" s="147"/>
      <c r="Q135" s="147"/>
      <c r="R135" s="147"/>
      <c r="S135" s="147"/>
      <c r="T135" s="148"/>
      <c r="AT135" s="143" t="s">
        <v>165</v>
      </c>
      <c r="AU135" s="143" t="s">
        <v>79</v>
      </c>
      <c r="AV135" s="12" t="s">
        <v>79</v>
      </c>
      <c r="AW135" s="12" t="s">
        <v>31</v>
      </c>
      <c r="AX135" s="12" t="s">
        <v>69</v>
      </c>
      <c r="AY135" s="143" t="s">
        <v>157</v>
      </c>
    </row>
    <row r="136" spans="2:65" s="12" customFormat="1">
      <c r="B136" s="141"/>
      <c r="D136" s="142" t="s">
        <v>165</v>
      </c>
      <c r="E136" s="143" t="s">
        <v>3</v>
      </c>
      <c r="F136" s="144" t="s">
        <v>598</v>
      </c>
      <c r="H136" s="145">
        <v>10.050000000000001</v>
      </c>
      <c r="L136" s="141"/>
      <c r="M136" s="146"/>
      <c r="N136" s="147"/>
      <c r="O136" s="147"/>
      <c r="P136" s="147"/>
      <c r="Q136" s="147"/>
      <c r="R136" s="147"/>
      <c r="S136" s="147"/>
      <c r="T136" s="148"/>
      <c r="AT136" s="143" t="s">
        <v>165</v>
      </c>
      <c r="AU136" s="143" t="s">
        <v>79</v>
      </c>
      <c r="AV136" s="12" t="s">
        <v>79</v>
      </c>
      <c r="AW136" s="12" t="s">
        <v>31</v>
      </c>
      <c r="AX136" s="12" t="s">
        <v>69</v>
      </c>
      <c r="AY136" s="143" t="s">
        <v>157</v>
      </c>
    </row>
    <row r="137" spans="2:65" s="12" customFormat="1">
      <c r="B137" s="141"/>
      <c r="D137" s="142" t="s">
        <v>165</v>
      </c>
      <c r="E137" s="143" t="s">
        <v>3</v>
      </c>
      <c r="F137" s="144" t="s">
        <v>599</v>
      </c>
      <c r="H137" s="145">
        <v>-2</v>
      </c>
      <c r="L137" s="141"/>
      <c r="M137" s="146"/>
      <c r="N137" s="147"/>
      <c r="O137" s="147"/>
      <c r="P137" s="147"/>
      <c r="Q137" s="147"/>
      <c r="R137" s="147"/>
      <c r="S137" s="147"/>
      <c r="T137" s="148"/>
      <c r="AT137" s="143" t="s">
        <v>165</v>
      </c>
      <c r="AU137" s="143" t="s">
        <v>79</v>
      </c>
      <c r="AV137" s="12" t="s">
        <v>79</v>
      </c>
      <c r="AW137" s="12" t="s">
        <v>31</v>
      </c>
      <c r="AX137" s="12" t="s">
        <v>69</v>
      </c>
      <c r="AY137" s="143" t="s">
        <v>157</v>
      </c>
    </row>
    <row r="138" spans="2:65" s="13" customFormat="1">
      <c r="B138" s="149"/>
      <c r="D138" s="142" t="s">
        <v>165</v>
      </c>
      <c r="E138" s="150" t="s">
        <v>531</v>
      </c>
      <c r="F138" s="151" t="s">
        <v>172</v>
      </c>
      <c r="H138" s="152">
        <v>49.164999999999999</v>
      </c>
      <c r="L138" s="149"/>
      <c r="M138" s="153"/>
      <c r="N138" s="154"/>
      <c r="O138" s="154"/>
      <c r="P138" s="154"/>
      <c r="Q138" s="154"/>
      <c r="R138" s="154"/>
      <c r="S138" s="154"/>
      <c r="T138" s="155"/>
      <c r="AT138" s="150" t="s">
        <v>165</v>
      </c>
      <c r="AU138" s="150" t="s">
        <v>79</v>
      </c>
      <c r="AV138" s="13" t="s">
        <v>163</v>
      </c>
      <c r="AW138" s="13" t="s">
        <v>31</v>
      </c>
      <c r="AX138" s="13" t="s">
        <v>77</v>
      </c>
      <c r="AY138" s="150" t="s">
        <v>157</v>
      </c>
    </row>
    <row r="139" spans="2:65" s="1" customFormat="1" ht="36" customHeight="1">
      <c r="B139" s="128"/>
      <c r="C139" s="129" t="s">
        <v>208</v>
      </c>
      <c r="D139" s="129" t="s">
        <v>159</v>
      </c>
      <c r="E139" s="130" t="s">
        <v>600</v>
      </c>
      <c r="F139" s="131" t="s">
        <v>601</v>
      </c>
      <c r="G139" s="132" t="s">
        <v>121</v>
      </c>
      <c r="H139" s="133">
        <v>41.88</v>
      </c>
      <c r="I139" s="134"/>
      <c r="J139" s="134">
        <f>ROUND(I139*H139,2)</f>
        <v>0</v>
      </c>
      <c r="K139" s="131" t="s">
        <v>3</v>
      </c>
      <c r="L139" s="30"/>
      <c r="M139" s="135" t="s">
        <v>3</v>
      </c>
      <c r="N139" s="136" t="s">
        <v>40</v>
      </c>
      <c r="O139" s="137">
        <v>0.63200000000000001</v>
      </c>
      <c r="P139" s="137">
        <f>O139*H139</f>
        <v>26.468160000000001</v>
      </c>
      <c r="Q139" s="137">
        <v>0.20759</v>
      </c>
      <c r="R139" s="137">
        <f>Q139*H139</f>
        <v>8.6938692</v>
      </c>
      <c r="S139" s="137">
        <v>0</v>
      </c>
      <c r="T139" s="138">
        <f>S139*H139</f>
        <v>0</v>
      </c>
      <c r="AR139" s="139" t="s">
        <v>163</v>
      </c>
      <c r="AT139" s="139" t="s">
        <v>159</v>
      </c>
      <c r="AU139" s="139" t="s">
        <v>79</v>
      </c>
      <c r="AY139" s="18" t="s">
        <v>157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77</v>
      </c>
      <c r="BK139" s="140">
        <f>ROUND(I139*H139,2)</f>
        <v>0</v>
      </c>
      <c r="BL139" s="18" t="s">
        <v>163</v>
      </c>
      <c r="BM139" s="139" t="s">
        <v>602</v>
      </c>
    </row>
    <row r="140" spans="2:65" s="15" customFormat="1" ht="22.5">
      <c r="B140" s="172"/>
      <c r="D140" s="142" t="s">
        <v>165</v>
      </c>
      <c r="E140" s="173" t="s">
        <v>3</v>
      </c>
      <c r="F140" s="174" t="s">
        <v>603</v>
      </c>
      <c r="H140" s="173" t="s">
        <v>3</v>
      </c>
      <c r="L140" s="172"/>
      <c r="M140" s="175"/>
      <c r="N140" s="176"/>
      <c r="O140" s="176"/>
      <c r="P140" s="176"/>
      <c r="Q140" s="176"/>
      <c r="R140" s="176"/>
      <c r="S140" s="176"/>
      <c r="T140" s="177"/>
      <c r="AT140" s="173" t="s">
        <v>165</v>
      </c>
      <c r="AU140" s="173" t="s">
        <v>79</v>
      </c>
      <c r="AV140" s="15" t="s">
        <v>77</v>
      </c>
      <c r="AW140" s="15" t="s">
        <v>31</v>
      </c>
      <c r="AX140" s="15" t="s">
        <v>69</v>
      </c>
      <c r="AY140" s="173" t="s">
        <v>157</v>
      </c>
    </row>
    <row r="141" spans="2:65" s="12" customFormat="1" ht="22.5">
      <c r="B141" s="141"/>
      <c r="D141" s="142" t="s">
        <v>165</v>
      </c>
      <c r="E141" s="143" t="s">
        <v>3</v>
      </c>
      <c r="F141" s="144" t="s">
        <v>604</v>
      </c>
      <c r="H141" s="145">
        <v>23.81</v>
      </c>
      <c r="L141" s="141"/>
      <c r="M141" s="146"/>
      <c r="N141" s="147"/>
      <c r="O141" s="147"/>
      <c r="P141" s="147"/>
      <c r="Q141" s="147"/>
      <c r="R141" s="147"/>
      <c r="S141" s="147"/>
      <c r="T141" s="148"/>
      <c r="AT141" s="143" t="s">
        <v>165</v>
      </c>
      <c r="AU141" s="143" t="s">
        <v>79</v>
      </c>
      <c r="AV141" s="12" t="s">
        <v>79</v>
      </c>
      <c r="AW141" s="12" t="s">
        <v>31</v>
      </c>
      <c r="AX141" s="12" t="s">
        <v>69</v>
      </c>
      <c r="AY141" s="143" t="s">
        <v>157</v>
      </c>
    </row>
    <row r="142" spans="2:65" s="12" customFormat="1">
      <c r="B142" s="141"/>
      <c r="D142" s="142" t="s">
        <v>165</v>
      </c>
      <c r="E142" s="143" t="s">
        <v>3</v>
      </c>
      <c r="F142" s="144" t="s">
        <v>605</v>
      </c>
      <c r="H142" s="145">
        <v>20.07</v>
      </c>
      <c r="L142" s="141"/>
      <c r="M142" s="146"/>
      <c r="N142" s="147"/>
      <c r="O142" s="147"/>
      <c r="P142" s="147"/>
      <c r="Q142" s="147"/>
      <c r="R142" s="147"/>
      <c r="S142" s="147"/>
      <c r="T142" s="148"/>
      <c r="AT142" s="143" t="s">
        <v>165</v>
      </c>
      <c r="AU142" s="143" t="s">
        <v>79</v>
      </c>
      <c r="AV142" s="12" t="s">
        <v>79</v>
      </c>
      <c r="AW142" s="12" t="s">
        <v>31</v>
      </c>
      <c r="AX142" s="12" t="s">
        <v>69</v>
      </c>
      <c r="AY142" s="143" t="s">
        <v>157</v>
      </c>
    </row>
    <row r="143" spans="2:65" s="12" customFormat="1">
      <c r="B143" s="141"/>
      <c r="D143" s="142" t="s">
        <v>165</v>
      </c>
      <c r="E143" s="143" t="s">
        <v>3</v>
      </c>
      <c r="F143" s="144" t="s">
        <v>599</v>
      </c>
      <c r="H143" s="145">
        <v>-2</v>
      </c>
      <c r="L143" s="141"/>
      <c r="M143" s="146"/>
      <c r="N143" s="147"/>
      <c r="O143" s="147"/>
      <c r="P143" s="147"/>
      <c r="Q143" s="147"/>
      <c r="R143" s="147"/>
      <c r="S143" s="147"/>
      <c r="T143" s="148"/>
      <c r="AT143" s="143" t="s">
        <v>165</v>
      </c>
      <c r="AU143" s="143" t="s">
        <v>79</v>
      </c>
      <c r="AV143" s="12" t="s">
        <v>79</v>
      </c>
      <c r="AW143" s="12" t="s">
        <v>31</v>
      </c>
      <c r="AX143" s="12" t="s">
        <v>69</v>
      </c>
      <c r="AY143" s="143" t="s">
        <v>157</v>
      </c>
    </row>
    <row r="144" spans="2:65" s="13" customFormat="1">
      <c r="B144" s="149"/>
      <c r="D144" s="142" t="s">
        <v>165</v>
      </c>
      <c r="E144" s="150" t="s">
        <v>3</v>
      </c>
      <c r="F144" s="151" t="s">
        <v>172</v>
      </c>
      <c r="H144" s="152">
        <v>41.88</v>
      </c>
      <c r="L144" s="149"/>
      <c r="M144" s="153"/>
      <c r="N144" s="154"/>
      <c r="O144" s="154"/>
      <c r="P144" s="154"/>
      <c r="Q144" s="154"/>
      <c r="R144" s="154"/>
      <c r="S144" s="154"/>
      <c r="T144" s="155"/>
      <c r="AT144" s="150" t="s">
        <v>165</v>
      </c>
      <c r="AU144" s="150" t="s">
        <v>79</v>
      </c>
      <c r="AV144" s="13" t="s">
        <v>163</v>
      </c>
      <c r="AW144" s="13" t="s">
        <v>31</v>
      </c>
      <c r="AX144" s="13" t="s">
        <v>77</v>
      </c>
      <c r="AY144" s="150" t="s">
        <v>157</v>
      </c>
    </row>
    <row r="145" spans="2:65" s="1" customFormat="1" ht="36" customHeight="1">
      <c r="B145" s="128"/>
      <c r="C145" s="163" t="s">
        <v>214</v>
      </c>
      <c r="D145" s="163" t="s">
        <v>242</v>
      </c>
      <c r="E145" s="164" t="s">
        <v>606</v>
      </c>
      <c r="F145" s="165" t="s">
        <v>607</v>
      </c>
      <c r="G145" s="166" t="s">
        <v>121</v>
      </c>
      <c r="H145" s="167">
        <v>43.973999999999997</v>
      </c>
      <c r="I145" s="168"/>
      <c r="J145" s="168">
        <f>ROUND(I145*H145,2)</f>
        <v>0</v>
      </c>
      <c r="K145" s="165" t="s">
        <v>3</v>
      </c>
      <c r="L145" s="169"/>
      <c r="M145" s="170" t="s">
        <v>3</v>
      </c>
      <c r="N145" s="171" t="s">
        <v>40</v>
      </c>
      <c r="O145" s="137">
        <v>0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199</v>
      </c>
      <c r="AT145" s="139" t="s">
        <v>242</v>
      </c>
      <c r="AU145" s="139" t="s">
        <v>79</v>
      </c>
      <c r="AY145" s="18" t="s">
        <v>157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77</v>
      </c>
      <c r="BK145" s="140">
        <f>ROUND(I145*H145,2)</f>
        <v>0</v>
      </c>
      <c r="BL145" s="18" t="s">
        <v>163</v>
      </c>
      <c r="BM145" s="139" t="s">
        <v>608</v>
      </c>
    </row>
    <row r="146" spans="2:65" s="12" customFormat="1">
      <c r="B146" s="141"/>
      <c r="D146" s="142" t="s">
        <v>165</v>
      </c>
      <c r="F146" s="144" t="s">
        <v>609</v>
      </c>
      <c r="H146" s="145">
        <v>43.973999999999997</v>
      </c>
      <c r="L146" s="141"/>
      <c r="M146" s="146"/>
      <c r="N146" s="147"/>
      <c r="O146" s="147"/>
      <c r="P146" s="147"/>
      <c r="Q146" s="147"/>
      <c r="R146" s="147"/>
      <c r="S146" s="147"/>
      <c r="T146" s="148"/>
      <c r="AT146" s="143" t="s">
        <v>165</v>
      </c>
      <c r="AU146" s="143" t="s">
        <v>79</v>
      </c>
      <c r="AV146" s="12" t="s">
        <v>79</v>
      </c>
      <c r="AW146" s="12" t="s">
        <v>4</v>
      </c>
      <c r="AX146" s="12" t="s">
        <v>77</v>
      </c>
      <c r="AY146" s="143" t="s">
        <v>157</v>
      </c>
    </row>
    <row r="147" spans="2:65" s="1" customFormat="1" ht="24" customHeight="1">
      <c r="B147" s="128"/>
      <c r="C147" s="129" t="s">
        <v>220</v>
      </c>
      <c r="D147" s="129" t="s">
        <v>159</v>
      </c>
      <c r="E147" s="130" t="s">
        <v>610</v>
      </c>
      <c r="F147" s="131" t="s">
        <v>611</v>
      </c>
      <c r="G147" s="132" t="s">
        <v>118</v>
      </c>
      <c r="H147" s="133">
        <v>1.2</v>
      </c>
      <c r="I147" s="134"/>
      <c r="J147" s="134">
        <f>ROUND(I147*H147,2)</f>
        <v>0</v>
      </c>
      <c r="K147" s="131" t="s">
        <v>162</v>
      </c>
      <c r="L147" s="30"/>
      <c r="M147" s="135" t="s">
        <v>3</v>
      </c>
      <c r="N147" s="136" t="s">
        <v>40</v>
      </c>
      <c r="O147" s="137">
        <v>0.23400000000000001</v>
      </c>
      <c r="P147" s="137">
        <f>O147*H147</f>
        <v>0.28079999999999999</v>
      </c>
      <c r="Q147" s="137">
        <v>7.0299999999999998E-3</v>
      </c>
      <c r="R147" s="137">
        <f>Q147*H147</f>
        <v>8.4359999999999991E-3</v>
      </c>
      <c r="S147" s="137">
        <v>0</v>
      </c>
      <c r="T147" s="138">
        <f>S147*H147</f>
        <v>0</v>
      </c>
      <c r="AR147" s="139" t="s">
        <v>163</v>
      </c>
      <c r="AT147" s="139" t="s">
        <v>159</v>
      </c>
      <c r="AU147" s="139" t="s">
        <v>79</v>
      </c>
      <c r="AY147" s="18" t="s">
        <v>157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77</v>
      </c>
      <c r="BK147" s="140">
        <f>ROUND(I147*H147,2)</f>
        <v>0</v>
      </c>
      <c r="BL147" s="18" t="s">
        <v>163</v>
      </c>
      <c r="BM147" s="139" t="s">
        <v>612</v>
      </c>
    </row>
    <row r="148" spans="2:65" s="12" customFormat="1">
      <c r="B148" s="141"/>
      <c r="D148" s="142" t="s">
        <v>165</v>
      </c>
      <c r="E148" s="143" t="s">
        <v>3</v>
      </c>
      <c r="F148" s="144" t="s">
        <v>613</v>
      </c>
      <c r="H148" s="145">
        <v>1.2</v>
      </c>
      <c r="L148" s="141"/>
      <c r="M148" s="146"/>
      <c r="N148" s="147"/>
      <c r="O148" s="147"/>
      <c r="P148" s="147"/>
      <c r="Q148" s="147"/>
      <c r="R148" s="147"/>
      <c r="S148" s="147"/>
      <c r="T148" s="148"/>
      <c r="AT148" s="143" t="s">
        <v>165</v>
      </c>
      <c r="AU148" s="143" t="s">
        <v>79</v>
      </c>
      <c r="AV148" s="12" t="s">
        <v>79</v>
      </c>
      <c r="AW148" s="12" t="s">
        <v>31</v>
      </c>
      <c r="AX148" s="12" t="s">
        <v>77</v>
      </c>
      <c r="AY148" s="143" t="s">
        <v>157</v>
      </c>
    </row>
    <row r="149" spans="2:65" s="1" customFormat="1" ht="24" customHeight="1">
      <c r="B149" s="128"/>
      <c r="C149" s="129" t="s">
        <v>225</v>
      </c>
      <c r="D149" s="129" t="s">
        <v>159</v>
      </c>
      <c r="E149" s="130" t="s">
        <v>614</v>
      </c>
      <c r="F149" s="131" t="s">
        <v>615</v>
      </c>
      <c r="G149" s="132" t="s">
        <v>121</v>
      </c>
      <c r="H149" s="133">
        <v>1.008</v>
      </c>
      <c r="I149" s="134"/>
      <c r="J149" s="134">
        <f>ROUND(I149*H149,2)</f>
        <v>0</v>
      </c>
      <c r="K149" s="131" t="s">
        <v>3</v>
      </c>
      <c r="L149" s="30"/>
      <c r="M149" s="135" t="s">
        <v>3</v>
      </c>
      <c r="N149" s="136" t="s">
        <v>40</v>
      </c>
      <c r="O149" s="137">
        <v>0.79200000000000004</v>
      </c>
      <c r="P149" s="137">
        <f>O149*H149</f>
        <v>0.79833600000000005</v>
      </c>
      <c r="Q149" s="137">
        <v>0.23377000000000001</v>
      </c>
      <c r="R149" s="137">
        <f>Q149*H149</f>
        <v>0.23564016000000002</v>
      </c>
      <c r="S149" s="137">
        <v>0</v>
      </c>
      <c r="T149" s="138">
        <f>S149*H149</f>
        <v>0</v>
      </c>
      <c r="AR149" s="139" t="s">
        <v>163</v>
      </c>
      <c r="AT149" s="139" t="s">
        <v>159</v>
      </c>
      <c r="AU149" s="139" t="s">
        <v>79</v>
      </c>
      <c r="AY149" s="18" t="s">
        <v>157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77</v>
      </c>
      <c r="BK149" s="140">
        <f>ROUND(I149*H149,2)</f>
        <v>0</v>
      </c>
      <c r="BL149" s="18" t="s">
        <v>163</v>
      </c>
      <c r="BM149" s="139" t="s">
        <v>616</v>
      </c>
    </row>
    <row r="150" spans="2:65" s="12" customFormat="1">
      <c r="B150" s="141"/>
      <c r="D150" s="142" t="s">
        <v>165</v>
      </c>
      <c r="E150" s="143" t="s">
        <v>3</v>
      </c>
      <c r="F150" s="144" t="s">
        <v>617</v>
      </c>
      <c r="H150" s="145">
        <v>1.008</v>
      </c>
      <c r="L150" s="141"/>
      <c r="M150" s="146"/>
      <c r="N150" s="147"/>
      <c r="O150" s="147"/>
      <c r="P150" s="147"/>
      <c r="Q150" s="147"/>
      <c r="R150" s="147"/>
      <c r="S150" s="147"/>
      <c r="T150" s="148"/>
      <c r="AT150" s="143" t="s">
        <v>165</v>
      </c>
      <c r="AU150" s="143" t="s">
        <v>79</v>
      </c>
      <c r="AV150" s="12" t="s">
        <v>79</v>
      </c>
      <c r="AW150" s="12" t="s">
        <v>31</v>
      </c>
      <c r="AX150" s="12" t="s">
        <v>77</v>
      </c>
      <c r="AY150" s="143" t="s">
        <v>157</v>
      </c>
    </row>
    <row r="151" spans="2:65" s="1" customFormat="1" ht="16.5" customHeight="1">
      <c r="B151" s="128"/>
      <c r="C151" s="163" t="s">
        <v>236</v>
      </c>
      <c r="D151" s="163" t="s">
        <v>242</v>
      </c>
      <c r="E151" s="164" t="s">
        <v>618</v>
      </c>
      <c r="F151" s="165" t="s">
        <v>619</v>
      </c>
      <c r="G151" s="166" t="s">
        <v>121</v>
      </c>
      <c r="H151" s="167">
        <v>1.0580000000000001</v>
      </c>
      <c r="I151" s="168"/>
      <c r="J151" s="168">
        <f>ROUND(I151*H151,2)</f>
        <v>0</v>
      </c>
      <c r="K151" s="165" t="s">
        <v>3</v>
      </c>
      <c r="L151" s="169"/>
      <c r="M151" s="170" t="s">
        <v>3</v>
      </c>
      <c r="N151" s="171" t="s">
        <v>40</v>
      </c>
      <c r="O151" s="137">
        <v>0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199</v>
      </c>
      <c r="AT151" s="139" t="s">
        <v>242</v>
      </c>
      <c r="AU151" s="139" t="s">
        <v>79</v>
      </c>
      <c r="AY151" s="18" t="s">
        <v>157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77</v>
      </c>
      <c r="BK151" s="140">
        <f>ROUND(I151*H151,2)</f>
        <v>0</v>
      </c>
      <c r="BL151" s="18" t="s">
        <v>163</v>
      </c>
      <c r="BM151" s="139" t="s">
        <v>620</v>
      </c>
    </row>
    <row r="152" spans="2:65" s="12" customFormat="1">
      <c r="B152" s="141"/>
      <c r="D152" s="142" t="s">
        <v>165</v>
      </c>
      <c r="F152" s="144" t="s">
        <v>621</v>
      </c>
      <c r="H152" s="145">
        <v>1.0580000000000001</v>
      </c>
      <c r="L152" s="141"/>
      <c r="M152" s="146"/>
      <c r="N152" s="147"/>
      <c r="O152" s="147"/>
      <c r="P152" s="147"/>
      <c r="Q152" s="147"/>
      <c r="R152" s="147"/>
      <c r="S152" s="147"/>
      <c r="T152" s="148"/>
      <c r="AT152" s="143" t="s">
        <v>165</v>
      </c>
      <c r="AU152" s="143" t="s">
        <v>79</v>
      </c>
      <c r="AV152" s="12" t="s">
        <v>79</v>
      </c>
      <c r="AW152" s="12" t="s">
        <v>4</v>
      </c>
      <c r="AX152" s="12" t="s">
        <v>77</v>
      </c>
      <c r="AY152" s="143" t="s">
        <v>157</v>
      </c>
    </row>
    <row r="153" spans="2:65" s="1" customFormat="1" ht="24" customHeight="1">
      <c r="B153" s="128"/>
      <c r="C153" s="129" t="s">
        <v>9</v>
      </c>
      <c r="D153" s="129" t="s">
        <v>159</v>
      </c>
      <c r="E153" s="130" t="s">
        <v>622</v>
      </c>
      <c r="F153" s="131" t="s">
        <v>623</v>
      </c>
      <c r="G153" s="132" t="s">
        <v>284</v>
      </c>
      <c r="H153" s="133">
        <v>1</v>
      </c>
      <c r="I153" s="134"/>
      <c r="J153" s="134">
        <f>ROUND(I153*H153,2)</f>
        <v>0</v>
      </c>
      <c r="K153" s="131" t="s">
        <v>3</v>
      </c>
      <c r="L153" s="30"/>
      <c r="M153" s="135" t="s">
        <v>3</v>
      </c>
      <c r="N153" s="136" t="s">
        <v>40</v>
      </c>
      <c r="O153" s="137">
        <v>0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163</v>
      </c>
      <c r="AT153" s="139" t="s">
        <v>159</v>
      </c>
      <c r="AU153" s="139" t="s">
        <v>79</v>
      </c>
      <c r="AY153" s="18" t="s">
        <v>157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77</v>
      </c>
      <c r="BK153" s="140">
        <f>ROUND(I153*H153,2)</f>
        <v>0</v>
      </c>
      <c r="BL153" s="18" t="s">
        <v>163</v>
      </c>
      <c r="BM153" s="139" t="s">
        <v>624</v>
      </c>
    </row>
    <row r="154" spans="2:65" s="12" customFormat="1">
      <c r="B154" s="141"/>
      <c r="D154" s="142" t="s">
        <v>165</v>
      </c>
      <c r="E154" s="143" t="s">
        <v>3</v>
      </c>
      <c r="F154" s="144" t="s">
        <v>625</v>
      </c>
      <c r="H154" s="145">
        <v>1</v>
      </c>
      <c r="L154" s="141"/>
      <c r="M154" s="146"/>
      <c r="N154" s="147"/>
      <c r="O154" s="147"/>
      <c r="P154" s="147"/>
      <c r="Q154" s="147"/>
      <c r="R154" s="147"/>
      <c r="S154" s="147"/>
      <c r="T154" s="148"/>
      <c r="AT154" s="143" t="s">
        <v>165</v>
      </c>
      <c r="AU154" s="143" t="s">
        <v>79</v>
      </c>
      <c r="AV154" s="12" t="s">
        <v>79</v>
      </c>
      <c r="AW154" s="12" t="s">
        <v>31</v>
      </c>
      <c r="AX154" s="12" t="s">
        <v>77</v>
      </c>
      <c r="AY154" s="143" t="s">
        <v>157</v>
      </c>
    </row>
    <row r="155" spans="2:65" s="1" customFormat="1" ht="36" customHeight="1">
      <c r="B155" s="128"/>
      <c r="C155" s="129" t="s">
        <v>247</v>
      </c>
      <c r="D155" s="129" t="s">
        <v>159</v>
      </c>
      <c r="E155" s="130" t="s">
        <v>626</v>
      </c>
      <c r="F155" s="131" t="s">
        <v>627</v>
      </c>
      <c r="G155" s="132" t="s">
        <v>284</v>
      </c>
      <c r="H155" s="133">
        <v>5</v>
      </c>
      <c r="I155" s="134"/>
      <c r="J155" s="134">
        <f>ROUND(I155*H155,2)</f>
        <v>0</v>
      </c>
      <c r="K155" s="131" t="s">
        <v>162</v>
      </c>
      <c r="L155" s="30"/>
      <c r="M155" s="135" t="s">
        <v>3</v>
      </c>
      <c r="N155" s="136" t="s">
        <v>40</v>
      </c>
      <c r="O155" s="137">
        <v>0.27700000000000002</v>
      </c>
      <c r="P155" s="137">
        <f>O155*H155</f>
        <v>1.3850000000000002</v>
      </c>
      <c r="Q155" s="137">
        <v>4.9680000000000002E-2</v>
      </c>
      <c r="R155" s="137">
        <f>Q155*H155</f>
        <v>0.24840000000000001</v>
      </c>
      <c r="S155" s="137">
        <v>0</v>
      </c>
      <c r="T155" s="138">
        <f>S155*H155</f>
        <v>0</v>
      </c>
      <c r="AR155" s="139" t="s">
        <v>163</v>
      </c>
      <c r="AT155" s="139" t="s">
        <v>159</v>
      </c>
      <c r="AU155" s="139" t="s">
        <v>79</v>
      </c>
      <c r="AY155" s="18" t="s">
        <v>157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77</v>
      </c>
      <c r="BK155" s="140">
        <f>ROUND(I155*H155,2)</f>
        <v>0</v>
      </c>
      <c r="BL155" s="18" t="s">
        <v>163</v>
      </c>
      <c r="BM155" s="139" t="s">
        <v>628</v>
      </c>
    </row>
    <row r="156" spans="2:65" s="12" customFormat="1">
      <c r="B156" s="141"/>
      <c r="D156" s="142" t="s">
        <v>165</v>
      </c>
      <c r="E156" s="143" t="s">
        <v>3</v>
      </c>
      <c r="F156" s="144" t="s">
        <v>629</v>
      </c>
      <c r="H156" s="145">
        <v>5</v>
      </c>
      <c r="L156" s="141"/>
      <c r="M156" s="146"/>
      <c r="N156" s="147"/>
      <c r="O156" s="147"/>
      <c r="P156" s="147"/>
      <c r="Q156" s="147"/>
      <c r="R156" s="147"/>
      <c r="S156" s="147"/>
      <c r="T156" s="148"/>
      <c r="AT156" s="143" t="s">
        <v>165</v>
      </c>
      <c r="AU156" s="143" t="s">
        <v>79</v>
      </c>
      <c r="AV156" s="12" t="s">
        <v>79</v>
      </c>
      <c r="AW156" s="12" t="s">
        <v>31</v>
      </c>
      <c r="AX156" s="12" t="s">
        <v>77</v>
      </c>
      <c r="AY156" s="143" t="s">
        <v>157</v>
      </c>
    </row>
    <row r="157" spans="2:65" s="1" customFormat="1" ht="16.5" customHeight="1">
      <c r="B157" s="128"/>
      <c r="C157" s="129" t="s">
        <v>252</v>
      </c>
      <c r="D157" s="129" t="s">
        <v>159</v>
      </c>
      <c r="E157" s="130" t="s">
        <v>630</v>
      </c>
      <c r="F157" s="131" t="s">
        <v>631</v>
      </c>
      <c r="G157" s="132" t="s">
        <v>284</v>
      </c>
      <c r="H157" s="133">
        <v>3</v>
      </c>
      <c r="I157" s="134"/>
      <c r="J157" s="134">
        <f>ROUND(I157*H157,2)</f>
        <v>0</v>
      </c>
      <c r="K157" s="131" t="s">
        <v>162</v>
      </c>
      <c r="L157" s="30"/>
      <c r="M157" s="135" t="s">
        <v>3</v>
      </c>
      <c r="N157" s="136" t="s">
        <v>40</v>
      </c>
      <c r="O157" s="137">
        <v>0.253</v>
      </c>
      <c r="P157" s="137">
        <f>O157*H157</f>
        <v>0.75900000000000001</v>
      </c>
      <c r="Q157" s="137">
        <v>4.555E-2</v>
      </c>
      <c r="R157" s="137">
        <f>Q157*H157</f>
        <v>0.13664999999999999</v>
      </c>
      <c r="S157" s="137">
        <v>0</v>
      </c>
      <c r="T157" s="138">
        <f>S157*H157</f>
        <v>0</v>
      </c>
      <c r="AR157" s="139" t="s">
        <v>163</v>
      </c>
      <c r="AT157" s="139" t="s">
        <v>159</v>
      </c>
      <c r="AU157" s="139" t="s">
        <v>79</v>
      </c>
      <c r="AY157" s="18" t="s">
        <v>157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77</v>
      </c>
      <c r="BK157" s="140">
        <f>ROUND(I157*H157,2)</f>
        <v>0</v>
      </c>
      <c r="BL157" s="18" t="s">
        <v>163</v>
      </c>
      <c r="BM157" s="139" t="s">
        <v>632</v>
      </c>
    </row>
    <row r="158" spans="2:65" s="1" customFormat="1" ht="24" customHeight="1">
      <c r="B158" s="128"/>
      <c r="C158" s="129" t="s">
        <v>257</v>
      </c>
      <c r="D158" s="129" t="s">
        <v>159</v>
      </c>
      <c r="E158" s="130" t="s">
        <v>633</v>
      </c>
      <c r="F158" s="131" t="s">
        <v>634</v>
      </c>
      <c r="G158" s="132" t="s">
        <v>118</v>
      </c>
      <c r="H158" s="133">
        <v>1.25</v>
      </c>
      <c r="I158" s="134"/>
      <c r="J158" s="134">
        <f>ROUND(I158*H158,2)</f>
        <v>0</v>
      </c>
      <c r="K158" s="131" t="s">
        <v>162</v>
      </c>
      <c r="L158" s="30"/>
      <c r="M158" s="135" t="s">
        <v>3</v>
      </c>
      <c r="N158" s="136" t="s">
        <v>40</v>
      </c>
      <c r="O158" s="137">
        <v>7.4999999999999997E-2</v>
      </c>
      <c r="P158" s="137">
        <f>O158*H158</f>
        <v>9.375E-2</v>
      </c>
      <c r="Q158" s="137">
        <v>2.9999999999999997E-4</v>
      </c>
      <c r="R158" s="137">
        <f>Q158*H158</f>
        <v>3.7499999999999995E-4</v>
      </c>
      <c r="S158" s="137">
        <v>0</v>
      </c>
      <c r="T158" s="138">
        <f>S158*H158</f>
        <v>0</v>
      </c>
      <c r="AR158" s="139" t="s">
        <v>163</v>
      </c>
      <c r="AT158" s="139" t="s">
        <v>159</v>
      </c>
      <c r="AU158" s="139" t="s">
        <v>79</v>
      </c>
      <c r="AY158" s="18" t="s">
        <v>157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77</v>
      </c>
      <c r="BK158" s="140">
        <f>ROUND(I158*H158,2)</f>
        <v>0</v>
      </c>
      <c r="BL158" s="18" t="s">
        <v>163</v>
      </c>
      <c r="BM158" s="139" t="s">
        <v>635</v>
      </c>
    </row>
    <row r="159" spans="2:65" s="1" customFormat="1" ht="36" customHeight="1">
      <c r="B159" s="128"/>
      <c r="C159" s="129" t="s">
        <v>264</v>
      </c>
      <c r="D159" s="129" t="s">
        <v>159</v>
      </c>
      <c r="E159" s="130" t="s">
        <v>636</v>
      </c>
      <c r="F159" s="131" t="s">
        <v>637</v>
      </c>
      <c r="G159" s="132" t="s">
        <v>118</v>
      </c>
      <c r="H159" s="133">
        <v>3.9</v>
      </c>
      <c r="I159" s="134"/>
      <c r="J159" s="134">
        <f>ROUND(I159*H159,2)</f>
        <v>0</v>
      </c>
      <c r="K159" s="131" t="s">
        <v>162</v>
      </c>
      <c r="L159" s="30"/>
      <c r="M159" s="135" t="s">
        <v>3</v>
      </c>
      <c r="N159" s="136" t="s">
        <v>40</v>
      </c>
      <c r="O159" s="137">
        <v>1.7070000000000001</v>
      </c>
      <c r="P159" s="137">
        <f>O159*H159</f>
        <v>6.6573000000000002</v>
      </c>
      <c r="Q159" s="137">
        <v>0.63522999999999996</v>
      </c>
      <c r="R159" s="137">
        <f>Q159*H159</f>
        <v>2.4773969999999998</v>
      </c>
      <c r="S159" s="137">
        <v>0</v>
      </c>
      <c r="T159" s="138">
        <f>S159*H159</f>
        <v>0</v>
      </c>
      <c r="AR159" s="139" t="s">
        <v>163</v>
      </c>
      <c r="AT159" s="139" t="s">
        <v>159</v>
      </c>
      <c r="AU159" s="139" t="s">
        <v>79</v>
      </c>
      <c r="AY159" s="18" t="s">
        <v>157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77</v>
      </c>
      <c r="BK159" s="140">
        <f>ROUND(I159*H159,2)</f>
        <v>0</v>
      </c>
      <c r="BL159" s="18" t="s">
        <v>163</v>
      </c>
      <c r="BM159" s="139" t="s">
        <v>638</v>
      </c>
    </row>
    <row r="160" spans="2:65" s="12" customFormat="1">
      <c r="B160" s="141"/>
      <c r="D160" s="142" t="s">
        <v>165</v>
      </c>
      <c r="E160" s="143" t="s">
        <v>3</v>
      </c>
      <c r="F160" s="144" t="s">
        <v>639</v>
      </c>
      <c r="H160" s="145">
        <v>3.9</v>
      </c>
      <c r="L160" s="141"/>
      <c r="M160" s="146"/>
      <c r="N160" s="147"/>
      <c r="O160" s="147"/>
      <c r="P160" s="147"/>
      <c r="Q160" s="147"/>
      <c r="R160" s="147"/>
      <c r="S160" s="147"/>
      <c r="T160" s="148"/>
      <c r="AT160" s="143" t="s">
        <v>165</v>
      </c>
      <c r="AU160" s="143" t="s">
        <v>79</v>
      </c>
      <c r="AV160" s="12" t="s">
        <v>79</v>
      </c>
      <c r="AW160" s="12" t="s">
        <v>31</v>
      </c>
      <c r="AX160" s="12" t="s">
        <v>77</v>
      </c>
      <c r="AY160" s="143" t="s">
        <v>157</v>
      </c>
    </row>
    <row r="161" spans="2:65" s="1" customFormat="1" ht="48" customHeight="1">
      <c r="B161" s="128"/>
      <c r="C161" s="129" t="s">
        <v>270</v>
      </c>
      <c r="D161" s="129" t="s">
        <v>159</v>
      </c>
      <c r="E161" s="130" t="s">
        <v>640</v>
      </c>
      <c r="F161" s="131" t="s">
        <v>641</v>
      </c>
      <c r="G161" s="132" t="s">
        <v>104</v>
      </c>
      <c r="H161" s="133">
        <v>1.0029999999999999</v>
      </c>
      <c r="I161" s="134"/>
      <c r="J161" s="134">
        <f>ROUND(I161*H161,2)</f>
        <v>0</v>
      </c>
      <c r="K161" s="131" t="s">
        <v>162</v>
      </c>
      <c r="L161" s="30"/>
      <c r="M161" s="135" t="s">
        <v>3</v>
      </c>
      <c r="N161" s="136" t="s">
        <v>40</v>
      </c>
      <c r="O161" s="137">
        <v>6.2210000000000001</v>
      </c>
      <c r="P161" s="137">
        <f>O161*H161</f>
        <v>6.2396629999999993</v>
      </c>
      <c r="Q161" s="137">
        <v>2.5297900000000002</v>
      </c>
      <c r="R161" s="137">
        <f>Q161*H161</f>
        <v>2.53737937</v>
      </c>
      <c r="S161" s="137">
        <v>0</v>
      </c>
      <c r="T161" s="138">
        <f>S161*H161</f>
        <v>0</v>
      </c>
      <c r="AR161" s="139" t="s">
        <v>163</v>
      </c>
      <c r="AT161" s="139" t="s">
        <v>159</v>
      </c>
      <c r="AU161" s="139" t="s">
        <v>79</v>
      </c>
      <c r="AY161" s="18" t="s">
        <v>157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77</v>
      </c>
      <c r="BK161" s="140">
        <f>ROUND(I161*H161,2)</f>
        <v>0</v>
      </c>
      <c r="BL161" s="18" t="s">
        <v>163</v>
      </c>
      <c r="BM161" s="139" t="s">
        <v>642</v>
      </c>
    </row>
    <row r="162" spans="2:65" s="12" customFormat="1">
      <c r="B162" s="141"/>
      <c r="D162" s="142" t="s">
        <v>165</v>
      </c>
      <c r="E162" s="143" t="s">
        <v>3</v>
      </c>
      <c r="F162" s="144" t="s">
        <v>643</v>
      </c>
      <c r="H162" s="145">
        <v>1.0029999999999999</v>
      </c>
      <c r="L162" s="141"/>
      <c r="M162" s="146"/>
      <c r="N162" s="147"/>
      <c r="O162" s="147"/>
      <c r="P162" s="147"/>
      <c r="Q162" s="147"/>
      <c r="R162" s="147"/>
      <c r="S162" s="147"/>
      <c r="T162" s="148"/>
      <c r="AT162" s="143" t="s">
        <v>165</v>
      </c>
      <c r="AU162" s="143" t="s">
        <v>79</v>
      </c>
      <c r="AV162" s="12" t="s">
        <v>79</v>
      </c>
      <c r="AW162" s="12" t="s">
        <v>31</v>
      </c>
      <c r="AX162" s="12" t="s">
        <v>77</v>
      </c>
      <c r="AY162" s="143" t="s">
        <v>157</v>
      </c>
    </row>
    <row r="163" spans="2:65" s="1" customFormat="1" ht="48" customHeight="1">
      <c r="B163" s="128"/>
      <c r="C163" s="129" t="s">
        <v>8</v>
      </c>
      <c r="D163" s="129" t="s">
        <v>159</v>
      </c>
      <c r="E163" s="130" t="s">
        <v>644</v>
      </c>
      <c r="F163" s="131" t="s">
        <v>645</v>
      </c>
      <c r="G163" s="132" t="s">
        <v>121</v>
      </c>
      <c r="H163" s="133">
        <v>6.6879999999999997</v>
      </c>
      <c r="I163" s="134"/>
      <c r="J163" s="134">
        <f>ROUND(I163*H163,2)</f>
        <v>0</v>
      </c>
      <c r="K163" s="131" t="s">
        <v>162</v>
      </c>
      <c r="L163" s="30"/>
      <c r="M163" s="135" t="s">
        <v>3</v>
      </c>
      <c r="N163" s="136" t="s">
        <v>40</v>
      </c>
      <c r="O163" s="137">
        <v>0.94</v>
      </c>
      <c r="P163" s="137">
        <f>O163*H163</f>
        <v>6.286719999999999</v>
      </c>
      <c r="Q163" s="137">
        <v>4.3200000000000001E-3</v>
      </c>
      <c r="R163" s="137">
        <f>Q163*H163</f>
        <v>2.889216E-2</v>
      </c>
      <c r="S163" s="137">
        <v>0</v>
      </c>
      <c r="T163" s="138">
        <f>S163*H163</f>
        <v>0</v>
      </c>
      <c r="AR163" s="139" t="s">
        <v>163</v>
      </c>
      <c r="AT163" s="139" t="s">
        <v>159</v>
      </c>
      <c r="AU163" s="139" t="s">
        <v>79</v>
      </c>
      <c r="AY163" s="18" t="s">
        <v>157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77</v>
      </c>
      <c r="BK163" s="140">
        <f>ROUND(I163*H163,2)</f>
        <v>0</v>
      </c>
      <c r="BL163" s="18" t="s">
        <v>163</v>
      </c>
      <c r="BM163" s="139" t="s">
        <v>646</v>
      </c>
    </row>
    <row r="164" spans="2:65" s="12" customFormat="1">
      <c r="B164" s="141"/>
      <c r="D164" s="142" t="s">
        <v>165</v>
      </c>
      <c r="E164" s="143" t="s">
        <v>3</v>
      </c>
      <c r="F164" s="144" t="s">
        <v>647</v>
      </c>
      <c r="H164" s="145">
        <v>6.6879999999999997</v>
      </c>
      <c r="L164" s="141"/>
      <c r="M164" s="146"/>
      <c r="N164" s="147"/>
      <c r="O164" s="147"/>
      <c r="P164" s="147"/>
      <c r="Q164" s="147"/>
      <c r="R164" s="147"/>
      <c r="S164" s="147"/>
      <c r="T164" s="148"/>
      <c r="AT164" s="143" t="s">
        <v>165</v>
      </c>
      <c r="AU164" s="143" t="s">
        <v>79</v>
      </c>
      <c r="AV164" s="12" t="s">
        <v>79</v>
      </c>
      <c r="AW164" s="12" t="s">
        <v>31</v>
      </c>
      <c r="AX164" s="12" t="s">
        <v>77</v>
      </c>
      <c r="AY164" s="143" t="s">
        <v>157</v>
      </c>
    </row>
    <row r="165" spans="2:65" s="1" customFormat="1" ht="48" customHeight="1">
      <c r="B165" s="128"/>
      <c r="C165" s="129" t="s">
        <v>277</v>
      </c>
      <c r="D165" s="129" t="s">
        <v>159</v>
      </c>
      <c r="E165" s="130" t="s">
        <v>648</v>
      </c>
      <c r="F165" s="131" t="s">
        <v>649</v>
      </c>
      <c r="G165" s="132" t="s">
        <v>121</v>
      </c>
      <c r="H165" s="133">
        <v>6.6879999999999997</v>
      </c>
      <c r="I165" s="134"/>
      <c r="J165" s="134">
        <f>ROUND(I165*H165,2)</f>
        <v>0</v>
      </c>
      <c r="K165" s="131" t="s">
        <v>162</v>
      </c>
      <c r="L165" s="30"/>
      <c r="M165" s="135" t="s">
        <v>3</v>
      </c>
      <c r="N165" s="136" t="s">
        <v>40</v>
      </c>
      <c r="O165" s="137">
        <v>0.33900000000000002</v>
      </c>
      <c r="P165" s="137">
        <f>O165*H165</f>
        <v>2.2672319999999999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163</v>
      </c>
      <c r="AT165" s="139" t="s">
        <v>159</v>
      </c>
      <c r="AU165" s="139" t="s">
        <v>79</v>
      </c>
      <c r="AY165" s="18" t="s">
        <v>157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77</v>
      </c>
      <c r="BK165" s="140">
        <f>ROUND(I165*H165,2)</f>
        <v>0</v>
      </c>
      <c r="BL165" s="18" t="s">
        <v>163</v>
      </c>
      <c r="BM165" s="139" t="s">
        <v>650</v>
      </c>
    </row>
    <row r="166" spans="2:65" s="1" customFormat="1" ht="48" customHeight="1">
      <c r="B166" s="128"/>
      <c r="C166" s="129" t="s">
        <v>281</v>
      </c>
      <c r="D166" s="129" t="s">
        <v>159</v>
      </c>
      <c r="E166" s="130" t="s">
        <v>651</v>
      </c>
      <c r="F166" s="131" t="s">
        <v>652</v>
      </c>
      <c r="G166" s="132" t="s">
        <v>104</v>
      </c>
      <c r="H166" s="133">
        <v>8.6539999999999999</v>
      </c>
      <c r="I166" s="134"/>
      <c r="J166" s="134">
        <f>ROUND(I166*H166,2)</f>
        <v>0</v>
      </c>
      <c r="K166" s="131" t="s">
        <v>162</v>
      </c>
      <c r="L166" s="30"/>
      <c r="M166" s="135" t="s">
        <v>3</v>
      </c>
      <c r="N166" s="136" t="s">
        <v>40</v>
      </c>
      <c r="O166" s="137">
        <v>3.863</v>
      </c>
      <c r="P166" s="137">
        <f>O166*H166</f>
        <v>33.430402000000001</v>
      </c>
      <c r="Q166" s="137">
        <v>2.5143</v>
      </c>
      <c r="R166" s="137">
        <f>Q166*H166</f>
        <v>21.7587522</v>
      </c>
      <c r="S166" s="137">
        <v>0</v>
      </c>
      <c r="T166" s="138">
        <f>S166*H166</f>
        <v>0</v>
      </c>
      <c r="AR166" s="139" t="s">
        <v>163</v>
      </c>
      <c r="AT166" s="139" t="s">
        <v>159</v>
      </c>
      <c r="AU166" s="139" t="s">
        <v>79</v>
      </c>
      <c r="AY166" s="18" t="s">
        <v>157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77</v>
      </c>
      <c r="BK166" s="140">
        <f>ROUND(I166*H166,2)</f>
        <v>0</v>
      </c>
      <c r="BL166" s="18" t="s">
        <v>163</v>
      </c>
      <c r="BM166" s="139" t="s">
        <v>653</v>
      </c>
    </row>
    <row r="167" spans="2:65" s="12" customFormat="1">
      <c r="B167" s="141"/>
      <c r="D167" s="142" t="s">
        <v>165</v>
      </c>
      <c r="E167" s="143" t="s">
        <v>3</v>
      </c>
      <c r="F167" s="144" t="s">
        <v>654</v>
      </c>
      <c r="H167" s="145">
        <v>8.6539999999999999</v>
      </c>
      <c r="L167" s="141"/>
      <c r="M167" s="146"/>
      <c r="N167" s="147"/>
      <c r="O167" s="147"/>
      <c r="P167" s="147"/>
      <c r="Q167" s="147"/>
      <c r="R167" s="147"/>
      <c r="S167" s="147"/>
      <c r="T167" s="148"/>
      <c r="AT167" s="143" t="s">
        <v>165</v>
      </c>
      <c r="AU167" s="143" t="s">
        <v>79</v>
      </c>
      <c r="AV167" s="12" t="s">
        <v>79</v>
      </c>
      <c r="AW167" s="12" t="s">
        <v>31</v>
      </c>
      <c r="AX167" s="12" t="s">
        <v>77</v>
      </c>
      <c r="AY167" s="143" t="s">
        <v>157</v>
      </c>
    </row>
    <row r="168" spans="2:65" s="1" customFormat="1" ht="48" customHeight="1">
      <c r="B168" s="128"/>
      <c r="C168" s="129" t="s">
        <v>286</v>
      </c>
      <c r="D168" s="129" t="s">
        <v>159</v>
      </c>
      <c r="E168" s="130" t="s">
        <v>655</v>
      </c>
      <c r="F168" s="131" t="s">
        <v>656</v>
      </c>
      <c r="G168" s="132" t="s">
        <v>121</v>
      </c>
      <c r="H168" s="133">
        <v>31.47</v>
      </c>
      <c r="I168" s="134"/>
      <c r="J168" s="134">
        <f>ROUND(I168*H168,2)</f>
        <v>0</v>
      </c>
      <c r="K168" s="131" t="s">
        <v>162</v>
      </c>
      <c r="L168" s="30"/>
      <c r="M168" s="135" t="s">
        <v>3</v>
      </c>
      <c r="N168" s="136" t="s">
        <v>40</v>
      </c>
      <c r="O168" s="137">
        <v>1.51</v>
      </c>
      <c r="P168" s="137">
        <f>O168*H168</f>
        <v>47.5197</v>
      </c>
      <c r="Q168" s="137">
        <v>2.47E-3</v>
      </c>
      <c r="R168" s="137">
        <f>Q168*H168</f>
        <v>7.7730899999999992E-2</v>
      </c>
      <c r="S168" s="137">
        <v>0</v>
      </c>
      <c r="T168" s="138">
        <f>S168*H168</f>
        <v>0</v>
      </c>
      <c r="AR168" s="139" t="s">
        <v>163</v>
      </c>
      <c r="AT168" s="139" t="s">
        <v>159</v>
      </c>
      <c r="AU168" s="139" t="s">
        <v>79</v>
      </c>
      <c r="AY168" s="18" t="s">
        <v>157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77</v>
      </c>
      <c r="BK168" s="140">
        <f>ROUND(I168*H168,2)</f>
        <v>0</v>
      </c>
      <c r="BL168" s="18" t="s">
        <v>163</v>
      </c>
      <c r="BM168" s="139" t="s">
        <v>657</v>
      </c>
    </row>
    <row r="169" spans="2:65" s="12" customFormat="1">
      <c r="B169" s="141"/>
      <c r="D169" s="142" t="s">
        <v>165</v>
      </c>
      <c r="E169" s="143" t="s">
        <v>3</v>
      </c>
      <c r="F169" s="144" t="s">
        <v>658</v>
      </c>
      <c r="H169" s="145">
        <v>31.47</v>
      </c>
      <c r="L169" s="141"/>
      <c r="M169" s="146"/>
      <c r="N169" s="147"/>
      <c r="O169" s="147"/>
      <c r="P169" s="147"/>
      <c r="Q169" s="147"/>
      <c r="R169" s="147"/>
      <c r="S169" s="147"/>
      <c r="T169" s="148"/>
      <c r="AT169" s="143" t="s">
        <v>165</v>
      </c>
      <c r="AU169" s="143" t="s">
        <v>79</v>
      </c>
      <c r="AV169" s="12" t="s">
        <v>79</v>
      </c>
      <c r="AW169" s="12" t="s">
        <v>31</v>
      </c>
      <c r="AX169" s="12" t="s">
        <v>77</v>
      </c>
      <c r="AY169" s="143" t="s">
        <v>157</v>
      </c>
    </row>
    <row r="170" spans="2:65" s="1" customFormat="1" ht="48" customHeight="1">
      <c r="B170" s="128"/>
      <c r="C170" s="129" t="s">
        <v>291</v>
      </c>
      <c r="D170" s="129" t="s">
        <v>159</v>
      </c>
      <c r="E170" s="130" t="s">
        <v>659</v>
      </c>
      <c r="F170" s="131" t="s">
        <v>660</v>
      </c>
      <c r="G170" s="132" t="s">
        <v>121</v>
      </c>
      <c r="H170" s="133">
        <v>31.47</v>
      </c>
      <c r="I170" s="134"/>
      <c r="J170" s="134">
        <f>ROUND(I170*H170,2)</f>
        <v>0</v>
      </c>
      <c r="K170" s="131" t="s">
        <v>162</v>
      </c>
      <c r="L170" s="30"/>
      <c r="M170" s="135" t="s">
        <v>3</v>
      </c>
      <c r="N170" s="136" t="s">
        <v>40</v>
      </c>
      <c r="O170" s="137">
        <v>0.35899999999999999</v>
      </c>
      <c r="P170" s="137">
        <f>O170*H170</f>
        <v>11.29773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163</v>
      </c>
      <c r="AT170" s="139" t="s">
        <v>159</v>
      </c>
      <c r="AU170" s="139" t="s">
        <v>79</v>
      </c>
      <c r="AY170" s="18" t="s">
        <v>157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77</v>
      </c>
      <c r="BK170" s="140">
        <f>ROUND(I170*H170,2)</f>
        <v>0</v>
      </c>
      <c r="BL170" s="18" t="s">
        <v>163</v>
      </c>
      <c r="BM170" s="139" t="s">
        <v>661</v>
      </c>
    </row>
    <row r="171" spans="2:65" s="1" customFormat="1" ht="36" customHeight="1">
      <c r="B171" s="128"/>
      <c r="C171" s="129" t="s">
        <v>296</v>
      </c>
      <c r="D171" s="129" t="s">
        <v>159</v>
      </c>
      <c r="E171" s="130" t="s">
        <v>662</v>
      </c>
      <c r="F171" s="131" t="s">
        <v>663</v>
      </c>
      <c r="G171" s="132" t="s">
        <v>211</v>
      </c>
      <c r="H171" s="133">
        <v>0.98399999999999999</v>
      </c>
      <c r="I171" s="134"/>
      <c r="J171" s="134">
        <f>ROUND(I171*H171,2)</f>
        <v>0</v>
      </c>
      <c r="K171" s="131" t="s">
        <v>162</v>
      </c>
      <c r="L171" s="30"/>
      <c r="M171" s="135" t="s">
        <v>3</v>
      </c>
      <c r="N171" s="136" t="s">
        <v>40</v>
      </c>
      <c r="O171" s="137">
        <v>34.987000000000002</v>
      </c>
      <c r="P171" s="137">
        <f>O171*H171</f>
        <v>34.427208</v>
      </c>
      <c r="Q171" s="137">
        <v>1.10951</v>
      </c>
      <c r="R171" s="137">
        <f>Q171*H171</f>
        <v>1.0917578400000001</v>
      </c>
      <c r="S171" s="137">
        <v>0</v>
      </c>
      <c r="T171" s="138">
        <f>S171*H171</f>
        <v>0</v>
      </c>
      <c r="AR171" s="139" t="s">
        <v>163</v>
      </c>
      <c r="AT171" s="139" t="s">
        <v>159</v>
      </c>
      <c r="AU171" s="139" t="s">
        <v>79</v>
      </c>
      <c r="AY171" s="18" t="s">
        <v>157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77</v>
      </c>
      <c r="BK171" s="140">
        <f>ROUND(I171*H171,2)</f>
        <v>0</v>
      </c>
      <c r="BL171" s="18" t="s">
        <v>163</v>
      </c>
      <c r="BM171" s="139" t="s">
        <v>664</v>
      </c>
    </row>
    <row r="172" spans="2:65" s="12" customFormat="1">
      <c r="B172" s="141"/>
      <c r="D172" s="142" t="s">
        <v>165</v>
      </c>
      <c r="E172" s="143" t="s">
        <v>3</v>
      </c>
      <c r="F172" s="144" t="s">
        <v>665</v>
      </c>
      <c r="H172" s="145">
        <v>0.93500000000000005</v>
      </c>
      <c r="L172" s="141"/>
      <c r="M172" s="146"/>
      <c r="N172" s="147"/>
      <c r="O172" s="147"/>
      <c r="P172" s="147"/>
      <c r="Q172" s="147"/>
      <c r="R172" s="147"/>
      <c r="S172" s="147"/>
      <c r="T172" s="148"/>
      <c r="AT172" s="143" t="s">
        <v>165</v>
      </c>
      <c r="AU172" s="143" t="s">
        <v>79</v>
      </c>
      <c r="AV172" s="12" t="s">
        <v>79</v>
      </c>
      <c r="AW172" s="12" t="s">
        <v>31</v>
      </c>
      <c r="AX172" s="12" t="s">
        <v>69</v>
      </c>
      <c r="AY172" s="143" t="s">
        <v>157</v>
      </c>
    </row>
    <row r="173" spans="2:65" s="12" customFormat="1">
      <c r="B173" s="141"/>
      <c r="D173" s="142" t="s">
        <v>165</v>
      </c>
      <c r="E173" s="143" t="s">
        <v>3</v>
      </c>
      <c r="F173" s="144" t="s">
        <v>666</v>
      </c>
      <c r="H173" s="145">
        <v>4.9000000000000002E-2</v>
      </c>
      <c r="L173" s="141"/>
      <c r="M173" s="146"/>
      <c r="N173" s="147"/>
      <c r="O173" s="147"/>
      <c r="P173" s="147"/>
      <c r="Q173" s="147"/>
      <c r="R173" s="147"/>
      <c r="S173" s="147"/>
      <c r="T173" s="148"/>
      <c r="AT173" s="143" t="s">
        <v>165</v>
      </c>
      <c r="AU173" s="143" t="s">
        <v>79</v>
      </c>
      <c r="AV173" s="12" t="s">
        <v>79</v>
      </c>
      <c r="AW173" s="12" t="s">
        <v>31</v>
      </c>
      <c r="AX173" s="12" t="s">
        <v>69</v>
      </c>
      <c r="AY173" s="143" t="s">
        <v>157</v>
      </c>
    </row>
    <row r="174" spans="2:65" s="13" customFormat="1">
      <c r="B174" s="149"/>
      <c r="D174" s="142" t="s">
        <v>165</v>
      </c>
      <c r="E174" s="150" t="s">
        <v>3</v>
      </c>
      <c r="F174" s="151" t="s">
        <v>172</v>
      </c>
      <c r="H174" s="152">
        <v>0.98399999999999999</v>
      </c>
      <c r="L174" s="149"/>
      <c r="M174" s="153"/>
      <c r="N174" s="154"/>
      <c r="O174" s="154"/>
      <c r="P174" s="154"/>
      <c r="Q174" s="154"/>
      <c r="R174" s="154"/>
      <c r="S174" s="154"/>
      <c r="T174" s="155"/>
      <c r="AT174" s="150" t="s">
        <v>165</v>
      </c>
      <c r="AU174" s="150" t="s">
        <v>79</v>
      </c>
      <c r="AV174" s="13" t="s">
        <v>163</v>
      </c>
      <c r="AW174" s="13" t="s">
        <v>31</v>
      </c>
      <c r="AX174" s="13" t="s">
        <v>77</v>
      </c>
      <c r="AY174" s="150" t="s">
        <v>157</v>
      </c>
    </row>
    <row r="175" spans="2:65" s="1" customFormat="1" ht="36" customHeight="1">
      <c r="B175" s="128"/>
      <c r="C175" s="129" t="s">
        <v>301</v>
      </c>
      <c r="D175" s="129" t="s">
        <v>159</v>
      </c>
      <c r="E175" s="130" t="s">
        <v>667</v>
      </c>
      <c r="F175" s="131" t="s">
        <v>668</v>
      </c>
      <c r="G175" s="132" t="s">
        <v>211</v>
      </c>
      <c r="H175" s="133">
        <v>0.03</v>
      </c>
      <c r="I175" s="134"/>
      <c r="J175" s="134">
        <f>ROUND(I175*H175,2)</f>
        <v>0</v>
      </c>
      <c r="K175" s="131" t="s">
        <v>162</v>
      </c>
      <c r="L175" s="30"/>
      <c r="M175" s="135" t="s">
        <v>3</v>
      </c>
      <c r="N175" s="136" t="s">
        <v>40</v>
      </c>
      <c r="O175" s="137">
        <v>14.551</v>
      </c>
      <c r="P175" s="137">
        <f>O175*H175</f>
        <v>0.43652999999999997</v>
      </c>
      <c r="Q175" s="137">
        <v>1.06277</v>
      </c>
      <c r="R175" s="137">
        <f>Q175*H175</f>
        <v>3.1883099999999998E-2</v>
      </c>
      <c r="S175" s="137">
        <v>0</v>
      </c>
      <c r="T175" s="138">
        <f>S175*H175</f>
        <v>0</v>
      </c>
      <c r="AR175" s="139" t="s">
        <v>163</v>
      </c>
      <c r="AT175" s="139" t="s">
        <v>159</v>
      </c>
      <c r="AU175" s="139" t="s">
        <v>79</v>
      </c>
      <c r="AY175" s="18" t="s">
        <v>157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77</v>
      </c>
      <c r="BK175" s="140">
        <f>ROUND(I175*H175,2)</f>
        <v>0</v>
      </c>
      <c r="BL175" s="18" t="s">
        <v>163</v>
      </c>
      <c r="BM175" s="139" t="s">
        <v>669</v>
      </c>
    </row>
    <row r="176" spans="2:65" s="12" customFormat="1">
      <c r="B176" s="141"/>
      <c r="D176" s="142" t="s">
        <v>165</v>
      </c>
      <c r="E176" s="143" t="s">
        <v>3</v>
      </c>
      <c r="F176" s="144" t="s">
        <v>670</v>
      </c>
      <c r="H176" s="145">
        <v>0.03</v>
      </c>
      <c r="L176" s="141"/>
      <c r="M176" s="146"/>
      <c r="N176" s="147"/>
      <c r="O176" s="147"/>
      <c r="P176" s="147"/>
      <c r="Q176" s="147"/>
      <c r="R176" s="147"/>
      <c r="S176" s="147"/>
      <c r="T176" s="148"/>
      <c r="AT176" s="143" t="s">
        <v>165</v>
      </c>
      <c r="AU176" s="143" t="s">
        <v>79</v>
      </c>
      <c r="AV176" s="12" t="s">
        <v>79</v>
      </c>
      <c r="AW176" s="12" t="s">
        <v>31</v>
      </c>
      <c r="AX176" s="12" t="s">
        <v>77</v>
      </c>
      <c r="AY176" s="143" t="s">
        <v>157</v>
      </c>
    </row>
    <row r="177" spans="2:65" s="11" customFormat="1" ht="22.9" customHeight="1">
      <c r="B177" s="116"/>
      <c r="D177" s="117" t="s">
        <v>68</v>
      </c>
      <c r="E177" s="126" t="s">
        <v>163</v>
      </c>
      <c r="F177" s="126" t="s">
        <v>256</v>
      </c>
      <c r="J177" s="127">
        <f>BK177</f>
        <v>0</v>
      </c>
      <c r="L177" s="116"/>
      <c r="M177" s="120"/>
      <c r="N177" s="121"/>
      <c r="O177" s="121"/>
      <c r="P177" s="122">
        <f>SUM(P178:P198)</f>
        <v>22.080199</v>
      </c>
      <c r="Q177" s="121"/>
      <c r="R177" s="122">
        <f>SUM(R178:R198)</f>
        <v>5.0808829299999996</v>
      </c>
      <c r="S177" s="121"/>
      <c r="T177" s="123">
        <f>SUM(T178:T198)</f>
        <v>0</v>
      </c>
      <c r="AR177" s="117" t="s">
        <v>77</v>
      </c>
      <c r="AT177" s="124" t="s">
        <v>68</v>
      </c>
      <c r="AU177" s="124" t="s">
        <v>77</v>
      </c>
      <c r="AY177" s="117" t="s">
        <v>157</v>
      </c>
      <c r="BK177" s="125">
        <f>SUM(BK178:BK198)</f>
        <v>0</v>
      </c>
    </row>
    <row r="178" spans="2:65" s="1" customFormat="1" ht="24" customHeight="1">
      <c r="B178" s="128"/>
      <c r="C178" s="129" t="s">
        <v>306</v>
      </c>
      <c r="D178" s="129" t="s">
        <v>159</v>
      </c>
      <c r="E178" s="130" t="s">
        <v>671</v>
      </c>
      <c r="F178" s="131" t="s">
        <v>672</v>
      </c>
      <c r="G178" s="132" t="s">
        <v>104</v>
      </c>
      <c r="H178" s="133">
        <v>1.333</v>
      </c>
      <c r="I178" s="134"/>
      <c r="J178" s="134">
        <f>ROUND(I178*H178,2)</f>
        <v>0</v>
      </c>
      <c r="K178" s="131" t="s">
        <v>673</v>
      </c>
      <c r="L178" s="30"/>
      <c r="M178" s="135" t="s">
        <v>3</v>
      </c>
      <c r="N178" s="136" t="s">
        <v>40</v>
      </c>
      <c r="O178" s="137">
        <v>1.448</v>
      </c>
      <c r="P178" s="137">
        <f>O178*H178</f>
        <v>1.9301839999999999</v>
      </c>
      <c r="Q178" s="137">
        <v>2.4533999999999998</v>
      </c>
      <c r="R178" s="137">
        <f>Q178*H178</f>
        <v>3.2703821999999998</v>
      </c>
      <c r="S178" s="137">
        <v>0</v>
      </c>
      <c r="T178" s="138">
        <f>S178*H178</f>
        <v>0</v>
      </c>
      <c r="AR178" s="139" t="s">
        <v>163</v>
      </c>
      <c r="AT178" s="139" t="s">
        <v>159</v>
      </c>
      <c r="AU178" s="139" t="s">
        <v>79</v>
      </c>
      <c r="AY178" s="18" t="s">
        <v>157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77</v>
      </c>
      <c r="BK178" s="140">
        <f>ROUND(I178*H178,2)</f>
        <v>0</v>
      </c>
      <c r="BL178" s="18" t="s">
        <v>163</v>
      </c>
      <c r="BM178" s="139" t="s">
        <v>674</v>
      </c>
    </row>
    <row r="179" spans="2:65" s="12" customFormat="1">
      <c r="B179" s="141"/>
      <c r="D179" s="142" t="s">
        <v>165</v>
      </c>
      <c r="E179" s="143" t="s">
        <v>3</v>
      </c>
      <c r="F179" s="144" t="s">
        <v>675</v>
      </c>
      <c r="H179" s="145">
        <v>0.81499999999999995</v>
      </c>
      <c r="L179" s="141"/>
      <c r="M179" s="146"/>
      <c r="N179" s="147"/>
      <c r="O179" s="147"/>
      <c r="P179" s="147"/>
      <c r="Q179" s="147"/>
      <c r="R179" s="147"/>
      <c r="S179" s="147"/>
      <c r="T179" s="148"/>
      <c r="AT179" s="143" t="s">
        <v>165</v>
      </c>
      <c r="AU179" s="143" t="s">
        <v>79</v>
      </c>
      <c r="AV179" s="12" t="s">
        <v>79</v>
      </c>
      <c r="AW179" s="12" t="s">
        <v>31</v>
      </c>
      <c r="AX179" s="12" t="s">
        <v>69</v>
      </c>
      <c r="AY179" s="143" t="s">
        <v>157</v>
      </c>
    </row>
    <row r="180" spans="2:65" s="12" customFormat="1">
      <c r="B180" s="141"/>
      <c r="D180" s="142" t="s">
        <v>165</v>
      </c>
      <c r="E180" s="143" t="s">
        <v>3</v>
      </c>
      <c r="F180" s="144" t="s">
        <v>676</v>
      </c>
      <c r="H180" s="145">
        <v>0.51800000000000002</v>
      </c>
      <c r="L180" s="141"/>
      <c r="M180" s="146"/>
      <c r="N180" s="147"/>
      <c r="O180" s="147"/>
      <c r="P180" s="147"/>
      <c r="Q180" s="147"/>
      <c r="R180" s="147"/>
      <c r="S180" s="147"/>
      <c r="T180" s="148"/>
      <c r="AT180" s="143" t="s">
        <v>165</v>
      </c>
      <c r="AU180" s="143" t="s">
        <v>79</v>
      </c>
      <c r="AV180" s="12" t="s">
        <v>79</v>
      </c>
      <c r="AW180" s="12" t="s">
        <v>31</v>
      </c>
      <c r="AX180" s="12" t="s">
        <v>69</v>
      </c>
      <c r="AY180" s="143" t="s">
        <v>157</v>
      </c>
    </row>
    <row r="181" spans="2:65" s="13" customFormat="1">
      <c r="B181" s="149"/>
      <c r="D181" s="142" t="s">
        <v>165</v>
      </c>
      <c r="E181" s="150" t="s">
        <v>3</v>
      </c>
      <c r="F181" s="151" t="s">
        <v>172</v>
      </c>
      <c r="H181" s="152">
        <v>1.333</v>
      </c>
      <c r="L181" s="149"/>
      <c r="M181" s="153"/>
      <c r="N181" s="154"/>
      <c r="O181" s="154"/>
      <c r="P181" s="154"/>
      <c r="Q181" s="154"/>
      <c r="R181" s="154"/>
      <c r="S181" s="154"/>
      <c r="T181" s="155"/>
      <c r="AT181" s="150" t="s">
        <v>165</v>
      </c>
      <c r="AU181" s="150" t="s">
        <v>79</v>
      </c>
      <c r="AV181" s="13" t="s">
        <v>163</v>
      </c>
      <c r="AW181" s="13" t="s">
        <v>31</v>
      </c>
      <c r="AX181" s="13" t="s">
        <v>77</v>
      </c>
      <c r="AY181" s="150" t="s">
        <v>157</v>
      </c>
    </row>
    <row r="182" spans="2:65" s="1" customFormat="1" ht="24" customHeight="1">
      <c r="B182" s="128"/>
      <c r="C182" s="129" t="s">
        <v>313</v>
      </c>
      <c r="D182" s="129" t="s">
        <v>159</v>
      </c>
      <c r="E182" s="130" t="s">
        <v>677</v>
      </c>
      <c r="F182" s="131" t="s">
        <v>678</v>
      </c>
      <c r="G182" s="132" t="s">
        <v>121</v>
      </c>
      <c r="H182" s="133">
        <v>8.8879999999999999</v>
      </c>
      <c r="I182" s="134"/>
      <c r="J182" s="134">
        <f>ROUND(I182*H182,2)</f>
        <v>0</v>
      </c>
      <c r="K182" s="131" t="s">
        <v>162</v>
      </c>
      <c r="L182" s="30"/>
      <c r="M182" s="135" t="s">
        <v>3</v>
      </c>
      <c r="N182" s="136" t="s">
        <v>40</v>
      </c>
      <c r="O182" s="137">
        <v>0.68100000000000005</v>
      </c>
      <c r="P182" s="137">
        <f>O182*H182</f>
        <v>6.0527280000000001</v>
      </c>
      <c r="Q182" s="137">
        <v>5.1900000000000002E-3</v>
      </c>
      <c r="R182" s="137">
        <f>Q182*H182</f>
        <v>4.6128719999999998E-2</v>
      </c>
      <c r="S182" s="137">
        <v>0</v>
      </c>
      <c r="T182" s="138">
        <f>S182*H182</f>
        <v>0</v>
      </c>
      <c r="AR182" s="139" t="s">
        <v>163</v>
      </c>
      <c r="AT182" s="139" t="s">
        <v>159</v>
      </c>
      <c r="AU182" s="139" t="s">
        <v>79</v>
      </c>
      <c r="AY182" s="18" t="s">
        <v>157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77</v>
      </c>
      <c r="BK182" s="140">
        <f>ROUND(I182*H182,2)</f>
        <v>0</v>
      </c>
      <c r="BL182" s="18" t="s">
        <v>163</v>
      </c>
      <c r="BM182" s="139" t="s">
        <v>679</v>
      </c>
    </row>
    <row r="183" spans="2:65" s="12" customFormat="1">
      <c r="B183" s="141"/>
      <c r="D183" s="142" t="s">
        <v>165</v>
      </c>
      <c r="E183" s="143" t="s">
        <v>3</v>
      </c>
      <c r="F183" s="144" t="s">
        <v>680</v>
      </c>
      <c r="H183" s="145">
        <v>5.4320000000000004</v>
      </c>
      <c r="L183" s="141"/>
      <c r="M183" s="146"/>
      <c r="N183" s="147"/>
      <c r="O183" s="147"/>
      <c r="P183" s="147"/>
      <c r="Q183" s="147"/>
      <c r="R183" s="147"/>
      <c r="S183" s="147"/>
      <c r="T183" s="148"/>
      <c r="AT183" s="143" t="s">
        <v>165</v>
      </c>
      <c r="AU183" s="143" t="s">
        <v>79</v>
      </c>
      <c r="AV183" s="12" t="s">
        <v>79</v>
      </c>
      <c r="AW183" s="12" t="s">
        <v>31</v>
      </c>
      <c r="AX183" s="12" t="s">
        <v>69</v>
      </c>
      <c r="AY183" s="143" t="s">
        <v>157</v>
      </c>
    </row>
    <row r="184" spans="2:65" s="12" customFormat="1">
      <c r="B184" s="141"/>
      <c r="D184" s="142" t="s">
        <v>165</v>
      </c>
      <c r="E184" s="143" t="s">
        <v>3</v>
      </c>
      <c r="F184" s="144" t="s">
        <v>681</v>
      </c>
      <c r="H184" s="145">
        <v>3.456</v>
      </c>
      <c r="L184" s="141"/>
      <c r="M184" s="146"/>
      <c r="N184" s="147"/>
      <c r="O184" s="147"/>
      <c r="P184" s="147"/>
      <c r="Q184" s="147"/>
      <c r="R184" s="147"/>
      <c r="S184" s="147"/>
      <c r="T184" s="148"/>
      <c r="AT184" s="143" t="s">
        <v>165</v>
      </c>
      <c r="AU184" s="143" t="s">
        <v>79</v>
      </c>
      <c r="AV184" s="12" t="s">
        <v>79</v>
      </c>
      <c r="AW184" s="12" t="s">
        <v>31</v>
      </c>
      <c r="AX184" s="12" t="s">
        <v>69</v>
      </c>
      <c r="AY184" s="143" t="s">
        <v>157</v>
      </c>
    </row>
    <row r="185" spans="2:65" s="13" customFormat="1">
      <c r="B185" s="149"/>
      <c r="D185" s="142" t="s">
        <v>165</v>
      </c>
      <c r="E185" s="150" t="s">
        <v>3</v>
      </c>
      <c r="F185" s="151" t="s">
        <v>172</v>
      </c>
      <c r="H185" s="152">
        <v>8.8879999999999999</v>
      </c>
      <c r="L185" s="149"/>
      <c r="M185" s="153"/>
      <c r="N185" s="154"/>
      <c r="O185" s="154"/>
      <c r="P185" s="154"/>
      <c r="Q185" s="154"/>
      <c r="R185" s="154"/>
      <c r="S185" s="154"/>
      <c r="T185" s="155"/>
      <c r="AT185" s="150" t="s">
        <v>165</v>
      </c>
      <c r="AU185" s="150" t="s">
        <v>79</v>
      </c>
      <c r="AV185" s="13" t="s">
        <v>163</v>
      </c>
      <c r="AW185" s="13" t="s">
        <v>31</v>
      </c>
      <c r="AX185" s="13" t="s">
        <v>77</v>
      </c>
      <c r="AY185" s="150" t="s">
        <v>157</v>
      </c>
    </row>
    <row r="186" spans="2:65" s="1" customFormat="1" ht="24" customHeight="1">
      <c r="B186" s="128"/>
      <c r="C186" s="129" t="s">
        <v>318</v>
      </c>
      <c r="D186" s="129" t="s">
        <v>159</v>
      </c>
      <c r="E186" s="130" t="s">
        <v>682</v>
      </c>
      <c r="F186" s="131" t="s">
        <v>683</v>
      </c>
      <c r="G186" s="132" t="s">
        <v>121</v>
      </c>
      <c r="H186" s="133">
        <v>8.8879999999999999</v>
      </c>
      <c r="I186" s="134"/>
      <c r="J186" s="134">
        <f>ROUND(I186*H186,2)</f>
        <v>0</v>
      </c>
      <c r="K186" s="131" t="s">
        <v>162</v>
      </c>
      <c r="L186" s="30"/>
      <c r="M186" s="135" t="s">
        <v>3</v>
      </c>
      <c r="N186" s="136" t="s">
        <v>40</v>
      </c>
      <c r="O186" s="137">
        <v>0.24</v>
      </c>
      <c r="P186" s="137">
        <f>O186*H186</f>
        <v>2.1331199999999999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163</v>
      </c>
      <c r="AT186" s="139" t="s">
        <v>159</v>
      </c>
      <c r="AU186" s="139" t="s">
        <v>79</v>
      </c>
      <c r="AY186" s="18" t="s">
        <v>157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77</v>
      </c>
      <c r="BK186" s="140">
        <f>ROUND(I186*H186,2)</f>
        <v>0</v>
      </c>
      <c r="BL186" s="18" t="s">
        <v>163</v>
      </c>
      <c r="BM186" s="139" t="s">
        <v>684</v>
      </c>
    </row>
    <row r="187" spans="2:65" s="1" customFormat="1" ht="24" customHeight="1">
      <c r="B187" s="128"/>
      <c r="C187" s="129" t="s">
        <v>323</v>
      </c>
      <c r="D187" s="129" t="s">
        <v>159</v>
      </c>
      <c r="E187" s="130" t="s">
        <v>685</v>
      </c>
      <c r="F187" s="131" t="s">
        <v>686</v>
      </c>
      <c r="G187" s="132" t="s">
        <v>211</v>
      </c>
      <c r="H187" s="133">
        <v>0.12</v>
      </c>
      <c r="I187" s="134"/>
      <c r="J187" s="134">
        <f>ROUND(I187*H187,2)</f>
        <v>0</v>
      </c>
      <c r="K187" s="131" t="s">
        <v>162</v>
      </c>
      <c r="L187" s="30"/>
      <c r="M187" s="135" t="s">
        <v>3</v>
      </c>
      <c r="N187" s="136" t="s">
        <v>40</v>
      </c>
      <c r="O187" s="137">
        <v>37.704000000000001</v>
      </c>
      <c r="P187" s="137">
        <f>O187*H187</f>
        <v>4.5244799999999996</v>
      </c>
      <c r="Q187" s="137">
        <v>1.0525599999999999</v>
      </c>
      <c r="R187" s="137">
        <f>Q187*H187</f>
        <v>0.12630719999999998</v>
      </c>
      <c r="S187" s="137">
        <v>0</v>
      </c>
      <c r="T187" s="138">
        <f>S187*H187</f>
        <v>0</v>
      </c>
      <c r="AR187" s="139" t="s">
        <v>163</v>
      </c>
      <c r="AT187" s="139" t="s">
        <v>159</v>
      </c>
      <c r="AU187" s="139" t="s">
        <v>79</v>
      </c>
      <c r="AY187" s="18" t="s">
        <v>157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77</v>
      </c>
      <c r="BK187" s="140">
        <f>ROUND(I187*H187,2)</f>
        <v>0</v>
      </c>
      <c r="BL187" s="18" t="s">
        <v>163</v>
      </c>
      <c r="BM187" s="139" t="s">
        <v>687</v>
      </c>
    </row>
    <row r="188" spans="2:65" s="12" customFormat="1">
      <c r="B188" s="141"/>
      <c r="D188" s="142" t="s">
        <v>165</v>
      </c>
      <c r="F188" s="144" t="s">
        <v>688</v>
      </c>
      <c r="H188" s="145">
        <v>0.12</v>
      </c>
      <c r="L188" s="141"/>
      <c r="M188" s="146"/>
      <c r="N188" s="147"/>
      <c r="O188" s="147"/>
      <c r="P188" s="147"/>
      <c r="Q188" s="147"/>
      <c r="R188" s="147"/>
      <c r="S188" s="147"/>
      <c r="T188" s="148"/>
      <c r="AT188" s="143" t="s">
        <v>165</v>
      </c>
      <c r="AU188" s="143" t="s">
        <v>79</v>
      </c>
      <c r="AV188" s="12" t="s">
        <v>79</v>
      </c>
      <c r="AW188" s="12" t="s">
        <v>4</v>
      </c>
      <c r="AX188" s="12" t="s">
        <v>77</v>
      </c>
      <c r="AY188" s="143" t="s">
        <v>157</v>
      </c>
    </row>
    <row r="189" spans="2:65" s="1" customFormat="1" ht="36" customHeight="1">
      <c r="B189" s="128"/>
      <c r="C189" s="129" t="s">
        <v>328</v>
      </c>
      <c r="D189" s="129" t="s">
        <v>159</v>
      </c>
      <c r="E189" s="130" t="s">
        <v>689</v>
      </c>
      <c r="F189" s="131" t="s">
        <v>690</v>
      </c>
      <c r="G189" s="132" t="s">
        <v>104</v>
      </c>
      <c r="H189" s="133">
        <v>0.56000000000000005</v>
      </c>
      <c r="I189" s="134"/>
      <c r="J189" s="134">
        <f>ROUND(I189*H189,2)</f>
        <v>0</v>
      </c>
      <c r="K189" s="131" t="s">
        <v>162</v>
      </c>
      <c r="L189" s="30"/>
      <c r="M189" s="135" t="s">
        <v>3</v>
      </c>
      <c r="N189" s="136" t="s">
        <v>40</v>
      </c>
      <c r="O189" s="137">
        <v>2.5129999999999999</v>
      </c>
      <c r="P189" s="137">
        <f>O189*H189</f>
        <v>1.4072800000000001</v>
      </c>
      <c r="Q189" s="137">
        <v>2.4533700000000001</v>
      </c>
      <c r="R189" s="137">
        <f>Q189*H189</f>
        <v>1.3738872000000002</v>
      </c>
      <c r="S189" s="137">
        <v>0</v>
      </c>
      <c r="T189" s="138">
        <f>S189*H189</f>
        <v>0</v>
      </c>
      <c r="AR189" s="139" t="s">
        <v>163</v>
      </c>
      <c r="AT189" s="139" t="s">
        <v>159</v>
      </c>
      <c r="AU189" s="139" t="s">
        <v>79</v>
      </c>
      <c r="AY189" s="18" t="s">
        <v>157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8" t="s">
        <v>77</v>
      </c>
      <c r="BK189" s="140">
        <f>ROUND(I189*H189,2)</f>
        <v>0</v>
      </c>
      <c r="BL189" s="18" t="s">
        <v>163</v>
      </c>
      <c r="BM189" s="139" t="s">
        <v>691</v>
      </c>
    </row>
    <row r="190" spans="2:65" s="12" customFormat="1">
      <c r="B190" s="141"/>
      <c r="D190" s="142" t="s">
        <v>165</v>
      </c>
      <c r="E190" s="143" t="s">
        <v>3</v>
      </c>
      <c r="F190" s="144" t="s">
        <v>692</v>
      </c>
      <c r="H190" s="145">
        <v>0.56000000000000005</v>
      </c>
      <c r="L190" s="141"/>
      <c r="M190" s="146"/>
      <c r="N190" s="147"/>
      <c r="O190" s="147"/>
      <c r="P190" s="147"/>
      <c r="Q190" s="147"/>
      <c r="R190" s="147"/>
      <c r="S190" s="147"/>
      <c r="T190" s="148"/>
      <c r="AT190" s="143" t="s">
        <v>165</v>
      </c>
      <c r="AU190" s="143" t="s">
        <v>79</v>
      </c>
      <c r="AV190" s="12" t="s">
        <v>79</v>
      </c>
      <c r="AW190" s="12" t="s">
        <v>31</v>
      </c>
      <c r="AX190" s="12" t="s">
        <v>77</v>
      </c>
      <c r="AY190" s="143" t="s">
        <v>157</v>
      </c>
    </row>
    <row r="191" spans="2:65" s="1" customFormat="1" ht="36" customHeight="1">
      <c r="B191" s="128"/>
      <c r="C191" s="129" t="s">
        <v>334</v>
      </c>
      <c r="D191" s="129" t="s">
        <v>159</v>
      </c>
      <c r="E191" s="130" t="s">
        <v>693</v>
      </c>
      <c r="F191" s="131" t="s">
        <v>694</v>
      </c>
      <c r="G191" s="132" t="s">
        <v>211</v>
      </c>
      <c r="H191" s="133">
        <v>1.2999999999999999E-2</v>
      </c>
      <c r="I191" s="134"/>
      <c r="J191" s="134">
        <f>ROUND(I191*H191,2)</f>
        <v>0</v>
      </c>
      <c r="K191" s="131" t="s">
        <v>162</v>
      </c>
      <c r="L191" s="30"/>
      <c r="M191" s="135" t="s">
        <v>3</v>
      </c>
      <c r="N191" s="136" t="s">
        <v>40</v>
      </c>
      <c r="O191" s="137">
        <v>15.211</v>
      </c>
      <c r="P191" s="137">
        <f>O191*H191</f>
        <v>0.197743</v>
      </c>
      <c r="Q191" s="137">
        <v>1.06277</v>
      </c>
      <c r="R191" s="137">
        <f>Q191*H191</f>
        <v>1.381601E-2</v>
      </c>
      <c r="S191" s="137">
        <v>0</v>
      </c>
      <c r="T191" s="138">
        <f>S191*H191</f>
        <v>0</v>
      </c>
      <c r="AR191" s="139" t="s">
        <v>163</v>
      </c>
      <c r="AT191" s="139" t="s">
        <v>159</v>
      </c>
      <c r="AU191" s="139" t="s">
        <v>79</v>
      </c>
      <c r="AY191" s="18" t="s">
        <v>157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77</v>
      </c>
      <c r="BK191" s="140">
        <f>ROUND(I191*H191,2)</f>
        <v>0</v>
      </c>
      <c r="BL191" s="18" t="s">
        <v>163</v>
      </c>
      <c r="BM191" s="139" t="s">
        <v>695</v>
      </c>
    </row>
    <row r="192" spans="2:65" s="12" customFormat="1">
      <c r="B192" s="141"/>
      <c r="D192" s="142" t="s">
        <v>165</v>
      </c>
      <c r="E192" s="143" t="s">
        <v>3</v>
      </c>
      <c r="F192" s="144" t="s">
        <v>696</v>
      </c>
      <c r="H192" s="145">
        <v>1.2999999999999999E-2</v>
      </c>
      <c r="L192" s="141"/>
      <c r="M192" s="146"/>
      <c r="N192" s="147"/>
      <c r="O192" s="147"/>
      <c r="P192" s="147"/>
      <c r="Q192" s="147"/>
      <c r="R192" s="147"/>
      <c r="S192" s="147"/>
      <c r="T192" s="148"/>
      <c r="AT192" s="143" t="s">
        <v>165</v>
      </c>
      <c r="AU192" s="143" t="s">
        <v>79</v>
      </c>
      <c r="AV192" s="12" t="s">
        <v>79</v>
      </c>
      <c r="AW192" s="12" t="s">
        <v>31</v>
      </c>
      <c r="AX192" s="12" t="s">
        <v>77</v>
      </c>
      <c r="AY192" s="143" t="s">
        <v>157</v>
      </c>
    </row>
    <row r="193" spans="2:65" s="1" customFormat="1" ht="72" customHeight="1">
      <c r="B193" s="128"/>
      <c r="C193" s="129" t="s">
        <v>339</v>
      </c>
      <c r="D193" s="129" t="s">
        <v>159</v>
      </c>
      <c r="E193" s="130" t="s">
        <v>697</v>
      </c>
      <c r="F193" s="131" t="s">
        <v>698</v>
      </c>
      <c r="G193" s="132" t="s">
        <v>118</v>
      </c>
      <c r="H193" s="133">
        <v>2.6</v>
      </c>
      <c r="I193" s="134"/>
      <c r="J193" s="134">
        <f>ROUND(I193*H193,2)</f>
        <v>0</v>
      </c>
      <c r="K193" s="131" t="s">
        <v>162</v>
      </c>
      <c r="L193" s="30"/>
      <c r="M193" s="135" t="s">
        <v>3</v>
      </c>
      <c r="N193" s="136" t="s">
        <v>40</v>
      </c>
      <c r="O193" s="137">
        <v>1.7370000000000001</v>
      </c>
      <c r="P193" s="137">
        <f>O193*H193</f>
        <v>4.5162000000000004</v>
      </c>
      <c r="Q193" s="137">
        <v>6.6E-3</v>
      </c>
      <c r="R193" s="137">
        <f>Q193*H193</f>
        <v>1.7160000000000002E-2</v>
      </c>
      <c r="S193" s="137">
        <v>0</v>
      </c>
      <c r="T193" s="138">
        <f>S193*H193</f>
        <v>0</v>
      </c>
      <c r="AR193" s="139" t="s">
        <v>163</v>
      </c>
      <c r="AT193" s="139" t="s">
        <v>159</v>
      </c>
      <c r="AU193" s="139" t="s">
        <v>79</v>
      </c>
      <c r="AY193" s="18" t="s">
        <v>157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77</v>
      </c>
      <c r="BK193" s="140">
        <f>ROUND(I193*H193,2)</f>
        <v>0</v>
      </c>
      <c r="BL193" s="18" t="s">
        <v>163</v>
      </c>
      <c r="BM193" s="139" t="s">
        <v>699</v>
      </c>
    </row>
    <row r="194" spans="2:65" s="1" customFormat="1" ht="24" customHeight="1">
      <c r="B194" s="128"/>
      <c r="C194" s="163" t="s">
        <v>349</v>
      </c>
      <c r="D194" s="163" t="s">
        <v>242</v>
      </c>
      <c r="E194" s="164" t="s">
        <v>700</v>
      </c>
      <c r="F194" s="165" t="s">
        <v>701</v>
      </c>
      <c r="G194" s="166" t="s">
        <v>284</v>
      </c>
      <c r="H194" s="167">
        <v>2</v>
      </c>
      <c r="I194" s="168"/>
      <c r="J194" s="168">
        <f>ROUND(I194*H194,2)</f>
        <v>0</v>
      </c>
      <c r="K194" s="165" t="s">
        <v>3</v>
      </c>
      <c r="L194" s="169"/>
      <c r="M194" s="170" t="s">
        <v>3</v>
      </c>
      <c r="N194" s="171" t="s">
        <v>40</v>
      </c>
      <c r="O194" s="137">
        <v>0</v>
      </c>
      <c r="P194" s="137">
        <f>O194*H194</f>
        <v>0</v>
      </c>
      <c r="Q194" s="137">
        <v>0.112</v>
      </c>
      <c r="R194" s="137">
        <f>Q194*H194</f>
        <v>0.224</v>
      </c>
      <c r="S194" s="137">
        <v>0</v>
      </c>
      <c r="T194" s="138">
        <f>S194*H194</f>
        <v>0</v>
      </c>
      <c r="AR194" s="139" t="s">
        <v>199</v>
      </c>
      <c r="AT194" s="139" t="s">
        <v>242</v>
      </c>
      <c r="AU194" s="139" t="s">
        <v>79</v>
      </c>
      <c r="AY194" s="18" t="s">
        <v>157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77</v>
      </c>
      <c r="BK194" s="140">
        <f>ROUND(I194*H194,2)</f>
        <v>0</v>
      </c>
      <c r="BL194" s="18" t="s">
        <v>163</v>
      </c>
      <c r="BM194" s="139" t="s">
        <v>702</v>
      </c>
    </row>
    <row r="195" spans="2:65" s="1" customFormat="1" ht="24" customHeight="1">
      <c r="B195" s="128"/>
      <c r="C195" s="129" t="s">
        <v>354</v>
      </c>
      <c r="D195" s="129" t="s">
        <v>159</v>
      </c>
      <c r="E195" s="130" t="s">
        <v>703</v>
      </c>
      <c r="F195" s="131" t="s">
        <v>704</v>
      </c>
      <c r="G195" s="132" t="s">
        <v>104</v>
      </c>
      <c r="H195" s="133">
        <v>0.108</v>
      </c>
      <c r="I195" s="134"/>
      <c r="J195" s="134">
        <f>ROUND(I195*H195,2)</f>
        <v>0</v>
      </c>
      <c r="K195" s="131" t="s">
        <v>162</v>
      </c>
      <c r="L195" s="30"/>
      <c r="M195" s="135" t="s">
        <v>3</v>
      </c>
      <c r="N195" s="136" t="s">
        <v>40</v>
      </c>
      <c r="O195" s="137">
        <v>1.208</v>
      </c>
      <c r="P195" s="137">
        <f>O195*H195</f>
        <v>0.130464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163</v>
      </c>
      <c r="AT195" s="139" t="s">
        <v>159</v>
      </c>
      <c r="AU195" s="139" t="s">
        <v>79</v>
      </c>
      <c r="AY195" s="18" t="s">
        <v>157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77</v>
      </c>
      <c r="BK195" s="140">
        <f>ROUND(I195*H195,2)</f>
        <v>0</v>
      </c>
      <c r="BL195" s="18" t="s">
        <v>163</v>
      </c>
      <c r="BM195" s="139" t="s">
        <v>705</v>
      </c>
    </row>
    <row r="196" spans="2:65" s="12" customFormat="1">
      <c r="B196" s="141"/>
      <c r="D196" s="142" t="s">
        <v>165</v>
      </c>
      <c r="E196" s="143" t="s">
        <v>3</v>
      </c>
      <c r="F196" s="144" t="s">
        <v>706</v>
      </c>
      <c r="H196" s="145">
        <v>0.108</v>
      </c>
      <c r="L196" s="141"/>
      <c r="M196" s="146"/>
      <c r="N196" s="147"/>
      <c r="O196" s="147"/>
      <c r="P196" s="147"/>
      <c r="Q196" s="147"/>
      <c r="R196" s="147"/>
      <c r="S196" s="147"/>
      <c r="T196" s="148"/>
      <c r="AT196" s="143" t="s">
        <v>165</v>
      </c>
      <c r="AU196" s="143" t="s">
        <v>79</v>
      </c>
      <c r="AV196" s="12" t="s">
        <v>79</v>
      </c>
      <c r="AW196" s="12" t="s">
        <v>31</v>
      </c>
      <c r="AX196" s="12" t="s">
        <v>77</v>
      </c>
      <c r="AY196" s="143" t="s">
        <v>157</v>
      </c>
    </row>
    <row r="197" spans="2:65" s="1" customFormat="1" ht="24" customHeight="1">
      <c r="B197" s="128"/>
      <c r="C197" s="129" t="s">
        <v>359</v>
      </c>
      <c r="D197" s="129" t="s">
        <v>159</v>
      </c>
      <c r="E197" s="130" t="s">
        <v>707</v>
      </c>
      <c r="F197" s="131" t="s">
        <v>708</v>
      </c>
      <c r="G197" s="132" t="s">
        <v>121</v>
      </c>
      <c r="H197" s="133">
        <v>1.44</v>
      </c>
      <c r="I197" s="134"/>
      <c r="J197" s="134">
        <f>ROUND(I197*H197,2)</f>
        <v>0</v>
      </c>
      <c r="K197" s="131" t="s">
        <v>162</v>
      </c>
      <c r="L197" s="30"/>
      <c r="M197" s="135" t="s">
        <v>3</v>
      </c>
      <c r="N197" s="136" t="s">
        <v>40</v>
      </c>
      <c r="O197" s="137">
        <v>0.82499999999999996</v>
      </c>
      <c r="P197" s="137">
        <f>O197*H197</f>
        <v>1.1879999999999999</v>
      </c>
      <c r="Q197" s="137">
        <v>6.3899999999999998E-3</v>
      </c>
      <c r="R197" s="137">
        <f>Q197*H197</f>
        <v>9.201599999999999E-3</v>
      </c>
      <c r="S197" s="137">
        <v>0</v>
      </c>
      <c r="T197" s="138">
        <f>S197*H197</f>
        <v>0</v>
      </c>
      <c r="AR197" s="139" t="s">
        <v>163</v>
      </c>
      <c r="AT197" s="139" t="s">
        <v>159</v>
      </c>
      <c r="AU197" s="139" t="s">
        <v>79</v>
      </c>
      <c r="AY197" s="18" t="s">
        <v>157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77</v>
      </c>
      <c r="BK197" s="140">
        <f>ROUND(I197*H197,2)</f>
        <v>0</v>
      </c>
      <c r="BL197" s="18" t="s">
        <v>163</v>
      </c>
      <c r="BM197" s="139" t="s">
        <v>709</v>
      </c>
    </row>
    <row r="198" spans="2:65" s="12" customFormat="1">
      <c r="B198" s="141"/>
      <c r="D198" s="142" t="s">
        <v>165</v>
      </c>
      <c r="E198" s="143" t="s">
        <v>3</v>
      </c>
      <c r="F198" s="144" t="s">
        <v>710</v>
      </c>
      <c r="H198" s="145">
        <v>1.44</v>
      </c>
      <c r="L198" s="141"/>
      <c r="M198" s="146"/>
      <c r="N198" s="147"/>
      <c r="O198" s="147"/>
      <c r="P198" s="147"/>
      <c r="Q198" s="147"/>
      <c r="R198" s="147"/>
      <c r="S198" s="147"/>
      <c r="T198" s="148"/>
      <c r="AT198" s="143" t="s">
        <v>165</v>
      </c>
      <c r="AU198" s="143" t="s">
        <v>79</v>
      </c>
      <c r="AV198" s="12" t="s">
        <v>79</v>
      </c>
      <c r="AW198" s="12" t="s">
        <v>31</v>
      </c>
      <c r="AX198" s="12" t="s">
        <v>77</v>
      </c>
      <c r="AY198" s="143" t="s">
        <v>157</v>
      </c>
    </row>
    <row r="199" spans="2:65" s="11" customFormat="1" ht="22.9" customHeight="1">
      <c r="B199" s="116"/>
      <c r="D199" s="117" t="s">
        <v>68</v>
      </c>
      <c r="E199" s="126" t="s">
        <v>190</v>
      </c>
      <c r="F199" s="126" t="s">
        <v>711</v>
      </c>
      <c r="J199" s="127">
        <f>BK199</f>
        <v>0</v>
      </c>
      <c r="L199" s="116"/>
      <c r="M199" s="120"/>
      <c r="N199" s="121"/>
      <c r="O199" s="121"/>
      <c r="P199" s="122">
        <f>SUM(P200:P223)</f>
        <v>85.778646000000009</v>
      </c>
      <c r="Q199" s="121"/>
      <c r="R199" s="122">
        <f>SUM(R200:R223)</f>
        <v>8.4603540199999987</v>
      </c>
      <c r="S199" s="121"/>
      <c r="T199" s="123">
        <f>SUM(T200:T223)</f>
        <v>0</v>
      </c>
      <c r="AR199" s="117" t="s">
        <v>77</v>
      </c>
      <c r="AT199" s="124" t="s">
        <v>68</v>
      </c>
      <c r="AU199" s="124" t="s">
        <v>77</v>
      </c>
      <c r="AY199" s="117" t="s">
        <v>157</v>
      </c>
      <c r="BK199" s="125">
        <f>SUM(BK200:BK223)</f>
        <v>0</v>
      </c>
    </row>
    <row r="200" spans="2:65" s="1" customFormat="1" ht="36" customHeight="1">
      <c r="B200" s="128"/>
      <c r="C200" s="129" t="s">
        <v>365</v>
      </c>
      <c r="D200" s="129" t="s">
        <v>159</v>
      </c>
      <c r="E200" s="130" t="s">
        <v>712</v>
      </c>
      <c r="F200" s="131" t="s">
        <v>713</v>
      </c>
      <c r="G200" s="132" t="s">
        <v>121</v>
      </c>
      <c r="H200" s="133">
        <v>17.327999999999999</v>
      </c>
      <c r="I200" s="134"/>
      <c r="J200" s="134">
        <f>ROUND(I200*H200,2)</f>
        <v>0</v>
      </c>
      <c r="K200" s="131" t="s">
        <v>162</v>
      </c>
      <c r="L200" s="30"/>
      <c r="M200" s="135" t="s">
        <v>3</v>
      </c>
      <c r="N200" s="136" t="s">
        <v>40</v>
      </c>
      <c r="O200" s="137">
        <v>0.27</v>
      </c>
      <c r="P200" s="137">
        <f>O200*H200</f>
        <v>4.6785600000000001</v>
      </c>
      <c r="Q200" s="137">
        <v>9.3999999999999997E-4</v>
      </c>
      <c r="R200" s="137">
        <f>Q200*H200</f>
        <v>1.6288319999999998E-2</v>
      </c>
      <c r="S200" s="137">
        <v>0</v>
      </c>
      <c r="T200" s="138">
        <f>S200*H200</f>
        <v>0</v>
      </c>
      <c r="AR200" s="139" t="s">
        <v>163</v>
      </c>
      <c r="AT200" s="139" t="s">
        <v>159</v>
      </c>
      <c r="AU200" s="139" t="s">
        <v>79</v>
      </c>
      <c r="AY200" s="18" t="s">
        <v>157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77</v>
      </c>
      <c r="BK200" s="140">
        <f>ROUND(I200*H200,2)</f>
        <v>0</v>
      </c>
      <c r="BL200" s="18" t="s">
        <v>163</v>
      </c>
      <c r="BM200" s="139" t="s">
        <v>714</v>
      </c>
    </row>
    <row r="201" spans="2:65" s="12" customFormat="1">
      <c r="B201" s="141"/>
      <c r="D201" s="142" t="s">
        <v>165</v>
      </c>
      <c r="E201" s="143" t="s">
        <v>3</v>
      </c>
      <c r="F201" s="144" t="s">
        <v>715</v>
      </c>
      <c r="H201" s="145">
        <v>17.327999999999999</v>
      </c>
      <c r="L201" s="141"/>
      <c r="M201" s="146"/>
      <c r="N201" s="147"/>
      <c r="O201" s="147"/>
      <c r="P201" s="147"/>
      <c r="Q201" s="147"/>
      <c r="R201" s="147"/>
      <c r="S201" s="147"/>
      <c r="T201" s="148"/>
      <c r="AT201" s="143" t="s">
        <v>165</v>
      </c>
      <c r="AU201" s="143" t="s">
        <v>79</v>
      </c>
      <c r="AV201" s="12" t="s">
        <v>79</v>
      </c>
      <c r="AW201" s="12" t="s">
        <v>31</v>
      </c>
      <c r="AX201" s="12" t="s">
        <v>77</v>
      </c>
      <c r="AY201" s="143" t="s">
        <v>157</v>
      </c>
    </row>
    <row r="202" spans="2:65" s="1" customFormat="1" ht="24" customHeight="1">
      <c r="B202" s="128"/>
      <c r="C202" s="129" t="s">
        <v>371</v>
      </c>
      <c r="D202" s="129" t="s">
        <v>159</v>
      </c>
      <c r="E202" s="130" t="s">
        <v>716</v>
      </c>
      <c r="F202" s="131" t="s">
        <v>717</v>
      </c>
      <c r="G202" s="132" t="s">
        <v>121</v>
      </c>
      <c r="H202" s="133">
        <v>17.327999999999999</v>
      </c>
      <c r="I202" s="134"/>
      <c r="J202" s="134">
        <f>ROUND(I202*H202,2)</f>
        <v>0</v>
      </c>
      <c r="K202" s="131" t="s">
        <v>162</v>
      </c>
      <c r="L202" s="30"/>
      <c r="M202" s="135" t="s">
        <v>3</v>
      </c>
      <c r="N202" s="136" t="s">
        <v>40</v>
      </c>
      <c r="O202" s="137">
        <v>0.154</v>
      </c>
      <c r="P202" s="137">
        <f>O202*H202</f>
        <v>2.6685119999999998</v>
      </c>
      <c r="Q202" s="137">
        <v>7.3499999999999998E-3</v>
      </c>
      <c r="R202" s="137">
        <f>Q202*H202</f>
        <v>0.1273608</v>
      </c>
      <c r="S202" s="137">
        <v>0</v>
      </c>
      <c r="T202" s="138">
        <f>S202*H202</f>
        <v>0</v>
      </c>
      <c r="AR202" s="139" t="s">
        <v>163</v>
      </c>
      <c r="AT202" s="139" t="s">
        <v>159</v>
      </c>
      <c r="AU202" s="139" t="s">
        <v>79</v>
      </c>
      <c r="AY202" s="18" t="s">
        <v>157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77</v>
      </c>
      <c r="BK202" s="140">
        <f>ROUND(I202*H202,2)</f>
        <v>0</v>
      </c>
      <c r="BL202" s="18" t="s">
        <v>163</v>
      </c>
      <c r="BM202" s="139" t="s">
        <v>718</v>
      </c>
    </row>
    <row r="203" spans="2:65" s="1" customFormat="1" ht="48" customHeight="1">
      <c r="B203" s="128"/>
      <c r="C203" s="129" t="s">
        <v>378</v>
      </c>
      <c r="D203" s="129" t="s">
        <v>159</v>
      </c>
      <c r="E203" s="130" t="s">
        <v>719</v>
      </c>
      <c r="F203" s="131" t="s">
        <v>720</v>
      </c>
      <c r="G203" s="132" t="s">
        <v>121</v>
      </c>
      <c r="H203" s="133">
        <v>17.327999999999999</v>
      </c>
      <c r="I203" s="134"/>
      <c r="J203" s="134">
        <f>ROUND(I203*H203,2)</f>
        <v>0</v>
      </c>
      <c r="K203" s="131" t="s">
        <v>162</v>
      </c>
      <c r="L203" s="30"/>
      <c r="M203" s="135" t="s">
        <v>3</v>
      </c>
      <c r="N203" s="136" t="s">
        <v>40</v>
      </c>
      <c r="O203" s="137">
        <v>0.56999999999999995</v>
      </c>
      <c r="P203" s="137">
        <f>O203*H203</f>
        <v>9.8769599999999986</v>
      </c>
      <c r="Q203" s="137">
        <v>1.8380000000000001E-2</v>
      </c>
      <c r="R203" s="137">
        <f>Q203*H203</f>
        <v>0.31848863999999999</v>
      </c>
      <c r="S203" s="137">
        <v>0</v>
      </c>
      <c r="T203" s="138">
        <f>S203*H203</f>
        <v>0</v>
      </c>
      <c r="AR203" s="139" t="s">
        <v>163</v>
      </c>
      <c r="AT203" s="139" t="s">
        <v>159</v>
      </c>
      <c r="AU203" s="139" t="s">
        <v>79</v>
      </c>
      <c r="AY203" s="18" t="s">
        <v>157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77</v>
      </c>
      <c r="BK203" s="140">
        <f>ROUND(I203*H203,2)</f>
        <v>0</v>
      </c>
      <c r="BL203" s="18" t="s">
        <v>163</v>
      </c>
      <c r="BM203" s="139" t="s">
        <v>721</v>
      </c>
    </row>
    <row r="204" spans="2:65" s="1" customFormat="1" ht="24" customHeight="1">
      <c r="B204" s="128"/>
      <c r="C204" s="129" t="s">
        <v>382</v>
      </c>
      <c r="D204" s="129" t="s">
        <v>159</v>
      </c>
      <c r="E204" s="130" t="s">
        <v>722</v>
      </c>
      <c r="F204" s="131" t="s">
        <v>723</v>
      </c>
      <c r="G204" s="132" t="s">
        <v>121</v>
      </c>
      <c r="H204" s="133">
        <v>49.164999999999999</v>
      </c>
      <c r="I204" s="134"/>
      <c r="J204" s="134">
        <f>ROUND(I204*H204,2)</f>
        <v>0</v>
      </c>
      <c r="K204" s="131" t="s">
        <v>673</v>
      </c>
      <c r="L204" s="30"/>
      <c r="M204" s="135" t="s">
        <v>3</v>
      </c>
      <c r="N204" s="136" t="s">
        <v>40</v>
      </c>
      <c r="O204" s="137">
        <v>0.23200000000000001</v>
      </c>
      <c r="P204" s="137">
        <f>O204*H204</f>
        <v>11.406280000000001</v>
      </c>
      <c r="Q204" s="137">
        <v>2.3999999999999998E-3</v>
      </c>
      <c r="R204" s="137">
        <f>Q204*H204</f>
        <v>0.11799599999999999</v>
      </c>
      <c r="S204" s="137">
        <v>0</v>
      </c>
      <c r="T204" s="138">
        <f>S204*H204</f>
        <v>0</v>
      </c>
      <c r="AR204" s="139" t="s">
        <v>163</v>
      </c>
      <c r="AT204" s="139" t="s">
        <v>159</v>
      </c>
      <c r="AU204" s="139" t="s">
        <v>79</v>
      </c>
      <c r="AY204" s="18" t="s">
        <v>157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77</v>
      </c>
      <c r="BK204" s="140">
        <f>ROUND(I204*H204,2)</f>
        <v>0</v>
      </c>
      <c r="BL204" s="18" t="s">
        <v>163</v>
      </c>
      <c r="BM204" s="139" t="s">
        <v>724</v>
      </c>
    </row>
    <row r="205" spans="2:65" s="12" customFormat="1">
      <c r="B205" s="141"/>
      <c r="D205" s="142" t="s">
        <v>165</v>
      </c>
      <c r="E205" s="143" t="s">
        <v>3</v>
      </c>
      <c r="F205" s="144" t="s">
        <v>725</v>
      </c>
      <c r="H205" s="145">
        <v>49.164999999999999</v>
      </c>
      <c r="L205" s="141"/>
      <c r="M205" s="146"/>
      <c r="N205" s="147"/>
      <c r="O205" s="147"/>
      <c r="P205" s="147"/>
      <c r="Q205" s="147"/>
      <c r="R205" s="147"/>
      <c r="S205" s="147"/>
      <c r="T205" s="148"/>
      <c r="AT205" s="143" t="s">
        <v>165</v>
      </c>
      <c r="AU205" s="143" t="s">
        <v>79</v>
      </c>
      <c r="AV205" s="12" t="s">
        <v>79</v>
      </c>
      <c r="AW205" s="12" t="s">
        <v>31</v>
      </c>
      <c r="AX205" s="12" t="s">
        <v>77</v>
      </c>
      <c r="AY205" s="143" t="s">
        <v>157</v>
      </c>
    </row>
    <row r="206" spans="2:65" s="1" customFormat="1" ht="24" customHeight="1">
      <c r="B206" s="128"/>
      <c r="C206" s="129" t="s">
        <v>387</v>
      </c>
      <c r="D206" s="129" t="s">
        <v>159</v>
      </c>
      <c r="E206" s="130" t="s">
        <v>726</v>
      </c>
      <c r="F206" s="131" t="s">
        <v>727</v>
      </c>
      <c r="G206" s="132" t="s">
        <v>121</v>
      </c>
      <c r="H206" s="133">
        <v>49.164999999999999</v>
      </c>
      <c r="I206" s="134"/>
      <c r="J206" s="134">
        <f>ROUND(I206*H206,2)</f>
        <v>0</v>
      </c>
      <c r="K206" s="131" t="s">
        <v>162</v>
      </c>
      <c r="L206" s="30"/>
      <c r="M206" s="135" t="s">
        <v>3</v>
      </c>
      <c r="N206" s="136" t="s">
        <v>40</v>
      </c>
      <c r="O206" s="137">
        <v>0.11700000000000001</v>
      </c>
      <c r="P206" s="137">
        <f>O206*H206</f>
        <v>5.7523050000000007</v>
      </c>
      <c r="Q206" s="137">
        <v>7.3499999999999998E-3</v>
      </c>
      <c r="R206" s="137">
        <f>Q206*H206</f>
        <v>0.36136274999999995</v>
      </c>
      <c r="S206" s="137">
        <v>0</v>
      </c>
      <c r="T206" s="138">
        <f>S206*H206</f>
        <v>0</v>
      </c>
      <c r="AR206" s="139" t="s">
        <v>163</v>
      </c>
      <c r="AT206" s="139" t="s">
        <v>159</v>
      </c>
      <c r="AU206" s="139" t="s">
        <v>79</v>
      </c>
      <c r="AY206" s="18" t="s">
        <v>157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77</v>
      </c>
      <c r="BK206" s="140">
        <f>ROUND(I206*H206,2)</f>
        <v>0</v>
      </c>
      <c r="BL206" s="18" t="s">
        <v>163</v>
      </c>
      <c r="BM206" s="139" t="s">
        <v>728</v>
      </c>
    </row>
    <row r="207" spans="2:65" s="1" customFormat="1" ht="36" customHeight="1">
      <c r="B207" s="128"/>
      <c r="C207" s="129" t="s">
        <v>391</v>
      </c>
      <c r="D207" s="129" t="s">
        <v>159</v>
      </c>
      <c r="E207" s="130" t="s">
        <v>729</v>
      </c>
      <c r="F207" s="131" t="s">
        <v>730</v>
      </c>
      <c r="G207" s="132" t="s">
        <v>121</v>
      </c>
      <c r="H207" s="133">
        <v>79.239000000000004</v>
      </c>
      <c r="I207" s="134"/>
      <c r="J207" s="134">
        <f>ROUND(I207*H207,2)</f>
        <v>0</v>
      </c>
      <c r="K207" s="131" t="s">
        <v>162</v>
      </c>
      <c r="L207" s="30"/>
      <c r="M207" s="135" t="s">
        <v>3</v>
      </c>
      <c r="N207" s="136" t="s">
        <v>40</v>
      </c>
      <c r="O207" s="137">
        <v>0.39</v>
      </c>
      <c r="P207" s="137">
        <f>O207*H207</f>
        <v>30.903210000000001</v>
      </c>
      <c r="Q207" s="137">
        <v>1.54E-2</v>
      </c>
      <c r="R207" s="137">
        <f>Q207*H207</f>
        <v>1.2202806000000002</v>
      </c>
      <c r="S207" s="137">
        <v>0</v>
      </c>
      <c r="T207" s="138">
        <f>S207*H207</f>
        <v>0</v>
      </c>
      <c r="AR207" s="139" t="s">
        <v>163</v>
      </c>
      <c r="AT207" s="139" t="s">
        <v>159</v>
      </c>
      <c r="AU207" s="139" t="s">
        <v>79</v>
      </c>
      <c r="AY207" s="18" t="s">
        <v>157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77</v>
      </c>
      <c r="BK207" s="140">
        <f>ROUND(I207*H207,2)</f>
        <v>0</v>
      </c>
      <c r="BL207" s="18" t="s">
        <v>163</v>
      </c>
      <c r="BM207" s="139" t="s">
        <v>731</v>
      </c>
    </row>
    <row r="208" spans="2:65" s="12" customFormat="1">
      <c r="B208" s="141"/>
      <c r="D208" s="142" t="s">
        <v>165</v>
      </c>
      <c r="E208" s="143" t="s">
        <v>3</v>
      </c>
      <c r="F208" s="144" t="s">
        <v>732</v>
      </c>
      <c r="H208" s="145">
        <v>30.074000000000002</v>
      </c>
      <c r="L208" s="141"/>
      <c r="M208" s="146"/>
      <c r="N208" s="147"/>
      <c r="O208" s="147"/>
      <c r="P208" s="147"/>
      <c r="Q208" s="147"/>
      <c r="R208" s="147"/>
      <c r="S208" s="147"/>
      <c r="T208" s="148"/>
      <c r="AT208" s="143" t="s">
        <v>165</v>
      </c>
      <c r="AU208" s="143" t="s">
        <v>79</v>
      </c>
      <c r="AV208" s="12" t="s">
        <v>79</v>
      </c>
      <c r="AW208" s="12" t="s">
        <v>31</v>
      </c>
      <c r="AX208" s="12" t="s">
        <v>69</v>
      </c>
      <c r="AY208" s="143" t="s">
        <v>157</v>
      </c>
    </row>
    <row r="209" spans="2:65" s="12" customFormat="1">
      <c r="B209" s="141"/>
      <c r="D209" s="142" t="s">
        <v>165</v>
      </c>
      <c r="E209" s="143" t="s">
        <v>3</v>
      </c>
      <c r="F209" s="144" t="s">
        <v>733</v>
      </c>
      <c r="H209" s="145">
        <v>49.164999999999999</v>
      </c>
      <c r="L209" s="141"/>
      <c r="M209" s="146"/>
      <c r="N209" s="147"/>
      <c r="O209" s="147"/>
      <c r="P209" s="147"/>
      <c r="Q209" s="147"/>
      <c r="R209" s="147"/>
      <c r="S209" s="147"/>
      <c r="T209" s="148"/>
      <c r="AT209" s="143" t="s">
        <v>165</v>
      </c>
      <c r="AU209" s="143" t="s">
        <v>79</v>
      </c>
      <c r="AV209" s="12" t="s">
        <v>79</v>
      </c>
      <c r="AW209" s="12" t="s">
        <v>31</v>
      </c>
      <c r="AX209" s="12" t="s">
        <v>69</v>
      </c>
      <c r="AY209" s="143" t="s">
        <v>157</v>
      </c>
    </row>
    <row r="210" spans="2:65" s="13" customFormat="1">
      <c r="B210" s="149"/>
      <c r="D210" s="142" t="s">
        <v>165</v>
      </c>
      <c r="E210" s="150" t="s">
        <v>3</v>
      </c>
      <c r="F210" s="151" t="s">
        <v>172</v>
      </c>
      <c r="H210" s="152">
        <v>79.239000000000004</v>
      </c>
      <c r="L210" s="149"/>
      <c r="M210" s="153"/>
      <c r="N210" s="154"/>
      <c r="O210" s="154"/>
      <c r="P210" s="154"/>
      <c r="Q210" s="154"/>
      <c r="R210" s="154"/>
      <c r="S210" s="154"/>
      <c r="T210" s="155"/>
      <c r="AT210" s="150" t="s">
        <v>165</v>
      </c>
      <c r="AU210" s="150" t="s">
        <v>79</v>
      </c>
      <c r="AV210" s="13" t="s">
        <v>163</v>
      </c>
      <c r="AW210" s="13" t="s">
        <v>31</v>
      </c>
      <c r="AX210" s="13" t="s">
        <v>77</v>
      </c>
      <c r="AY210" s="150" t="s">
        <v>157</v>
      </c>
    </row>
    <row r="211" spans="2:65" s="1" customFormat="1" ht="36" customHeight="1">
      <c r="B211" s="128"/>
      <c r="C211" s="129" t="s">
        <v>396</v>
      </c>
      <c r="D211" s="129" t="s">
        <v>159</v>
      </c>
      <c r="E211" s="130" t="s">
        <v>734</v>
      </c>
      <c r="F211" s="131" t="s">
        <v>735</v>
      </c>
      <c r="G211" s="132" t="s">
        <v>121</v>
      </c>
      <c r="H211" s="133">
        <v>79.239000000000004</v>
      </c>
      <c r="I211" s="134"/>
      <c r="J211" s="134">
        <f>ROUND(I211*H211,2)</f>
        <v>0</v>
      </c>
      <c r="K211" s="131" t="s">
        <v>162</v>
      </c>
      <c r="L211" s="30"/>
      <c r="M211" s="135" t="s">
        <v>3</v>
      </c>
      <c r="N211" s="136" t="s">
        <v>40</v>
      </c>
      <c r="O211" s="137">
        <v>0.09</v>
      </c>
      <c r="P211" s="137">
        <f>O211*H211</f>
        <v>7.1315100000000005</v>
      </c>
      <c r="Q211" s="137">
        <v>7.9000000000000008E-3</v>
      </c>
      <c r="R211" s="137">
        <f>Q211*H211</f>
        <v>0.62598810000000005</v>
      </c>
      <c r="S211" s="137">
        <v>0</v>
      </c>
      <c r="T211" s="138">
        <f>S211*H211</f>
        <v>0</v>
      </c>
      <c r="AR211" s="139" t="s">
        <v>163</v>
      </c>
      <c r="AT211" s="139" t="s">
        <v>159</v>
      </c>
      <c r="AU211" s="139" t="s">
        <v>79</v>
      </c>
      <c r="AY211" s="18" t="s">
        <v>157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77</v>
      </c>
      <c r="BK211" s="140">
        <f>ROUND(I211*H211,2)</f>
        <v>0</v>
      </c>
      <c r="BL211" s="18" t="s">
        <v>163</v>
      </c>
      <c r="BM211" s="139" t="s">
        <v>736</v>
      </c>
    </row>
    <row r="212" spans="2:65" s="1" customFormat="1" ht="24" customHeight="1">
      <c r="B212" s="128"/>
      <c r="C212" s="129" t="s">
        <v>400</v>
      </c>
      <c r="D212" s="129" t="s">
        <v>159</v>
      </c>
      <c r="E212" s="130" t="s">
        <v>737</v>
      </c>
      <c r="F212" s="131" t="s">
        <v>738</v>
      </c>
      <c r="G212" s="132" t="s">
        <v>121</v>
      </c>
      <c r="H212" s="133">
        <v>11.1</v>
      </c>
      <c r="I212" s="134"/>
      <c r="J212" s="134">
        <f>ROUND(I212*H212,2)</f>
        <v>0</v>
      </c>
      <c r="K212" s="131" t="s">
        <v>162</v>
      </c>
      <c r="L212" s="30"/>
      <c r="M212" s="135" t="s">
        <v>3</v>
      </c>
      <c r="N212" s="136" t="s">
        <v>40</v>
      </c>
      <c r="O212" s="137">
        <v>0.42</v>
      </c>
      <c r="P212" s="137">
        <f>O212*H212</f>
        <v>4.6619999999999999</v>
      </c>
      <c r="Q212" s="137">
        <v>3.15E-2</v>
      </c>
      <c r="R212" s="137">
        <f>Q212*H212</f>
        <v>0.34965000000000002</v>
      </c>
      <c r="S212" s="137">
        <v>0</v>
      </c>
      <c r="T212" s="138">
        <f>S212*H212</f>
        <v>0</v>
      </c>
      <c r="AR212" s="139" t="s">
        <v>163</v>
      </c>
      <c r="AT212" s="139" t="s">
        <v>159</v>
      </c>
      <c r="AU212" s="139" t="s">
        <v>79</v>
      </c>
      <c r="AY212" s="18" t="s">
        <v>157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77</v>
      </c>
      <c r="BK212" s="140">
        <f>ROUND(I212*H212,2)</f>
        <v>0</v>
      </c>
      <c r="BL212" s="18" t="s">
        <v>163</v>
      </c>
      <c r="BM212" s="139" t="s">
        <v>739</v>
      </c>
    </row>
    <row r="213" spans="2:65" s="12" customFormat="1" ht="22.5">
      <c r="B213" s="141"/>
      <c r="D213" s="142" t="s">
        <v>165</v>
      </c>
      <c r="E213" s="143" t="s">
        <v>3</v>
      </c>
      <c r="F213" s="144" t="s">
        <v>740</v>
      </c>
      <c r="H213" s="145">
        <v>11.1</v>
      </c>
      <c r="L213" s="141"/>
      <c r="M213" s="146"/>
      <c r="N213" s="147"/>
      <c r="O213" s="147"/>
      <c r="P213" s="147"/>
      <c r="Q213" s="147"/>
      <c r="R213" s="147"/>
      <c r="S213" s="147"/>
      <c r="T213" s="148"/>
      <c r="AT213" s="143" t="s">
        <v>165</v>
      </c>
      <c r="AU213" s="143" t="s">
        <v>79</v>
      </c>
      <c r="AV213" s="12" t="s">
        <v>79</v>
      </c>
      <c r="AW213" s="12" t="s">
        <v>31</v>
      </c>
      <c r="AX213" s="12" t="s">
        <v>77</v>
      </c>
      <c r="AY213" s="143" t="s">
        <v>157</v>
      </c>
    </row>
    <row r="214" spans="2:65" s="1" customFormat="1" ht="24" customHeight="1">
      <c r="B214" s="128"/>
      <c r="C214" s="129" t="s">
        <v>408</v>
      </c>
      <c r="D214" s="129" t="s">
        <v>159</v>
      </c>
      <c r="E214" s="130" t="s">
        <v>741</v>
      </c>
      <c r="F214" s="131" t="s">
        <v>742</v>
      </c>
      <c r="G214" s="132" t="s">
        <v>104</v>
      </c>
      <c r="H214" s="133">
        <v>1.4</v>
      </c>
      <c r="I214" s="134"/>
      <c r="J214" s="134">
        <f>ROUND(I214*H214,2)</f>
        <v>0</v>
      </c>
      <c r="K214" s="131" t="s">
        <v>162</v>
      </c>
      <c r="L214" s="30"/>
      <c r="M214" s="135" t="s">
        <v>3</v>
      </c>
      <c r="N214" s="136" t="s">
        <v>40</v>
      </c>
      <c r="O214" s="137">
        <v>3.2130000000000001</v>
      </c>
      <c r="P214" s="137">
        <f>O214*H214</f>
        <v>4.4981999999999998</v>
      </c>
      <c r="Q214" s="137">
        <v>2.45329</v>
      </c>
      <c r="R214" s="137">
        <f>Q214*H214</f>
        <v>3.4346059999999996</v>
      </c>
      <c r="S214" s="137">
        <v>0</v>
      </c>
      <c r="T214" s="138">
        <f>S214*H214</f>
        <v>0</v>
      </c>
      <c r="AR214" s="139" t="s">
        <v>163</v>
      </c>
      <c r="AT214" s="139" t="s">
        <v>159</v>
      </c>
      <c r="AU214" s="139" t="s">
        <v>79</v>
      </c>
      <c r="AY214" s="18" t="s">
        <v>157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77</v>
      </c>
      <c r="BK214" s="140">
        <f>ROUND(I214*H214,2)</f>
        <v>0</v>
      </c>
      <c r="BL214" s="18" t="s">
        <v>163</v>
      </c>
      <c r="BM214" s="139" t="s">
        <v>743</v>
      </c>
    </row>
    <row r="215" spans="2:65" s="12" customFormat="1">
      <c r="B215" s="141"/>
      <c r="D215" s="142" t="s">
        <v>165</v>
      </c>
      <c r="E215" s="143" t="s">
        <v>3</v>
      </c>
      <c r="F215" s="144" t="s">
        <v>744</v>
      </c>
      <c r="H215" s="145">
        <v>1.4</v>
      </c>
      <c r="L215" s="141"/>
      <c r="M215" s="146"/>
      <c r="N215" s="147"/>
      <c r="O215" s="147"/>
      <c r="P215" s="147"/>
      <c r="Q215" s="147"/>
      <c r="R215" s="147"/>
      <c r="S215" s="147"/>
      <c r="T215" s="148"/>
      <c r="AT215" s="143" t="s">
        <v>165</v>
      </c>
      <c r="AU215" s="143" t="s">
        <v>79</v>
      </c>
      <c r="AV215" s="12" t="s">
        <v>79</v>
      </c>
      <c r="AW215" s="12" t="s">
        <v>31</v>
      </c>
      <c r="AX215" s="12" t="s">
        <v>77</v>
      </c>
      <c r="AY215" s="143" t="s">
        <v>157</v>
      </c>
    </row>
    <row r="216" spans="2:65" s="1" customFormat="1" ht="24" customHeight="1">
      <c r="B216" s="128"/>
      <c r="C216" s="129" t="s">
        <v>413</v>
      </c>
      <c r="D216" s="129" t="s">
        <v>159</v>
      </c>
      <c r="E216" s="130" t="s">
        <v>745</v>
      </c>
      <c r="F216" s="131" t="s">
        <v>746</v>
      </c>
      <c r="G216" s="132" t="s">
        <v>104</v>
      </c>
      <c r="H216" s="133">
        <v>0.36499999999999999</v>
      </c>
      <c r="I216" s="134"/>
      <c r="J216" s="134">
        <f>ROUND(I216*H216,2)</f>
        <v>0</v>
      </c>
      <c r="K216" s="131" t="s">
        <v>162</v>
      </c>
      <c r="L216" s="30"/>
      <c r="M216" s="135" t="s">
        <v>3</v>
      </c>
      <c r="N216" s="136" t="s">
        <v>40</v>
      </c>
      <c r="O216" s="137">
        <v>2.3170000000000002</v>
      </c>
      <c r="P216" s="137">
        <f>O216*H216</f>
        <v>0.84570500000000004</v>
      </c>
      <c r="Q216" s="137">
        <v>2.45329</v>
      </c>
      <c r="R216" s="137">
        <f>Q216*H216</f>
        <v>0.89545085000000002</v>
      </c>
      <c r="S216" s="137">
        <v>0</v>
      </c>
      <c r="T216" s="138">
        <f>S216*H216</f>
        <v>0</v>
      </c>
      <c r="AR216" s="139" t="s">
        <v>163</v>
      </c>
      <c r="AT216" s="139" t="s">
        <v>159</v>
      </c>
      <c r="AU216" s="139" t="s">
        <v>79</v>
      </c>
      <c r="AY216" s="18" t="s">
        <v>157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77</v>
      </c>
      <c r="BK216" s="140">
        <f>ROUND(I216*H216,2)</f>
        <v>0</v>
      </c>
      <c r="BL216" s="18" t="s">
        <v>163</v>
      </c>
      <c r="BM216" s="139" t="s">
        <v>747</v>
      </c>
    </row>
    <row r="217" spans="2:65" s="12" customFormat="1" ht="22.5">
      <c r="B217" s="141"/>
      <c r="D217" s="142" t="s">
        <v>165</v>
      </c>
      <c r="E217" s="143" t="s">
        <v>3</v>
      </c>
      <c r="F217" s="144" t="s">
        <v>748</v>
      </c>
      <c r="H217" s="145">
        <v>0.36499999999999999</v>
      </c>
      <c r="L217" s="141"/>
      <c r="M217" s="146"/>
      <c r="N217" s="147"/>
      <c r="O217" s="147"/>
      <c r="P217" s="147"/>
      <c r="Q217" s="147"/>
      <c r="R217" s="147"/>
      <c r="S217" s="147"/>
      <c r="T217" s="148"/>
      <c r="AT217" s="143" t="s">
        <v>165</v>
      </c>
      <c r="AU217" s="143" t="s">
        <v>79</v>
      </c>
      <c r="AV217" s="12" t="s">
        <v>79</v>
      </c>
      <c r="AW217" s="12" t="s">
        <v>31</v>
      </c>
      <c r="AX217" s="12" t="s">
        <v>77</v>
      </c>
      <c r="AY217" s="143" t="s">
        <v>157</v>
      </c>
    </row>
    <row r="218" spans="2:65" s="1" customFormat="1" ht="24" customHeight="1">
      <c r="B218" s="128"/>
      <c r="C218" s="129" t="s">
        <v>419</v>
      </c>
      <c r="D218" s="129" t="s">
        <v>159</v>
      </c>
      <c r="E218" s="130" t="s">
        <v>749</v>
      </c>
      <c r="F218" s="131" t="s">
        <v>750</v>
      </c>
      <c r="G218" s="132" t="s">
        <v>104</v>
      </c>
      <c r="H218" s="133">
        <v>0.38800000000000001</v>
      </c>
      <c r="I218" s="134"/>
      <c r="J218" s="134">
        <f>ROUND(I218*H218,2)</f>
        <v>0</v>
      </c>
      <c r="K218" s="131" t="s">
        <v>162</v>
      </c>
      <c r="L218" s="30"/>
      <c r="M218" s="135" t="s">
        <v>3</v>
      </c>
      <c r="N218" s="136" t="s">
        <v>40</v>
      </c>
      <c r="O218" s="137">
        <v>3.2130000000000001</v>
      </c>
      <c r="P218" s="137">
        <f>O218*H218</f>
        <v>1.2466440000000001</v>
      </c>
      <c r="Q218" s="137">
        <v>2.45329</v>
      </c>
      <c r="R218" s="137">
        <f>Q218*H218</f>
        <v>0.95187652</v>
      </c>
      <c r="S218" s="137">
        <v>0</v>
      </c>
      <c r="T218" s="138">
        <f>S218*H218</f>
        <v>0</v>
      </c>
      <c r="AR218" s="139" t="s">
        <v>163</v>
      </c>
      <c r="AT218" s="139" t="s">
        <v>159</v>
      </c>
      <c r="AU218" s="139" t="s">
        <v>79</v>
      </c>
      <c r="AY218" s="18" t="s">
        <v>157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8" t="s">
        <v>77</v>
      </c>
      <c r="BK218" s="140">
        <f>ROUND(I218*H218,2)</f>
        <v>0</v>
      </c>
      <c r="BL218" s="18" t="s">
        <v>163</v>
      </c>
      <c r="BM218" s="139" t="s">
        <v>751</v>
      </c>
    </row>
    <row r="219" spans="2:65" s="12" customFormat="1">
      <c r="B219" s="141"/>
      <c r="D219" s="142" t="s">
        <v>165</v>
      </c>
      <c r="E219" s="143" t="s">
        <v>3</v>
      </c>
      <c r="F219" s="144" t="s">
        <v>752</v>
      </c>
      <c r="H219" s="145">
        <v>0.38800000000000001</v>
      </c>
      <c r="L219" s="141"/>
      <c r="M219" s="146"/>
      <c r="N219" s="147"/>
      <c r="O219" s="147"/>
      <c r="P219" s="147"/>
      <c r="Q219" s="147"/>
      <c r="R219" s="147"/>
      <c r="S219" s="147"/>
      <c r="T219" s="148"/>
      <c r="AT219" s="143" t="s">
        <v>165</v>
      </c>
      <c r="AU219" s="143" t="s">
        <v>79</v>
      </c>
      <c r="AV219" s="12" t="s">
        <v>79</v>
      </c>
      <c r="AW219" s="12" t="s">
        <v>31</v>
      </c>
      <c r="AX219" s="12" t="s">
        <v>77</v>
      </c>
      <c r="AY219" s="143" t="s">
        <v>157</v>
      </c>
    </row>
    <row r="220" spans="2:65" s="1" customFormat="1" ht="24" customHeight="1">
      <c r="B220" s="128"/>
      <c r="C220" s="129" t="s">
        <v>426</v>
      </c>
      <c r="D220" s="129" t="s">
        <v>159</v>
      </c>
      <c r="E220" s="130" t="s">
        <v>753</v>
      </c>
      <c r="F220" s="131" t="s">
        <v>754</v>
      </c>
      <c r="G220" s="132" t="s">
        <v>104</v>
      </c>
      <c r="H220" s="133">
        <v>0.38800000000000001</v>
      </c>
      <c r="I220" s="134"/>
      <c r="J220" s="134">
        <f>ROUND(I220*H220,2)</f>
        <v>0</v>
      </c>
      <c r="K220" s="131" t="s">
        <v>162</v>
      </c>
      <c r="L220" s="30"/>
      <c r="M220" s="135" t="s">
        <v>3</v>
      </c>
      <c r="N220" s="136" t="s">
        <v>40</v>
      </c>
      <c r="O220" s="137">
        <v>2.7</v>
      </c>
      <c r="P220" s="137">
        <f>O220*H220</f>
        <v>1.0476000000000001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163</v>
      </c>
      <c r="AT220" s="139" t="s">
        <v>159</v>
      </c>
      <c r="AU220" s="139" t="s">
        <v>79</v>
      </c>
      <c r="AY220" s="18" t="s">
        <v>157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8" t="s">
        <v>77</v>
      </c>
      <c r="BK220" s="140">
        <f>ROUND(I220*H220,2)</f>
        <v>0</v>
      </c>
      <c r="BL220" s="18" t="s">
        <v>163</v>
      </c>
      <c r="BM220" s="139" t="s">
        <v>755</v>
      </c>
    </row>
    <row r="221" spans="2:65" s="1" customFormat="1" ht="36" customHeight="1">
      <c r="B221" s="128"/>
      <c r="C221" s="129" t="s">
        <v>431</v>
      </c>
      <c r="D221" s="129" t="s">
        <v>159</v>
      </c>
      <c r="E221" s="130" t="s">
        <v>756</v>
      </c>
      <c r="F221" s="131" t="s">
        <v>757</v>
      </c>
      <c r="G221" s="132" t="s">
        <v>118</v>
      </c>
      <c r="H221" s="133">
        <v>1</v>
      </c>
      <c r="I221" s="134"/>
      <c r="J221" s="134">
        <f>ROUND(I221*H221,2)</f>
        <v>0</v>
      </c>
      <c r="K221" s="131" t="s">
        <v>162</v>
      </c>
      <c r="L221" s="30"/>
      <c r="M221" s="135" t="s">
        <v>3</v>
      </c>
      <c r="N221" s="136" t="s">
        <v>40</v>
      </c>
      <c r="O221" s="137">
        <v>0.46500000000000002</v>
      </c>
      <c r="P221" s="137">
        <f>O221*H221</f>
        <v>0.46500000000000002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163</v>
      </c>
      <c r="AT221" s="139" t="s">
        <v>159</v>
      </c>
      <c r="AU221" s="139" t="s">
        <v>79</v>
      </c>
      <c r="AY221" s="18" t="s">
        <v>157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77</v>
      </c>
      <c r="BK221" s="140">
        <f>ROUND(I221*H221,2)</f>
        <v>0</v>
      </c>
      <c r="BL221" s="18" t="s">
        <v>163</v>
      </c>
      <c r="BM221" s="139" t="s">
        <v>758</v>
      </c>
    </row>
    <row r="222" spans="2:65" s="1" customFormat="1" ht="36" customHeight="1">
      <c r="B222" s="128"/>
      <c r="C222" s="279" t="s">
        <v>437</v>
      </c>
      <c r="D222" s="279" t="s">
        <v>159</v>
      </c>
      <c r="E222" s="280" t="s">
        <v>759</v>
      </c>
      <c r="F222" s="281" t="s">
        <v>760</v>
      </c>
      <c r="G222" s="282" t="s">
        <v>118</v>
      </c>
      <c r="H222" s="283">
        <v>5.1840000000000002</v>
      </c>
      <c r="I222" s="284"/>
      <c r="J222" s="284">
        <f>ROUND(I222*H222,2)</f>
        <v>0</v>
      </c>
      <c r="K222" s="281" t="s">
        <v>3</v>
      </c>
      <c r="L222" s="30"/>
      <c r="M222" s="135" t="s">
        <v>3</v>
      </c>
      <c r="N222" s="136" t="s">
        <v>40</v>
      </c>
      <c r="O222" s="137">
        <v>0.115</v>
      </c>
      <c r="P222" s="137">
        <f>O222*H222</f>
        <v>0.59616000000000002</v>
      </c>
      <c r="Q222" s="137">
        <v>7.9100000000000004E-3</v>
      </c>
      <c r="R222" s="137">
        <f>Q222*H222</f>
        <v>4.1005440000000004E-2</v>
      </c>
      <c r="S222" s="137">
        <v>0</v>
      </c>
      <c r="T222" s="138">
        <f>S222*H222</f>
        <v>0</v>
      </c>
      <c r="AR222" s="139" t="s">
        <v>163</v>
      </c>
      <c r="AT222" s="139" t="s">
        <v>159</v>
      </c>
      <c r="AU222" s="139" t="s">
        <v>79</v>
      </c>
      <c r="AY222" s="18" t="s">
        <v>157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77</v>
      </c>
      <c r="BK222" s="140">
        <f>ROUND(I222*H222,2)</f>
        <v>0</v>
      </c>
      <c r="BL222" s="18" t="s">
        <v>163</v>
      </c>
      <c r="BM222" s="139" t="s">
        <v>761</v>
      </c>
    </row>
    <row r="223" spans="2:65" s="12" customFormat="1">
      <c r="B223" s="141"/>
      <c r="D223" s="142" t="s">
        <v>165</v>
      </c>
      <c r="E223" s="143" t="s">
        <v>3</v>
      </c>
      <c r="F223" s="144" t="s">
        <v>762</v>
      </c>
      <c r="H223" s="145">
        <v>5.1840000000000002</v>
      </c>
      <c r="L223" s="141"/>
      <c r="M223" s="146"/>
      <c r="N223" s="147"/>
      <c r="O223" s="147"/>
      <c r="P223" s="147"/>
      <c r="Q223" s="147"/>
      <c r="R223" s="147"/>
      <c r="S223" s="147"/>
      <c r="T223" s="148"/>
      <c r="AT223" s="143" t="s">
        <v>165</v>
      </c>
      <c r="AU223" s="143" t="s">
        <v>79</v>
      </c>
      <c r="AV223" s="12" t="s">
        <v>79</v>
      </c>
      <c r="AW223" s="12" t="s">
        <v>31</v>
      </c>
      <c r="AX223" s="12" t="s">
        <v>77</v>
      </c>
      <c r="AY223" s="143" t="s">
        <v>157</v>
      </c>
    </row>
    <row r="224" spans="2:65" s="11" customFormat="1" ht="22.9" customHeight="1">
      <c r="B224" s="116"/>
      <c r="D224" s="117" t="s">
        <v>68</v>
      </c>
      <c r="E224" s="126" t="s">
        <v>199</v>
      </c>
      <c r="F224" s="126" t="s">
        <v>263</v>
      </c>
      <c r="J224" s="127">
        <f>BK224</f>
        <v>0</v>
      </c>
      <c r="L224" s="116"/>
      <c r="M224" s="120"/>
      <c r="N224" s="121"/>
      <c r="O224" s="121"/>
      <c r="P224" s="122">
        <f>SUM(P225:P248)</f>
        <v>37.512999999999998</v>
      </c>
      <c r="Q224" s="121"/>
      <c r="R224" s="122">
        <f>SUM(R225:R248)</f>
        <v>1.3167140000000002</v>
      </c>
      <c r="S224" s="121"/>
      <c r="T224" s="123">
        <f>SUM(T225:T248)</f>
        <v>0</v>
      </c>
      <c r="AR224" s="117" t="s">
        <v>77</v>
      </c>
      <c r="AT224" s="124" t="s">
        <v>68</v>
      </c>
      <c r="AU224" s="124" t="s">
        <v>77</v>
      </c>
      <c r="AY224" s="117" t="s">
        <v>157</v>
      </c>
      <c r="BK224" s="125">
        <f>SUM(BK225:BK248)</f>
        <v>0</v>
      </c>
    </row>
    <row r="225" spans="2:65" s="1" customFormat="1" ht="24" customHeight="1">
      <c r="B225" s="128"/>
      <c r="C225" s="129" t="s">
        <v>442</v>
      </c>
      <c r="D225" s="129" t="s">
        <v>159</v>
      </c>
      <c r="E225" s="130" t="s">
        <v>763</v>
      </c>
      <c r="F225" s="131" t="s">
        <v>764</v>
      </c>
      <c r="G225" s="132" t="s">
        <v>118</v>
      </c>
      <c r="H225" s="133">
        <v>3.5</v>
      </c>
      <c r="I225" s="134"/>
      <c r="J225" s="134">
        <f>ROUND(I225*H225,2)</f>
        <v>0</v>
      </c>
      <c r="K225" s="131" t="s">
        <v>162</v>
      </c>
      <c r="L225" s="30"/>
      <c r="M225" s="135" t="s">
        <v>3</v>
      </c>
      <c r="N225" s="136" t="s">
        <v>40</v>
      </c>
      <c r="O225" s="137">
        <v>0.44600000000000001</v>
      </c>
      <c r="P225" s="137">
        <f>O225*H225</f>
        <v>1.5609999999999999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163</v>
      </c>
      <c r="AT225" s="139" t="s">
        <v>159</v>
      </c>
      <c r="AU225" s="139" t="s">
        <v>79</v>
      </c>
      <c r="AY225" s="18" t="s">
        <v>157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77</v>
      </c>
      <c r="BK225" s="140">
        <f>ROUND(I225*H225,2)</f>
        <v>0</v>
      </c>
      <c r="BL225" s="18" t="s">
        <v>163</v>
      </c>
      <c r="BM225" s="139" t="s">
        <v>765</v>
      </c>
    </row>
    <row r="226" spans="2:65" s="1" customFormat="1" ht="24" customHeight="1">
      <c r="B226" s="128"/>
      <c r="C226" s="163" t="s">
        <v>448</v>
      </c>
      <c r="D226" s="163" t="s">
        <v>242</v>
      </c>
      <c r="E226" s="164" t="s">
        <v>766</v>
      </c>
      <c r="F226" s="165" t="s">
        <v>767</v>
      </c>
      <c r="G226" s="166" t="s">
        <v>118</v>
      </c>
      <c r="H226" s="167">
        <v>3.57</v>
      </c>
      <c r="I226" s="168"/>
      <c r="J226" s="168">
        <f>ROUND(I226*H226,2)</f>
        <v>0</v>
      </c>
      <c r="K226" s="165" t="s">
        <v>162</v>
      </c>
      <c r="L226" s="169"/>
      <c r="M226" s="170" t="s">
        <v>3</v>
      </c>
      <c r="N226" s="171" t="s">
        <v>40</v>
      </c>
      <c r="O226" s="137">
        <v>0</v>
      </c>
      <c r="P226" s="137">
        <f>O226*H226</f>
        <v>0</v>
      </c>
      <c r="Q226" s="137">
        <v>1.4500000000000001E-2</v>
      </c>
      <c r="R226" s="137">
        <f>Q226*H226</f>
        <v>5.1764999999999999E-2</v>
      </c>
      <c r="S226" s="137">
        <v>0</v>
      </c>
      <c r="T226" s="138">
        <f>S226*H226</f>
        <v>0</v>
      </c>
      <c r="AR226" s="139" t="s">
        <v>199</v>
      </c>
      <c r="AT226" s="139" t="s">
        <v>242</v>
      </c>
      <c r="AU226" s="139" t="s">
        <v>79</v>
      </c>
      <c r="AY226" s="18" t="s">
        <v>157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77</v>
      </c>
      <c r="BK226" s="140">
        <f>ROUND(I226*H226,2)</f>
        <v>0</v>
      </c>
      <c r="BL226" s="18" t="s">
        <v>163</v>
      </c>
      <c r="BM226" s="139" t="s">
        <v>768</v>
      </c>
    </row>
    <row r="227" spans="2:65" s="12" customFormat="1">
      <c r="B227" s="141"/>
      <c r="D227" s="142" t="s">
        <v>165</v>
      </c>
      <c r="F227" s="144" t="s">
        <v>769</v>
      </c>
      <c r="H227" s="145">
        <v>3.57</v>
      </c>
      <c r="L227" s="141"/>
      <c r="M227" s="146"/>
      <c r="N227" s="147"/>
      <c r="O227" s="147"/>
      <c r="P227" s="147"/>
      <c r="Q227" s="147"/>
      <c r="R227" s="147"/>
      <c r="S227" s="147"/>
      <c r="T227" s="148"/>
      <c r="AT227" s="143" t="s">
        <v>165</v>
      </c>
      <c r="AU227" s="143" t="s">
        <v>79</v>
      </c>
      <c r="AV227" s="12" t="s">
        <v>79</v>
      </c>
      <c r="AW227" s="12" t="s">
        <v>4</v>
      </c>
      <c r="AX227" s="12" t="s">
        <v>77</v>
      </c>
      <c r="AY227" s="143" t="s">
        <v>157</v>
      </c>
    </row>
    <row r="228" spans="2:65" s="1" customFormat="1" ht="24" customHeight="1">
      <c r="B228" s="128"/>
      <c r="C228" s="129" t="s">
        <v>455</v>
      </c>
      <c r="D228" s="129" t="s">
        <v>159</v>
      </c>
      <c r="E228" s="130" t="s">
        <v>770</v>
      </c>
      <c r="F228" s="131" t="s">
        <v>771</v>
      </c>
      <c r="G228" s="132" t="s">
        <v>118</v>
      </c>
      <c r="H228" s="133">
        <v>3.5</v>
      </c>
      <c r="I228" s="134"/>
      <c r="J228" s="134">
        <f>ROUND(I228*H228,2)</f>
        <v>0</v>
      </c>
      <c r="K228" s="131" t="s">
        <v>162</v>
      </c>
      <c r="L228" s="30"/>
      <c r="M228" s="135" t="s">
        <v>3</v>
      </c>
      <c r="N228" s="136" t="s">
        <v>40</v>
      </c>
      <c r="O228" s="137">
        <v>0.44800000000000001</v>
      </c>
      <c r="P228" s="137">
        <f>O228*H228</f>
        <v>1.5680000000000001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77</v>
      </c>
      <c r="AT228" s="139" t="s">
        <v>159</v>
      </c>
      <c r="AU228" s="139" t="s">
        <v>79</v>
      </c>
      <c r="AY228" s="18" t="s">
        <v>157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77</v>
      </c>
      <c r="BK228" s="140">
        <f>ROUND(I228*H228,2)</f>
        <v>0</v>
      </c>
      <c r="BL228" s="18" t="s">
        <v>77</v>
      </c>
      <c r="BM228" s="139" t="s">
        <v>772</v>
      </c>
    </row>
    <row r="229" spans="2:65" s="1" customFormat="1" ht="24" customHeight="1">
      <c r="B229" s="128"/>
      <c r="C229" s="163" t="s">
        <v>460</v>
      </c>
      <c r="D229" s="163" t="s">
        <v>242</v>
      </c>
      <c r="E229" s="164" t="s">
        <v>773</v>
      </c>
      <c r="F229" s="165" t="s">
        <v>774</v>
      </c>
      <c r="G229" s="166" t="s">
        <v>118</v>
      </c>
      <c r="H229" s="167">
        <v>3.57</v>
      </c>
      <c r="I229" s="168"/>
      <c r="J229" s="168">
        <f>ROUND(I229*H229,2)</f>
        <v>0</v>
      </c>
      <c r="K229" s="165" t="s">
        <v>162</v>
      </c>
      <c r="L229" s="169"/>
      <c r="M229" s="170" t="s">
        <v>3</v>
      </c>
      <c r="N229" s="171" t="s">
        <v>40</v>
      </c>
      <c r="O229" s="137">
        <v>0</v>
      </c>
      <c r="P229" s="137">
        <f>O229*H229</f>
        <v>0</v>
      </c>
      <c r="Q229" s="137">
        <v>1.77E-2</v>
      </c>
      <c r="R229" s="137">
        <f>Q229*H229</f>
        <v>6.3188999999999995E-2</v>
      </c>
      <c r="S229" s="137">
        <v>0</v>
      </c>
      <c r="T229" s="138">
        <f>S229*H229</f>
        <v>0</v>
      </c>
      <c r="AR229" s="139" t="s">
        <v>79</v>
      </c>
      <c r="AT229" s="139" t="s">
        <v>242</v>
      </c>
      <c r="AU229" s="139" t="s">
        <v>79</v>
      </c>
      <c r="AY229" s="18" t="s">
        <v>157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77</v>
      </c>
      <c r="BK229" s="140">
        <f>ROUND(I229*H229,2)</f>
        <v>0</v>
      </c>
      <c r="BL229" s="18" t="s">
        <v>77</v>
      </c>
      <c r="BM229" s="139" t="s">
        <v>775</v>
      </c>
    </row>
    <row r="230" spans="2:65" s="12" customFormat="1">
      <c r="B230" s="141"/>
      <c r="D230" s="142" t="s">
        <v>165</v>
      </c>
      <c r="F230" s="144" t="s">
        <v>769</v>
      </c>
      <c r="H230" s="145">
        <v>3.57</v>
      </c>
      <c r="L230" s="141"/>
      <c r="M230" s="146"/>
      <c r="N230" s="147"/>
      <c r="O230" s="147"/>
      <c r="P230" s="147"/>
      <c r="Q230" s="147"/>
      <c r="R230" s="147"/>
      <c r="S230" s="147"/>
      <c r="T230" s="148"/>
      <c r="AT230" s="143" t="s">
        <v>165</v>
      </c>
      <c r="AU230" s="143" t="s">
        <v>79</v>
      </c>
      <c r="AV230" s="12" t="s">
        <v>79</v>
      </c>
      <c r="AW230" s="12" t="s">
        <v>4</v>
      </c>
      <c r="AX230" s="12" t="s">
        <v>77</v>
      </c>
      <c r="AY230" s="143" t="s">
        <v>157</v>
      </c>
    </row>
    <row r="231" spans="2:65" s="1" customFormat="1" ht="36" customHeight="1">
      <c r="B231" s="128"/>
      <c r="C231" s="129" t="s">
        <v>465</v>
      </c>
      <c r="D231" s="129" t="s">
        <v>159</v>
      </c>
      <c r="E231" s="130" t="s">
        <v>776</v>
      </c>
      <c r="F231" s="131" t="s">
        <v>777</v>
      </c>
      <c r="G231" s="132" t="s">
        <v>284</v>
      </c>
      <c r="H231" s="133">
        <v>1</v>
      </c>
      <c r="I231" s="134"/>
      <c r="J231" s="134">
        <f t="shared" ref="J231:J246" si="0">ROUND(I231*H231,2)</f>
        <v>0</v>
      </c>
      <c r="K231" s="131" t="s">
        <v>162</v>
      </c>
      <c r="L231" s="30"/>
      <c r="M231" s="135" t="s">
        <v>3</v>
      </c>
      <c r="N231" s="136" t="s">
        <v>40</v>
      </c>
      <c r="O231" s="137">
        <v>1.2210000000000001</v>
      </c>
      <c r="P231" s="137">
        <f t="shared" ref="P231:P246" si="1">O231*H231</f>
        <v>1.2210000000000001</v>
      </c>
      <c r="Q231" s="137">
        <v>1.67E-3</v>
      </c>
      <c r="R231" s="137">
        <f t="shared" ref="R231:R246" si="2">Q231*H231</f>
        <v>1.67E-3</v>
      </c>
      <c r="S231" s="137">
        <v>0</v>
      </c>
      <c r="T231" s="138">
        <f t="shared" ref="T231:T246" si="3">S231*H231</f>
        <v>0</v>
      </c>
      <c r="AR231" s="139" t="s">
        <v>163</v>
      </c>
      <c r="AT231" s="139" t="s">
        <v>159</v>
      </c>
      <c r="AU231" s="139" t="s">
        <v>79</v>
      </c>
      <c r="AY231" s="18" t="s">
        <v>157</v>
      </c>
      <c r="BE231" s="140">
        <f t="shared" ref="BE231:BE246" si="4">IF(N231="základní",J231,0)</f>
        <v>0</v>
      </c>
      <c r="BF231" s="140">
        <f t="shared" ref="BF231:BF246" si="5">IF(N231="snížená",J231,0)</f>
        <v>0</v>
      </c>
      <c r="BG231" s="140">
        <f t="shared" ref="BG231:BG246" si="6">IF(N231="zákl. přenesená",J231,0)</f>
        <v>0</v>
      </c>
      <c r="BH231" s="140">
        <f t="shared" ref="BH231:BH246" si="7">IF(N231="sníž. přenesená",J231,0)</f>
        <v>0</v>
      </c>
      <c r="BI231" s="140">
        <f t="shared" ref="BI231:BI246" si="8">IF(N231="nulová",J231,0)</f>
        <v>0</v>
      </c>
      <c r="BJ231" s="18" t="s">
        <v>77</v>
      </c>
      <c r="BK231" s="140">
        <f t="shared" ref="BK231:BK246" si="9">ROUND(I231*H231,2)</f>
        <v>0</v>
      </c>
      <c r="BL231" s="18" t="s">
        <v>163</v>
      </c>
      <c r="BM231" s="139" t="s">
        <v>778</v>
      </c>
    </row>
    <row r="232" spans="2:65" s="1" customFormat="1" ht="24" customHeight="1">
      <c r="B232" s="128"/>
      <c r="C232" s="163" t="s">
        <v>469</v>
      </c>
      <c r="D232" s="163" t="s">
        <v>242</v>
      </c>
      <c r="E232" s="164" t="s">
        <v>779</v>
      </c>
      <c r="F232" s="165" t="s">
        <v>780</v>
      </c>
      <c r="G232" s="166" t="s">
        <v>284</v>
      </c>
      <c r="H232" s="167">
        <v>1</v>
      </c>
      <c r="I232" s="168"/>
      <c r="J232" s="168">
        <f t="shared" si="0"/>
        <v>0</v>
      </c>
      <c r="K232" s="165" t="s">
        <v>162</v>
      </c>
      <c r="L232" s="169"/>
      <c r="M232" s="170" t="s">
        <v>3</v>
      </c>
      <c r="N232" s="171" t="s">
        <v>40</v>
      </c>
      <c r="O232" s="137">
        <v>0</v>
      </c>
      <c r="P232" s="137">
        <f t="shared" si="1"/>
        <v>0</v>
      </c>
      <c r="Q232" s="137">
        <v>7.7000000000000002E-3</v>
      </c>
      <c r="R232" s="137">
        <f t="shared" si="2"/>
        <v>7.7000000000000002E-3</v>
      </c>
      <c r="S232" s="137">
        <v>0</v>
      </c>
      <c r="T232" s="138">
        <f t="shared" si="3"/>
        <v>0</v>
      </c>
      <c r="AR232" s="139" t="s">
        <v>199</v>
      </c>
      <c r="AT232" s="139" t="s">
        <v>242</v>
      </c>
      <c r="AU232" s="139" t="s">
        <v>79</v>
      </c>
      <c r="AY232" s="18" t="s">
        <v>157</v>
      </c>
      <c r="BE232" s="140">
        <f t="shared" si="4"/>
        <v>0</v>
      </c>
      <c r="BF232" s="140">
        <f t="shared" si="5"/>
        <v>0</v>
      </c>
      <c r="BG232" s="140">
        <f t="shared" si="6"/>
        <v>0</v>
      </c>
      <c r="BH232" s="140">
        <f t="shared" si="7"/>
        <v>0</v>
      </c>
      <c r="BI232" s="140">
        <f t="shared" si="8"/>
        <v>0</v>
      </c>
      <c r="BJ232" s="18" t="s">
        <v>77</v>
      </c>
      <c r="BK232" s="140">
        <f t="shared" si="9"/>
        <v>0</v>
      </c>
      <c r="BL232" s="18" t="s">
        <v>163</v>
      </c>
      <c r="BM232" s="139" t="s">
        <v>781</v>
      </c>
    </row>
    <row r="233" spans="2:65" s="1" customFormat="1" ht="36" customHeight="1">
      <c r="B233" s="128"/>
      <c r="C233" s="129" t="s">
        <v>474</v>
      </c>
      <c r="D233" s="129" t="s">
        <v>159</v>
      </c>
      <c r="E233" s="130" t="s">
        <v>782</v>
      </c>
      <c r="F233" s="131" t="s">
        <v>783</v>
      </c>
      <c r="G233" s="132" t="s">
        <v>284</v>
      </c>
      <c r="H233" s="133">
        <v>1</v>
      </c>
      <c r="I233" s="134"/>
      <c r="J233" s="134">
        <f t="shared" si="0"/>
        <v>0</v>
      </c>
      <c r="K233" s="131" t="s">
        <v>162</v>
      </c>
      <c r="L233" s="30"/>
      <c r="M233" s="135" t="s">
        <v>3</v>
      </c>
      <c r="N233" s="136" t="s">
        <v>40</v>
      </c>
      <c r="O233" s="137">
        <v>1.3180000000000001</v>
      </c>
      <c r="P233" s="137">
        <f t="shared" si="1"/>
        <v>1.3180000000000001</v>
      </c>
      <c r="Q233" s="137">
        <v>1.67E-3</v>
      </c>
      <c r="R233" s="137">
        <f t="shared" si="2"/>
        <v>1.67E-3</v>
      </c>
      <c r="S233" s="137">
        <v>0</v>
      </c>
      <c r="T233" s="138">
        <f t="shared" si="3"/>
        <v>0</v>
      </c>
      <c r="AR233" s="139" t="s">
        <v>163</v>
      </c>
      <c r="AT233" s="139" t="s">
        <v>159</v>
      </c>
      <c r="AU233" s="139" t="s">
        <v>79</v>
      </c>
      <c r="AY233" s="18" t="s">
        <v>157</v>
      </c>
      <c r="BE233" s="140">
        <f t="shared" si="4"/>
        <v>0</v>
      </c>
      <c r="BF233" s="140">
        <f t="shared" si="5"/>
        <v>0</v>
      </c>
      <c r="BG233" s="140">
        <f t="shared" si="6"/>
        <v>0</v>
      </c>
      <c r="BH233" s="140">
        <f t="shared" si="7"/>
        <v>0</v>
      </c>
      <c r="BI233" s="140">
        <f t="shared" si="8"/>
        <v>0</v>
      </c>
      <c r="BJ233" s="18" t="s">
        <v>77</v>
      </c>
      <c r="BK233" s="140">
        <f t="shared" si="9"/>
        <v>0</v>
      </c>
      <c r="BL233" s="18" t="s">
        <v>163</v>
      </c>
      <c r="BM233" s="139" t="s">
        <v>784</v>
      </c>
    </row>
    <row r="234" spans="2:65" s="1" customFormat="1" ht="24" customHeight="1">
      <c r="B234" s="128"/>
      <c r="C234" s="163" t="s">
        <v>480</v>
      </c>
      <c r="D234" s="163" t="s">
        <v>242</v>
      </c>
      <c r="E234" s="164" t="s">
        <v>785</v>
      </c>
      <c r="F234" s="165" t="s">
        <v>786</v>
      </c>
      <c r="G234" s="166" t="s">
        <v>284</v>
      </c>
      <c r="H234" s="167">
        <v>1</v>
      </c>
      <c r="I234" s="168"/>
      <c r="J234" s="168">
        <f t="shared" si="0"/>
        <v>0</v>
      </c>
      <c r="K234" s="165" t="s">
        <v>162</v>
      </c>
      <c r="L234" s="169"/>
      <c r="M234" s="170" t="s">
        <v>3</v>
      </c>
      <c r="N234" s="171" t="s">
        <v>40</v>
      </c>
      <c r="O234" s="137">
        <v>0</v>
      </c>
      <c r="P234" s="137">
        <f t="shared" si="1"/>
        <v>0</v>
      </c>
      <c r="Q234" s="137">
        <v>9.7000000000000003E-3</v>
      </c>
      <c r="R234" s="137">
        <f t="shared" si="2"/>
        <v>9.7000000000000003E-3</v>
      </c>
      <c r="S234" s="137">
        <v>0</v>
      </c>
      <c r="T234" s="138">
        <f t="shared" si="3"/>
        <v>0</v>
      </c>
      <c r="AR234" s="139" t="s">
        <v>199</v>
      </c>
      <c r="AT234" s="139" t="s">
        <v>242</v>
      </c>
      <c r="AU234" s="139" t="s">
        <v>79</v>
      </c>
      <c r="AY234" s="18" t="s">
        <v>157</v>
      </c>
      <c r="BE234" s="140">
        <f t="shared" si="4"/>
        <v>0</v>
      </c>
      <c r="BF234" s="140">
        <f t="shared" si="5"/>
        <v>0</v>
      </c>
      <c r="BG234" s="140">
        <f t="shared" si="6"/>
        <v>0</v>
      </c>
      <c r="BH234" s="140">
        <f t="shared" si="7"/>
        <v>0</v>
      </c>
      <c r="BI234" s="140">
        <f t="shared" si="8"/>
        <v>0</v>
      </c>
      <c r="BJ234" s="18" t="s">
        <v>77</v>
      </c>
      <c r="BK234" s="140">
        <f t="shared" si="9"/>
        <v>0</v>
      </c>
      <c r="BL234" s="18" t="s">
        <v>163</v>
      </c>
      <c r="BM234" s="139" t="s">
        <v>787</v>
      </c>
    </row>
    <row r="235" spans="2:65" s="1" customFormat="1" ht="48" customHeight="1">
      <c r="B235" s="128"/>
      <c r="C235" s="129" t="s">
        <v>486</v>
      </c>
      <c r="D235" s="129" t="s">
        <v>159</v>
      </c>
      <c r="E235" s="130" t="s">
        <v>788</v>
      </c>
      <c r="F235" s="131" t="s">
        <v>789</v>
      </c>
      <c r="G235" s="132" t="s">
        <v>284</v>
      </c>
      <c r="H235" s="133">
        <v>3</v>
      </c>
      <c r="I235" s="134"/>
      <c r="J235" s="134">
        <f t="shared" si="0"/>
        <v>0</v>
      </c>
      <c r="K235" s="131" t="s">
        <v>162</v>
      </c>
      <c r="L235" s="30"/>
      <c r="M235" s="135" t="s">
        <v>3</v>
      </c>
      <c r="N235" s="136" t="s">
        <v>40</v>
      </c>
      <c r="O235" s="137">
        <v>1.5269999999999999</v>
      </c>
      <c r="P235" s="137">
        <f t="shared" si="1"/>
        <v>4.5809999999999995</v>
      </c>
      <c r="Q235" s="137">
        <v>0</v>
      </c>
      <c r="R235" s="137">
        <f t="shared" si="2"/>
        <v>0</v>
      </c>
      <c r="S235" s="137">
        <v>0</v>
      </c>
      <c r="T235" s="138">
        <f t="shared" si="3"/>
        <v>0</v>
      </c>
      <c r="AR235" s="139" t="s">
        <v>163</v>
      </c>
      <c r="AT235" s="139" t="s">
        <v>159</v>
      </c>
      <c r="AU235" s="139" t="s">
        <v>79</v>
      </c>
      <c r="AY235" s="18" t="s">
        <v>157</v>
      </c>
      <c r="BE235" s="140">
        <f t="shared" si="4"/>
        <v>0</v>
      </c>
      <c r="BF235" s="140">
        <f t="shared" si="5"/>
        <v>0</v>
      </c>
      <c r="BG235" s="140">
        <f t="shared" si="6"/>
        <v>0</v>
      </c>
      <c r="BH235" s="140">
        <f t="shared" si="7"/>
        <v>0</v>
      </c>
      <c r="BI235" s="140">
        <f t="shared" si="8"/>
        <v>0</v>
      </c>
      <c r="BJ235" s="18" t="s">
        <v>77</v>
      </c>
      <c r="BK235" s="140">
        <f t="shared" si="9"/>
        <v>0</v>
      </c>
      <c r="BL235" s="18" t="s">
        <v>163</v>
      </c>
      <c r="BM235" s="139" t="s">
        <v>790</v>
      </c>
    </row>
    <row r="236" spans="2:65" s="1" customFormat="1" ht="24" customHeight="1">
      <c r="B236" s="128"/>
      <c r="C236" s="163" t="s">
        <v>490</v>
      </c>
      <c r="D236" s="163" t="s">
        <v>242</v>
      </c>
      <c r="E236" s="164" t="s">
        <v>791</v>
      </c>
      <c r="F236" s="165" t="s">
        <v>792</v>
      </c>
      <c r="G236" s="166" t="s">
        <v>284</v>
      </c>
      <c r="H236" s="167">
        <v>1</v>
      </c>
      <c r="I236" s="168"/>
      <c r="J236" s="168">
        <f t="shared" si="0"/>
        <v>0</v>
      </c>
      <c r="K236" s="165" t="s">
        <v>162</v>
      </c>
      <c r="L236" s="169"/>
      <c r="M236" s="170" t="s">
        <v>3</v>
      </c>
      <c r="N236" s="171" t="s">
        <v>40</v>
      </c>
      <c r="O236" s="137">
        <v>0</v>
      </c>
      <c r="P236" s="137">
        <f t="shared" si="1"/>
        <v>0</v>
      </c>
      <c r="Q236" s="137">
        <v>6.7999999999999996E-3</v>
      </c>
      <c r="R236" s="137">
        <f t="shared" si="2"/>
        <v>6.7999999999999996E-3</v>
      </c>
      <c r="S236" s="137">
        <v>0</v>
      </c>
      <c r="T236" s="138">
        <f t="shared" si="3"/>
        <v>0</v>
      </c>
      <c r="AR236" s="139" t="s">
        <v>199</v>
      </c>
      <c r="AT236" s="139" t="s">
        <v>242</v>
      </c>
      <c r="AU236" s="139" t="s">
        <v>79</v>
      </c>
      <c r="AY236" s="18" t="s">
        <v>157</v>
      </c>
      <c r="BE236" s="140">
        <f t="shared" si="4"/>
        <v>0</v>
      </c>
      <c r="BF236" s="140">
        <f t="shared" si="5"/>
        <v>0</v>
      </c>
      <c r="BG236" s="140">
        <f t="shared" si="6"/>
        <v>0</v>
      </c>
      <c r="BH236" s="140">
        <f t="shared" si="7"/>
        <v>0</v>
      </c>
      <c r="BI236" s="140">
        <f t="shared" si="8"/>
        <v>0</v>
      </c>
      <c r="BJ236" s="18" t="s">
        <v>77</v>
      </c>
      <c r="BK236" s="140">
        <f t="shared" si="9"/>
        <v>0</v>
      </c>
      <c r="BL236" s="18" t="s">
        <v>163</v>
      </c>
      <c r="BM236" s="139" t="s">
        <v>793</v>
      </c>
    </row>
    <row r="237" spans="2:65" s="1" customFormat="1" ht="24" customHeight="1">
      <c r="B237" s="128"/>
      <c r="C237" s="163" t="s">
        <v>496</v>
      </c>
      <c r="D237" s="163" t="s">
        <v>242</v>
      </c>
      <c r="E237" s="164" t="s">
        <v>794</v>
      </c>
      <c r="F237" s="165" t="s">
        <v>795</v>
      </c>
      <c r="G237" s="166" t="s">
        <v>284</v>
      </c>
      <c r="H237" s="167">
        <v>1</v>
      </c>
      <c r="I237" s="168"/>
      <c r="J237" s="168">
        <f t="shared" si="0"/>
        <v>0</v>
      </c>
      <c r="K237" s="165" t="s">
        <v>162</v>
      </c>
      <c r="L237" s="169"/>
      <c r="M237" s="170" t="s">
        <v>3</v>
      </c>
      <c r="N237" s="171" t="s">
        <v>40</v>
      </c>
      <c r="O237" s="137">
        <v>0</v>
      </c>
      <c r="P237" s="137">
        <f t="shared" si="1"/>
        <v>0</v>
      </c>
      <c r="Q237" s="137">
        <v>8.6999999999999994E-3</v>
      </c>
      <c r="R237" s="137">
        <f t="shared" si="2"/>
        <v>8.6999999999999994E-3</v>
      </c>
      <c r="S237" s="137">
        <v>0</v>
      </c>
      <c r="T237" s="138">
        <f t="shared" si="3"/>
        <v>0</v>
      </c>
      <c r="AR237" s="139" t="s">
        <v>199</v>
      </c>
      <c r="AT237" s="139" t="s">
        <v>242</v>
      </c>
      <c r="AU237" s="139" t="s">
        <v>79</v>
      </c>
      <c r="AY237" s="18" t="s">
        <v>157</v>
      </c>
      <c r="BE237" s="140">
        <f t="shared" si="4"/>
        <v>0</v>
      </c>
      <c r="BF237" s="140">
        <f t="shared" si="5"/>
        <v>0</v>
      </c>
      <c r="BG237" s="140">
        <f t="shared" si="6"/>
        <v>0</v>
      </c>
      <c r="BH237" s="140">
        <f t="shared" si="7"/>
        <v>0</v>
      </c>
      <c r="BI237" s="140">
        <f t="shared" si="8"/>
        <v>0</v>
      </c>
      <c r="BJ237" s="18" t="s">
        <v>77</v>
      </c>
      <c r="BK237" s="140">
        <f t="shared" si="9"/>
        <v>0</v>
      </c>
      <c r="BL237" s="18" t="s">
        <v>163</v>
      </c>
      <c r="BM237" s="139" t="s">
        <v>796</v>
      </c>
    </row>
    <row r="238" spans="2:65" s="1" customFormat="1" ht="16.5" customHeight="1">
      <c r="B238" s="128"/>
      <c r="C238" s="163" t="s">
        <v>502</v>
      </c>
      <c r="D238" s="163" t="s">
        <v>242</v>
      </c>
      <c r="E238" s="164" t="s">
        <v>797</v>
      </c>
      <c r="F238" s="165" t="s">
        <v>798</v>
      </c>
      <c r="G238" s="166" t="s">
        <v>284</v>
      </c>
      <c r="H238" s="167">
        <v>1</v>
      </c>
      <c r="I238" s="168"/>
      <c r="J238" s="168">
        <f t="shared" si="0"/>
        <v>0</v>
      </c>
      <c r="K238" s="165" t="s">
        <v>3</v>
      </c>
      <c r="L238" s="169"/>
      <c r="M238" s="170" t="s">
        <v>3</v>
      </c>
      <c r="N238" s="171" t="s">
        <v>40</v>
      </c>
      <c r="O238" s="137">
        <v>0</v>
      </c>
      <c r="P238" s="137">
        <f t="shared" si="1"/>
        <v>0</v>
      </c>
      <c r="Q238" s="137">
        <v>3.5999999999999999E-3</v>
      </c>
      <c r="R238" s="137">
        <f t="shared" si="2"/>
        <v>3.5999999999999999E-3</v>
      </c>
      <c r="S238" s="137">
        <v>0</v>
      </c>
      <c r="T238" s="138">
        <f t="shared" si="3"/>
        <v>0</v>
      </c>
      <c r="AR238" s="139" t="s">
        <v>199</v>
      </c>
      <c r="AT238" s="139" t="s">
        <v>242</v>
      </c>
      <c r="AU238" s="139" t="s">
        <v>79</v>
      </c>
      <c r="AY238" s="18" t="s">
        <v>157</v>
      </c>
      <c r="BE238" s="140">
        <f t="shared" si="4"/>
        <v>0</v>
      </c>
      <c r="BF238" s="140">
        <f t="shared" si="5"/>
        <v>0</v>
      </c>
      <c r="BG238" s="140">
        <f t="shared" si="6"/>
        <v>0</v>
      </c>
      <c r="BH238" s="140">
        <f t="shared" si="7"/>
        <v>0</v>
      </c>
      <c r="BI238" s="140">
        <f t="shared" si="8"/>
        <v>0</v>
      </c>
      <c r="BJ238" s="18" t="s">
        <v>77</v>
      </c>
      <c r="BK238" s="140">
        <f t="shared" si="9"/>
        <v>0</v>
      </c>
      <c r="BL238" s="18" t="s">
        <v>163</v>
      </c>
      <c r="BM238" s="139" t="s">
        <v>799</v>
      </c>
    </row>
    <row r="239" spans="2:65" s="1" customFormat="1" ht="48" customHeight="1">
      <c r="B239" s="128"/>
      <c r="C239" s="129" t="s">
        <v>800</v>
      </c>
      <c r="D239" s="129" t="s">
        <v>159</v>
      </c>
      <c r="E239" s="130" t="s">
        <v>801</v>
      </c>
      <c r="F239" s="131" t="s">
        <v>802</v>
      </c>
      <c r="G239" s="132" t="s">
        <v>284</v>
      </c>
      <c r="H239" s="133">
        <v>3</v>
      </c>
      <c r="I239" s="134"/>
      <c r="J239" s="134">
        <f t="shared" si="0"/>
        <v>0</v>
      </c>
      <c r="K239" s="131" t="s">
        <v>162</v>
      </c>
      <c r="L239" s="30"/>
      <c r="M239" s="135" t="s">
        <v>3</v>
      </c>
      <c r="N239" s="136" t="s">
        <v>40</v>
      </c>
      <c r="O239" s="137">
        <v>1.5920000000000001</v>
      </c>
      <c r="P239" s="137">
        <f t="shared" si="1"/>
        <v>4.7759999999999998</v>
      </c>
      <c r="Q239" s="137">
        <v>0</v>
      </c>
      <c r="R239" s="137">
        <f t="shared" si="2"/>
        <v>0</v>
      </c>
      <c r="S239" s="137">
        <v>0</v>
      </c>
      <c r="T239" s="138">
        <f t="shared" si="3"/>
        <v>0</v>
      </c>
      <c r="AR239" s="139" t="s">
        <v>163</v>
      </c>
      <c r="AT239" s="139" t="s">
        <v>159</v>
      </c>
      <c r="AU239" s="139" t="s">
        <v>79</v>
      </c>
      <c r="AY239" s="18" t="s">
        <v>157</v>
      </c>
      <c r="BE239" s="140">
        <f t="shared" si="4"/>
        <v>0</v>
      </c>
      <c r="BF239" s="140">
        <f t="shared" si="5"/>
        <v>0</v>
      </c>
      <c r="BG239" s="140">
        <f t="shared" si="6"/>
        <v>0</v>
      </c>
      <c r="BH239" s="140">
        <f t="shared" si="7"/>
        <v>0</v>
      </c>
      <c r="BI239" s="140">
        <f t="shared" si="8"/>
        <v>0</v>
      </c>
      <c r="BJ239" s="18" t="s">
        <v>77</v>
      </c>
      <c r="BK239" s="140">
        <f t="shared" si="9"/>
        <v>0</v>
      </c>
      <c r="BL239" s="18" t="s">
        <v>163</v>
      </c>
      <c r="BM239" s="139" t="s">
        <v>803</v>
      </c>
    </row>
    <row r="240" spans="2:65" s="1" customFormat="1" ht="24" customHeight="1">
      <c r="B240" s="128"/>
      <c r="C240" s="163" t="s">
        <v>804</v>
      </c>
      <c r="D240" s="163" t="s">
        <v>242</v>
      </c>
      <c r="E240" s="164" t="s">
        <v>805</v>
      </c>
      <c r="F240" s="165" t="s">
        <v>806</v>
      </c>
      <c r="G240" s="166" t="s">
        <v>284</v>
      </c>
      <c r="H240" s="167">
        <v>1</v>
      </c>
      <c r="I240" s="168"/>
      <c r="J240" s="168">
        <f t="shared" si="0"/>
        <v>0</v>
      </c>
      <c r="K240" s="165" t="s">
        <v>162</v>
      </c>
      <c r="L240" s="169"/>
      <c r="M240" s="170" t="s">
        <v>3</v>
      </c>
      <c r="N240" s="171" t="s">
        <v>40</v>
      </c>
      <c r="O240" s="137">
        <v>0</v>
      </c>
      <c r="P240" s="137">
        <f t="shared" si="1"/>
        <v>0</v>
      </c>
      <c r="Q240" s="137">
        <v>1.04E-2</v>
      </c>
      <c r="R240" s="137">
        <f t="shared" si="2"/>
        <v>1.04E-2</v>
      </c>
      <c r="S240" s="137">
        <v>0</v>
      </c>
      <c r="T240" s="138">
        <f t="shared" si="3"/>
        <v>0</v>
      </c>
      <c r="AR240" s="139" t="s">
        <v>199</v>
      </c>
      <c r="AT240" s="139" t="s">
        <v>242</v>
      </c>
      <c r="AU240" s="139" t="s">
        <v>79</v>
      </c>
      <c r="AY240" s="18" t="s">
        <v>157</v>
      </c>
      <c r="BE240" s="140">
        <f t="shared" si="4"/>
        <v>0</v>
      </c>
      <c r="BF240" s="140">
        <f t="shared" si="5"/>
        <v>0</v>
      </c>
      <c r="BG240" s="140">
        <f t="shared" si="6"/>
        <v>0</v>
      </c>
      <c r="BH240" s="140">
        <f t="shared" si="7"/>
        <v>0</v>
      </c>
      <c r="BI240" s="140">
        <f t="shared" si="8"/>
        <v>0</v>
      </c>
      <c r="BJ240" s="18" t="s">
        <v>77</v>
      </c>
      <c r="BK240" s="140">
        <f t="shared" si="9"/>
        <v>0</v>
      </c>
      <c r="BL240" s="18" t="s">
        <v>163</v>
      </c>
      <c r="BM240" s="139" t="s">
        <v>807</v>
      </c>
    </row>
    <row r="241" spans="2:65" s="1" customFormat="1" ht="24" customHeight="1">
      <c r="B241" s="128"/>
      <c r="C241" s="163" t="s">
        <v>808</v>
      </c>
      <c r="D241" s="163" t="s">
        <v>242</v>
      </c>
      <c r="E241" s="164" t="s">
        <v>809</v>
      </c>
      <c r="F241" s="165" t="s">
        <v>810</v>
      </c>
      <c r="G241" s="166" t="s">
        <v>284</v>
      </c>
      <c r="H241" s="167">
        <v>1</v>
      </c>
      <c r="I241" s="168"/>
      <c r="J241" s="168">
        <f t="shared" si="0"/>
        <v>0</v>
      </c>
      <c r="K241" s="165" t="s">
        <v>162</v>
      </c>
      <c r="L241" s="169"/>
      <c r="M241" s="170" t="s">
        <v>3</v>
      </c>
      <c r="N241" s="171" t="s">
        <v>40</v>
      </c>
      <c r="O241" s="137">
        <v>0</v>
      </c>
      <c r="P241" s="137">
        <f t="shared" si="1"/>
        <v>0</v>
      </c>
      <c r="Q241" s="137">
        <v>1.01E-2</v>
      </c>
      <c r="R241" s="137">
        <f t="shared" si="2"/>
        <v>1.01E-2</v>
      </c>
      <c r="S241" s="137">
        <v>0</v>
      </c>
      <c r="T241" s="138">
        <f t="shared" si="3"/>
        <v>0</v>
      </c>
      <c r="AR241" s="139" t="s">
        <v>199</v>
      </c>
      <c r="AT241" s="139" t="s">
        <v>242</v>
      </c>
      <c r="AU241" s="139" t="s">
        <v>79</v>
      </c>
      <c r="AY241" s="18" t="s">
        <v>157</v>
      </c>
      <c r="BE241" s="140">
        <f t="shared" si="4"/>
        <v>0</v>
      </c>
      <c r="BF241" s="140">
        <f t="shared" si="5"/>
        <v>0</v>
      </c>
      <c r="BG241" s="140">
        <f t="shared" si="6"/>
        <v>0</v>
      </c>
      <c r="BH241" s="140">
        <f t="shared" si="7"/>
        <v>0</v>
      </c>
      <c r="BI241" s="140">
        <f t="shared" si="8"/>
        <v>0</v>
      </c>
      <c r="BJ241" s="18" t="s">
        <v>77</v>
      </c>
      <c r="BK241" s="140">
        <f t="shared" si="9"/>
        <v>0</v>
      </c>
      <c r="BL241" s="18" t="s">
        <v>163</v>
      </c>
      <c r="BM241" s="139" t="s">
        <v>811</v>
      </c>
    </row>
    <row r="242" spans="2:65" s="1" customFormat="1" ht="16.5" customHeight="1">
      <c r="B242" s="128"/>
      <c r="C242" s="163" t="s">
        <v>812</v>
      </c>
      <c r="D242" s="163" t="s">
        <v>242</v>
      </c>
      <c r="E242" s="164" t="s">
        <v>813</v>
      </c>
      <c r="F242" s="165" t="s">
        <v>814</v>
      </c>
      <c r="G242" s="166" t="s">
        <v>284</v>
      </c>
      <c r="H242" s="167">
        <v>1</v>
      </c>
      <c r="I242" s="168"/>
      <c r="J242" s="168">
        <f t="shared" si="0"/>
        <v>0</v>
      </c>
      <c r="K242" s="165" t="s">
        <v>3</v>
      </c>
      <c r="L242" s="169"/>
      <c r="M242" s="170" t="s">
        <v>3</v>
      </c>
      <c r="N242" s="171" t="s">
        <v>40</v>
      </c>
      <c r="O242" s="137">
        <v>0</v>
      </c>
      <c r="P242" s="137">
        <f t="shared" si="1"/>
        <v>0</v>
      </c>
      <c r="Q242" s="137">
        <v>3.8999999999999998E-3</v>
      </c>
      <c r="R242" s="137">
        <f t="shared" si="2"/>
        <v>3.8999999999999998E-3</v>
      </c>
      <c r="S242" s="137">
        <v>0</v>
      </c>
      <c r="T242" s="138">
        <f t="shared" si="3"/>
        <v>0</v>
      </c>
      <c r="AR242" s="139" t="s">
        <v>199</v>
      </c>
      <c r="AT242" s="139" t="s">
        <v>242</v>
      </c>
      <c r="AU242" s="139" t="s">
        <v>79</v>
      </c>
      <c r="AY242" s="18" t="s">
        <v>157</v>
      </c>
      <c r="BE242" s="140">
        <f t="shared" si="4"/>
        <v>0</v>
      </c>
      <c r="BF242" s="140">
        <f t="shared" si="5"/>
        <v>0</v>
      </c>
      <c r="BG242" s="140">
        <f t="shared" si="6"/>
        <v>0</v>
      </c>
      <c r="BH242" s="140">
        <f t="shared" si="7"/>
        <v>0</v>
      </c>
      <c r="BI242" s="140">
        <f t="shared" si="8"/>
        <v>0</v>
      </c>
      <c r="BJ242" s="18" t="s">
        <v>77</v>
      </c>
      <c r="BK242" s="140">
        <f t="shared" si="9"/>
        <v>0</v>
      </c>
      <c r="BL242" s="18" t="s">
        <v>163</v>
      </c>
      <c r="BM242" s="139" t="s">
        <v>815</v>
      </c>
    </row>
    <row r="243" spans="2:65" s="1" customFormat="1" ht="16.5" customHeight="1">
      <c r="B243" s="128"/>
      <c r="C243" s="129" t="s">
        <v>816</v>
      </c>
      <c r="D243" s="129" t="s">
        <v>159</v>
      </c>
      <c r="E243" s="130" t="s">
        <v>817</v>
      </c>
      <c r="F243" s="131" t="s">
        <v>818</v>
      </c>
      <c r="G243" s="132" t="s">
        <v>118</v>
      </c>
      <c r="H243" s="133">
        <v>4.5</v>
      </c>
      <c r="I243" s="134"/>
      <c r="J243" s="134">
        <f t="shared" si="0"/>
        <v>0</v>
      </c>
      <c r="K243" s="131" t="s">
        <v>162</v>
      </c>
      <c r="L243" s="30"/>
      <c r="M243" s="135" t="s">
        <v>3</v>
      </c>
      <c r="N243" s="136" t="s">
        <v>40</v>
      </c>
      <c r="O243" s="137">
        <v>4.3999999999999997E-2</v>
      </c>
      <c r="P243" s="137">
        <f t="shared" si="1"/>
        <v>0.19799999999999998</v>
      </c>
      <c r="Q243" s="137">
        <v>0</v>
      </c>
      <c r="R243" s="137">
        <f t="shared" si="2"/>
        <v>0</v>
      </c>
      <c r="S243" s="137">
        <v>0</v>
      </c>
      <c r="T243" s="138">
        <f t="shared" si="3"/>
        <v>0</v>
      </c>
      <c r="AR243" s="139" t="s">
        <v>163</v>
      </c>
      <c r="AT243" s="139" t="s">
        <v>159</v>
      </c>
      <c r="AU243" s="139" t="s">
        <v>79</v>
      </c>
      <c r="AY243" s="18" t="s">
        <v>157</v>
      </c>
      <c r="BE243" s="140">
        <f t="shared" si="4"/>
        <v>0</v>
      </c>
      <c r="BF243" s="140">
        <f t="shared" si="5"/>
        <v>0</v>
      </c>
      <c r="BG243" s="140">
        <f t="shared" si="6"/>
        <v>0</v>
      </c>
      <c r="BH243" s="140">
        <f t="shared" si="7"/>
        <v>0</v>
      </c>
      <c r="BI243" s="140">
        <f t="shared" si="8"/>
        <v>0</v>
      </c>
      <c r="BJ243" s="18" t="s">
        <v>77</v>
      </c>
      <c r="BK243" s="140">
        <f t="shared" si="9"/>
        <v>0</v>
      </c>
      <c r="BL243" s="18" t="s">
        <v>163</v>
      </c>
      <c r="BM243" s="139" t="s">
        <v>819</v>
      </c>
    </row>
    <row r="244" spans="2:65" s="1" customFormat="1" ht="16.5" customHeight="1">
      <c r="B244" s="128"/>
      <c r="C244" s="129" t="s">
        <v>820</v>
      </c>
      <c r="D244" s="129" t="s">
        <v>159</v>
      </c>
      <c r="E244" s="130" t="s">
        <v>821</v>
      </c>
      <c r="F244" s="131" t="s">
        <v>822</v>
      </c>
      <c r="G244" s="132" t="s">
        <v>118</v>
      </c>
      <c r="H244" s="133">
        <v>4.5</v>
      </c>
      <c r="I244" s="134"/>
      <c r="J244" s="134">
        <f t="shared" si="0"/>
        <v>0</v>
      </c>
      <c r="K244" s="131" t="s">
        <v>162</v>
      </c>
      <c r="L244" s="30"/>
      <c r="M244" s="135" t="s">
        <v>3</v>
      </c>
      <c r="N244" s="136" t="s">
        <v>40</v>
      </c>
      <c r="O244" s="137">
        <v>4.3999999999999997E-2</v>
      </c>
      <c r="P244" s="137">
        <f t="shared" si="1"/>
        <v>0.19799999999999998</v>
      </c>
      <c r="Q244" s="137">
        <v>0</v>
      </c>
      <c r="R244" s="137">
        <f t="shared" si="2"/>
        <v>0</v>
      </c>
      <c r="S244" s="137">
        <v>0</v>
      </c>
      <c r="T244" s="138">
        <f t="shared" si="3"/>
        <v>0</v>
      </c>
      <c r="AR244" s="139" t="s">
        <v>163</v>
      </c>
      <c r="AT244" s="139" t="s">
        <v>159</v>
      </c>
      <c r="AU244" s="139" t="s">
        <v>79</v>
      </c>
      <c r="AY244" s="18" t="s">
        <v>157</v>
      </c>
      <c r="BE244" s="140">
        <f t="shared" si="4"/>
        <v>0</v>
      </c>
      <c r="BF244" s="140">
        <f t="shared" si="5"/>
        <v>0</v>
      </c>
      <c r="BG244" s="140">
        <f t="shared" si="6"/>
        <v>0</v>
      </c>
      <c r="BH244" s="140">
        <f t="shared" si="7"/>
        <v>0</v>
      </c>
      <c r="BI244" s="140">
        <f t="shared" si="8"/>
        <v>0</v>
      </c>
      <c r="BJ244" s="18" t="s">
        <v>77</v>
      </c>
      <c r="BK244" s="140">
        <f t="shared" si="9"/>
        <v>0</v>
      </c>
      <c r="BL244" s="18" t="s">
        <v>163</v>
      </c>
      <c r="BM244" s="139" t="s">
        <v>823</v>
      </c>
    </row>
    <row r="245" spans="2:65" s="1" customFormat="1" ht="24" customHeight="1">
      <c r="B245" s="128"/>
      <c r="C245" s="129" t="s">
        <v>112</v>
      </c>
      <c r="D245" s="129" t="s">
        <v>159</v>
      </c>
      <c r="E245" s="130" t="s">
        <v>824</v>
      </c>
      <c r="F245" s="131" t="s">
        <v>825</v>
      </c>
      <c r="G245" s="132" t="s">
        <v>284</v>
      </c>
      <c r="H245" s="133">
        <v>2</v>
      </c>
      <c r="I245" s="134"/>
      <c r="J245" s="134">
        <f t="shared" si="0"/>
        <v>0</v>
      </c>
      <c r="K245" s="131" t="s">
        <v>162</v>
      </c>
      <c r="L245" s="30"/>
      <c r="M245" s="135" t="s">
        <v>3</v>
      </c>
      <c r="N245" s="136" t="s">
        <v>40</v>
      </c>
      <c r="O245" s="137">
        <v>10.3</v>
      </c>
      <c r="P245" s="137">
        <f t="shared" si="1"/>
        <v>20.6</v>
      </c>
      <c r="Q245" s="137">
        <v>0.46009</v>
      </c>
      <c r="R245" s="137">
        <f t="shared" si="2"/>
        <v>0.92018</v>
      </c>
      <c r="S245" s="137">
        <v>0</v>
      </c>
      <c r="T245" s="138">
        <f t="shared" si="3"/>
        <v>0</v>
      </c>
      <c r="AR245" s="139" t="s">
        <v>163</v>
      </c>
      <c r="AT245" s="139" t="s">
        <v>159</v>
      </c>
      <c r="AU245" s="139" t="s">
        <v>79</v>
      </c>
      <c r="AY245" s="18" t="s">
        <v>157</v>
      </c>
      <c r="BE245" s="140">
        <f t="shared" si="4"/>
        <v>0</v>
      </c>
      <c r="BF245" s="140">
        <f t="shared" si="5"/>
        <v>0</v>
      </c>
      <c r="BG245" s="140">
        <f t="shared" si="6"/>
        <v>0</v>
      </c>
      <c r="BH245" s="140">
        <f t="shared" si="7"/>
        <v>0</v>
      </c>
      <c r="BI245" s="140">
        <f t="shared" si="8"/>
        <v>0</v>
      </c>
      <c r="BJ245" s="18" t="s">
        <v>77</v>
      </c>
      <c r="BK245" s="140">
        <f t="shared" si="9"/>
        <v>0</v>
      </c>
      <c r="BL245" s="18" t="s">
        <v>163</v>
      </c>
      <c r="BM245" s="139" t="s">
        <v>826</v>
      </c>
    </row>
    <row r="246" spans="2:65" s="1" customFormat="1" ht="24" customHeight="1">
      <c r="B246" s="128"/>
      <c r="C246" s="129" t="s">
        <v>827</v>
      </c>
      <c r="D246" s="129" t="s">
        <v>159</v>
      </c>
      <c r="E246" s="130" t="s">
        <v>828</v>
      </c>
      <c r="F246" s="131" t="s">
        <v>829</v>
      </c>
      <c r="G246" s="132" t="s">
        <v>284</v>
      </c>
      <c r="H246" s="133">
        <v>1</v>
      </c>
      <c r="I246" s="134"/>
      <c r="J246" s="134">
        <f t="shared" si="0"/>
        <v>0</v>
      </c>
      <c r="K246" s="131" t="s">
        <v>162</v>
      </c>
      <c r="L246" s="30"/>
      <c r="M246" s="135" t="s">
        <v>3</v>
      </c>
      <c r="N246" s="136" t="s">
        <v>40</v>
      </c>
      <c r="O246" s="137">
        <v>1.492</v>
      </c>
      <c r="P246" s="137">
        <f t="shared" si="1"/>
        <v>1.492</v>
      </c>
      <c r="Q246" s="137">
        <v>0.21734000000000001</v>
      </c>
      <c r="R246" s="137">
        <f t="shared" si="2"/>
        <v>0.21734000000000001</v>
      </c>
      <c r="S246" s="137">
        <v>0</v>
      </c>
      <c r="T246" s="138">
        <f t="shared" si="3"/>
        <v>0</v>
      </c>
      <c r="AR246" s="139" t="s">
        <v>163</v>
      </c>
      <c r="AT246" s="139" t="s">
        <v>159</v>
      </c>
      <c r="AU246" s="139" t="s">
        <v>79</v>
      </c>
      <c r="AY246" s="18" t="s">
        <v>157</v>
      </c>
      <c r="BE246" s="140">
        <f t="shared" si="4"/>
        <v>0</v>
      </c>
      <c r="BF246" s="140">
        <f t="shared" si="5"/>
        <v>0</v>
      </c>
      <c r="BG246" s="140">
        <f t="shared" si="6"/>
        <v>0</v>
      </c>
      <c r="BH246" s="140">
        <f t="shared" si="7"/>
        <v>0</v>
      </c>
      <c r="BI246" s="140">
        <f t="shared" si="8"/>
        <v>0</v>
      </c>
      <c r="BJ246" s="18" t="s">
        <v>77</v>
      </c>
      <c r="BK246" s="140">
        <f t="shared" si="9"/>
        <v>0</v>
      </c>
      <c r="BL246" s="18" t="s">
        <v>163</v>
      </c>
      <c r="BM246" s="139" t="s">
        <v>830</v>
      </c>
    </row>
    <row r="247" spans="2:65" s="12" customFormat="1" ht="33.75">
      <c r="B247" s="141"/>
      <c r="D247" s="142" t="s">
        <v>165</v>
      </c>
      <c r="E247" s="143" t="s">
        <v>3</v>
      </c>
      <c r="F247" s="144" t="s">
        <v>831</v>
      </c>
      <c r="H247" s="145">
        <v>1</v>
      </c>
      <c r="L247" s="141"/>
      <c r="M247" s="146"/>
      <c r="N247" s="147"/>
      <c r="O247" s="147"/>
      <c r="P247" s="147"/>
      <c r="Q247" s="147"/>
      <c r="R247" s="147"/>
      <c r="S247" s="147"/>
      <c r="T247" s="148"/>
      <c r="AT247" s="143" t="s">
        <v>165</v>
      </c>
      <c r="AU247" s="143" t="s">
        <v>79</v>
      </c>
      <c r="AV247" s="12" t="s">
        <v>79</v>
      </c>
      <c r="AW247" s="12" t="s">
        <v>31</v>
      </c>
      <c r="AX247" s="12" t="s">
        <v>77</v>
      </c>
      <c r="AY247" s="143" t="s">
        <v>157</v>
      </c>
    </row>
    <row r="248" spans="2:65" s="15" customFormat="1">
      <c r="B248" s="172"/>
      <c r="D248" s="142" t="s">
        <v>165</v>
      </c>
      <c r="E248" s="173" t="s">
        <v>3</v>
      </c>
      <c r="F248" s="174" t="s">
        <v>832</v>
      </c>
      <c r="H248" s="173" t="s">
        <v>3</v>
      </c>
      <c r="L248" s="172"/>
      <c r="M248" s="175"/>
      <c r="N248" s="176"/>
      <c r="O248" s="176"/>
      <c r="P248" s="176"/>
      <c r="Q248" s="176"/>
      <c r="R248" s="176"/>
      <c r="S248" s="176"/>
      <c r="T248" s="177"/>
      <c r="AT248" s="173" t="s">
        <v>165</v>
      </c>
      <c r="AU248" s="173" t="s">
        <v>79</v>
      </c>
      <c r="AV248" s="15" t="s">
        <v>77</v>
      </c>
      <c r="AW248" s="15" t="s">
        <v>31</v>
      </c>
      <c r="AX248" s="15" t="s">
        <v>69</v>
      </c>
      <c r="AY248" s="173" t="s">
        <v>157</v>
      </c>
    </row>
    <row r="249" spans="2:65" s="11" customFormat="1" ht="22.9" customHeight="1">
      <c r="B249" s="116"/>
      <c r="D249" s="117" t="s">
        <v>68</v>
      </c>
      <c r="E249" s="126" t="s">
        <v>203</v>
      </c>
      <c r="F249" s="126" t="s">
        <v>833</v>
      </c>
      <c r="J249" s="127">
        <f>BK249</f>
        <v>0</v>
      </c>
      <c r="L249" s="116"/>
      <c r="M249" s="120"/>
      <c r="N249" s="121"/>
      <c r="O249" s="121"/>
      <c r="P249" s="122">
        <f>SUM(P250:P325)</f>
        <v>342.13915300000002</v>
      </c>
      <c r="Q249" s="121"/>
      <c r="R249" s="122">
        <f>SUM(R250:R325)</f>
        <v>99.963152709999989</v>
      </c>
      <c r="S249" s="121"/>
      <c r="T249" s="123">
        <f>SUM(T250:T325)</f>
        <v>7.661264000000001</v>
      </c>
      <c r="AR249" s="117" t="s">
        <v>77</v>
      </c>
      <c r="AT249" s="124" t="s">
        <v>68</v>
      </c>
      <c r="AU249" s="124" t="s">
        <v>77</v>
      </c>
      <c r="AY249" s="117" t="s">
        <v>157</v>
      </c>
      <c r="BK249" s="125">
        <f>SUM(BK250:BK325)</f>
        <v>0</v>
      </c>
    </row>
    <row r="250" spans="2:65" s="1" customFormat="1" ht="36" customHeight="1">
      <c r="B250" s="128"/>
      <c r="C250" s="129" t="s">
        <v>834</v>
      </c>
      <c r="D250" s="129" t="s">
        <v>159</v>
      </c>
      <c r="E250" s="130" t="s">
        <v>835</v>
      </c>
      <c r="F250" s="131" t="s">
        <v>836</v>
      </c>
      <c r="G250" s="132" t="s">
        <v>104</v>
      </c>
      <c r="H250" s="133">
        <v>97.78</v>
      </c>
      <c r="I250" s="134"/>
      <c r="J250" s="134">
        <f>ROUND(I250*H250,2)</f>
        <v>0</v>
      </c>
      <c r="K250" s="131" t="s">
        <v>3</v>
      </c>
      <c r="L250" s="30"/>
      <c r="M250" s="135" t="s">
        <v>3</v>
      </c>
      <c r="N250" s="136" t="s">
        <v>40</v>
      </c>
      <c r="O250" s="137">
        <v>0.114</v>
      </c>
      <c r="P250" s="137">
        <f>O250*H250</f>
        <v>11.14692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AR250" s="139" t="s">
        <v>163</v>
      </c>
      <c r="AT250" s="139" t="s">
        <v>159</v>
      </c>
      <c r="AU250" s="139" t="s">
        <v>79</v>
      </c>
      <c r="AY250" s="18" t="s">
        <v>157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77</v>
      </c>
      <c r="BK250" s="140">
        <f>ROUND(I250*H250,2)</f>
        <v>0</v>
      </c>
      <c r="BL250" s="18" t="s">
        <v>163</v>
      </c>
      <c r="BM250" s="139" t="s">
        <v>837</v>
      </c>
    </row>
    <row r="251" spans="2:65" s="12" customFormat="1">
      <c r="B251" s="141"/>
      <c r="D251" s="142" t="s">
        <v>165</v>
      </c>
      <c r="E251" s="143" t="s">
        <v>3</v>
      </c>
      <c r="F251" s="144" t="s">
        <v>838</v>
      </c>
      <c r="H251" s="145">
        <v>97.78</v>
      </c>
      <c r="L251" s="141"/>
      <c r="M251" s="146"/>
      <c r="N251" s="147"/>
      <c r="O251" s="147"/>
      <c r="P251" s="147"/>
      <c r="Q251" s="147"/>
      <c r="R251" s="147"/>
      <c r="S251" s="147"/>
      <c r="T251" s="148"/>
      <c r="AT251" s="143" t="s">
        <v>165</v>
      </c>
      <c r="AU251" s="143" t="s">
        <v>79</v>
      </c>
      <c r="AV251" s="12" t="s">
        <v>79</v>
      </c>
      <c r="AW251" s="12" t="s">
        <v>31</v>
      </c>
      <c r="AX251" s="12" t="s">
        <v>69</v>
      </c>
      <c r="AY251" s="143" t="s">
        <v>157</v>
      </c>
    </row>
    <row r="252" spans="2:65" s="13" customFormat="1">
      <c r="B252" s="149"/>
      <c r="D252" s="142" t="s">
        <v>165</v>
      </c>
      <c r="E252" s="150" t="s">
        <v>3</v>
      </c>
      <c r="F252" s="151" t="s">
        <v>172</v>
      </c>
      <c r="H252" s="152">
        <v>97.78</v>
      </c>
      <c r="L252" s="149"/>
      <c r="M252" s="153"/>
      <c r="N252" s="154"/>
      <c r="O252" s="154"/>
      <c r="P252" s="154"/>
      <c r="Q252" s="154"/>
      <c r="R252" s="154"/>
      <c r="S252" s="154"/>
      <c r="T252" s="155"/>
      <c r="AT252" s="150" t="s">
        <v>165</v>
      </c>
      <c r="AU252" s="150" t="s">
        <v>79</v>
      </c>
      <c r="AV252" s="13" t="s">
        <v>163</v>
      </c>
      <c r="AW252" s="13" t="s">
        <v>31</v>
      </c>
      <c r="AX252" s="13" t="s">
        <v>77</v>
      </c>
      <c r="AY252" s="150" t="s">
        <v>157</v>
      </c>
    </row>
    <row r="253" spans="2:65" s="15" customFormat="1">
      <c r="B253" s="172"/>
      <c r="D253" s="142" t="s">
        <v>165</v>
      </c>
      <c r="E253" s="173" t="s">
        <v>3</v>
      </c>
      <c r="F253" s="174" t="s">
        <v>839</v>
      </c>
      <c r="H253" s="173" t="s">
        <v>3</v>
      </c>
      <c r="L253" s="172"/>
      <c r="M253" s="175"/>
      <c r="N253" s="176"/>
      <c r="O253" s="176"/>
      <c r="P253" s="176"/>
      <c r="Q253" s="176"/>
      <c r="R253" s="176"/>
      <c r="S253" s="176"/>
      <c r="T253" s="177"/>
      <c r="AT253" s="173" t="s">
        <v>165</v>
      </c>
      <c r="AU253" s="173" t="s">
        <v>79</v>
      </c>
      <c r="AV253" s="15" t="s">
        <v>77</v>
      </c>
      <c r="AW253" s="15" t="s">
        <v>31</v>
      </c>
      <c r="AX253" s="15" t="s">
        <v>69</v>
      </c>
      <c r="AY253" s="173" t="s">
        <v>157</v>
      </c>
    </row>
    <row r="254" spans="2:65" s="1" customFormat="1" ht="36" customHeight="1">
      <c r="B254" s="128"/>
      <c r="C254" s="129" t="s">
        <v>840</v>
      </c>
      <c r="D254" s="129" t="s">
        <v>159</v>
      </c>
      <c r="E254" s="130" t="s">
        <v>841</v>
      </c>
      <c r="F254" s="131" t="s">
        <v>842</v>
      </c>
      <c r="G254" s="132" t="s">
        <v>104</v>
      </c>
      <c r="H254" s="133">
        <v>97.78</v>
      </c>
      <c r="I254" s="134"/>
      <c r="J254" s="134">
        <f>ROUND(I254*H254,2)</f>
        <v>0</v>
      </c>
      <c r="K254" s="131" t="s">
        <v>3</v>
      </c>
      <c r="L254" s="30"/>
      <c r="M254" s="135" t="s">
        <v>3</v>
      </c>
      <c r="N254" s="136" t="s">
        <v>40</v>
      </c>
      <c r="O254" s="137">
        <v>3.5000000000000003E-2</v>
      </c>
      <c r="P254" s="137">
        <f>O254*H254</f>
        <v>3.4223000000000003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163</v>
      </c>
      <c r="AT254" s="139" t="s">
        <v>159</v>
      </c>
      <c r="AU254" s="139" t="s">
        <v>79</v>
      </c>
      <c r="AY254" s="18" t="s">
        <v>157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77</v>
      </c>
      <c r="BK254" s="140">
        <f>ROUND(I254*H254,2)</f>
        <v>0</v>
      </c>
      <c r="BL254" s="18" t="s">
        <v>163</v>
      </c>
      <c r="BM254" s="139" t="s">
        <v>843</v>
      </c>
    </row>
    <row r="255" spans="2:65" s="1" customFormat="1" ht="16.5" customHeight="1">
      <c r="B255" s="128"/>
      <c r="C255" s="163" t="s">
        <v>844</v>
      </c>
      <c r="D255" s="163" t="s">
        <v>242</v>
      </c>
      <c r="E255" s="164" t="s">
        <v>845</v>
      </c>
      <c r="F255" s="165" t="s">
        <v>846</v>
      </c>
      <c r="G255" s="166" t="s">
        <v>104</v>
      </c>
      <c r="H255" s="167">
        <v>97.78</v>
      </c>
      <c r="I255" s="168"/>
      <c r="J255" s="168">
        <f>ROUND(I255*H255,2)</f>
        <v>0</v>
      </c>
      <c r="K255" s="165" t="s">
        <v>162</v>
      </c>
      <c r="L255" s="169"/>
      <c r="M255" s="170" t="s">
        <v>3</v>
      </c>
      <c r="N255" s="171" t="s">
        <v>40</v>
      </c>
      <c r="O255" s="137">
        <v>0</v>
      </c>
      <c r="P255" s="137">
        <f>O255*H255</f>
        <v>0</v>
      </c>
      <c r="Q255" s="137">
        <v>1</v>
      </c>
      <c r="R255" s="137">
        <f>Q255*H255</f>
        <v>97.78</v>
      </c>
      <c r="S255" s="137">
        <v>0</v>
      </c>
      <c r="T255" s="138">
        <f>S255*H255</f>
        <v>0</v>
      </c>
      <c r="AR255" s="139" t="s">
        <v>199</v>
      </c>
      <c r="AT255" s="139" t="s">
        <v>242</v>
      </c>
      <c r="AU255" s="139" t="s">
        <v>79</v>
      </c>
      <c r="AY255" s="18" t="s">
        <v>157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77</v>
      </c>
      <c r="BK255" s="140">
        <f>ROUND(I255*H255,2)</f>
        <v>0</v>
      </c>
      <c r="BL255" s="18" t="s">
        <v>163</v>
      </c>
      <c r="BM255" s="139" t="s">
        <v>847</v>
      </c>
    </row>
    <row r="256" spans="2:65" s="1" customFormat="1" ht="48" customHeight="1">
      <c r="B256" s="128"/>
      <c r="C256" s="129" t="s">
        <v>848</v>
      </c>
      <c r="D256" s="129" t="s">
        <v>159</v>
      </c>
      <c r="E256" s="130" t="s">
        <v>849</v>
      </c>
      <c r="F256" s="131" t="s">
        <v>850</v>
      </c>
      <c r="G256" s="132" t="s">
        <v>121</v>
      </c>
      <c r="H256" s="133">
        <v>32.700000000000003</v>
      </c>
      <c r="I256" s="134"/>
      <c r="J256" s="134">
        <f>ROUND(I256*H256,2)</f>
        <v>0</v>
      </c>
      <c r="K256" s="131" t="s">
        <v>162</v>
      </c>
      <c r="L256" s="30"/>
      <c r="M256" s="135" t="s">
        <v>3</v>
      </c>
      <c r="N256" s="136" t="s">
        <v>40</v>
      </c>
      <c r="O256" s="137">
        <v>0.154</v>
      </c>
      <c r="P256" s="137">
        <f>O256*H256</f>
        <v>5.0358000000000001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163</v>
      </c>
      <c r="AT256" s="139" t="s">
        <v>159</v>
      </c>
      <c r="AU256" s="139" t="s">
        <v>79</v>
      </c>
      <c r="AY256" s="18" t="s">
        <v>157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77</v>
      </c>
      <c r="BK256" s="140">
        <f>ROUND(I256*H256,2)</f>
        <v>0</v>
      </c>
      <c r="BL256" s="18" t="s">
        <v>163</v>
      </c>
      <c r="BM256" s="139" t="s">
        <v>851</v>
      </c>
    </row>
    <row r="257" spans="2:65" s="12" customFormat="1">
      <c r="B257" s="141"/>
      <c r="D257" s="142" t="s">
        <v>165</v>
      </c>
      <c r="E257" s="143" t="s">
        <v>3</v>
      </c>
      <c r="F257" s="144" t="s">
        <v>852</v>
      </c>
      <c r="H257" s="145">
        <v>32.700000000000003</v>
      </c>
      <c r="L257" s="141"/>
      <c r="M257" s="146"/>
      <c r="N257" s="147"/>
      <c r="O257" s="147"/>
      <c r="P257" s="147"/>
      <c r="Q257" s="147"/>
      <c r="R257" s="147"/>
      <c r="S257" s="147"/>
      <c r="T257" s="148"/>
      <c r="AT257" s="143" t="s">
        <v>165</v>
      </c>
      <c r="AU257" s="143" t="s">
        <v>79</v>
      </c>
      <c r="AV257" s="12" t="s">
        <v>79</v>
      </c>
      <c r="AW257" s="12" t="s">
        <v>31</v>
      </c>
      <c r="AX257" s="12" t="s">
        <v>77</v>
      </c>
      <c r="AY257" s="143" t="s">
        <v>157</v>
      </c>
    </row>
    <row r="258" spans="2:65" s="1" customFormat="1" ht="48" customHeight="1">
      <c r="B258" s="128"/>
      <c r="C258" s="129" t="s">
        <v>853</v>
      </c>
      <c r="D258" s="129" t="s">
        <v>159</v>
      </c>
      <c r="E258" s="130" t="s">
        <v>854</v>
      </c>
      <c r="F258" s="131" t="s">
        <v>855</v>
      </c>
      <c r="G258" s="132" t="s">
        <v>121</v>
      </c>
      <c r="H258" s="133">
        <v>1962.4960000000001</v>
      </c>
      <c r="I258" s="134"/>
      <c r="J258" s="134">
        <f>ROUND(I258*H258,2)</f>
        <v>0</v>
      </c>
      <c r="K258" s="131" t="s">
        <v>162</v>
      </c>
      <c r="L258" s="30"/>
      <c r="M258" s="135" t="s">
        <v>3</v>
      </c>
      <c r="N258" s="136" t="s">
        <v>40</v>
      </c>
      <c r="O258" s="137">
        <v>0</v>
      </c>
      <c r="P258" s="137">
        <f>O258*H258</f>
        <v>0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AR258" s="139" t="s">
        <v>163</v>
      </c>
      <c r="AT258" s="139" t="s">
        <v>159</v>
      </c>
      <c r="AU258" s="139" t="s">
        <v>79</v>
      </c>
      <c r="AY258" s="18" t="s">
        <v>157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8" t="s">
        <v>77</v>
      </c>
      <c r="BK258" s="140">
        <f>ROUND(I258*H258,2)</f>
        <v>0</v>
      </c>
      <c r="BL258" s="18" t="s">
        <v>163</v>
      </c>
      <c r="BM258" s="139" t="s">
        <v>856</v>
      </c>
    </row>
    <row r="259" spans="2:65" s="12" customFormat="1">
      <c r="B259" s="141"/>
      <c r="D259" s="142" t="s">
        <v>165</v>
      </c>
      <c r="F259" s="144" t="s">
        <v>857</v>
      </c>
      <c r="H259" s="145">
        <v>1962.4960000000001</v>
      </c>
      <c r="L259" s="141"/>
      <c r="M259" s="146"/>
      <c r="N259" s="147"/>
      <c r="O259" s="147"/>
      <c r="P259" s="147"/>
      <c r="Q259" s="147"/>
      <c r="R259" s="147"/>
      <c r="S259" s="147"/>
      <c r="T259" s="148"/>
      <c r="AT259" s="143" t="s">
        <v>165</v>
      </c>
      <c r="AU259" s="143" t="s">
        <v>79</v>
      </c>
      <c r="AV259" s="12" t="s">
        <v>79</v>
      </c>
      <c r="AW259" s="12" t="s">
        <v>4</v>
      </c>
      <c r="AX259" s="12" t="s">
        <v>77</v>
      </c>
      <c r="AY259" s="143" t="s">
        <v>157</v>
      </c>
    </row>
    <row r="260" spans="2:65" s="1" customFormat="1" ht="48" customHeight="1">
      <c r="B260" s="128"/>
      <c r="C260" s="129" t="s">
        <v>858</v>
      </c>
      <c r="D260" s="129" t="s">
        <v>159</v>
      </c>
      <c r="E260" s="130" t="s">
        <v>859</v>
      </c>
      <c r="F260" s="131" t="s">
        <v>860</v>
      </c>
      <c r="G260" s="132" t="s">
        <v>121</v>
      </c>
      <c r="H260" s="133">
        <v>32.707999999999998</v>
      </c>
      <c r="I260" s="134"/>
      <c r="J260" s="134">
        <f>ROUND(I260*H260,2)</f>
        <v>0</v>
      </c>
      <c r="K260" s="131" t="s">
        <v>162</v>
      </c>
      <c r="L260" s="30"/>
      <c r="M260" s="135" t="s">
        <v>3</v>
      </c>
      <c r="N260" s="136" t="s">
        <v>40</v>
      </c>
      <c r="O260" s="137">
        <v>9.7000000000000003E-2</v>
      </c>
      <c r="P260" s="137">
        <f>O260*H260</f>
        <v>3.1726760000000001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163</v>
      </c>
      <c r="AT260" s="139" t="s">
        <v>159</v>
      </c>
      <c r="AU260" s="139" t="s">
        <v>79</v>
      </c>
      <c r="AY260" s="18" t="s">
        <v>157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77</v>
      </c>
      <c r="BK260" s="140">
        <f>ROUND(I260*H260,2)</f>
        <v>0</v>
      </c>
      <c r="BL260" s="18" t="s">
        <v>163</v>
      </c>
      <c r="BM260" s="139" t="s">
        <v>861</v>
      </c>
    </row>
    <row r="261" spans="2:65" s="1" customFormat="1" ht="24" customHeight="1">
      <c r="B261" s="128"/>
      <c r="C261" s="129" t="s">
        <v>862</v>
      </c>
      <c r="D261" s="129" t="s">
        <v>159</v>
      </c>
      <c r="E261" s="130" t="s">
        <v>863</v>
      </c>
      <c r="F261" s="131" t="s">
        <v>864</v>
      </c>
      <c r="G261" s="132" t="s">
        <v>121</v>
      </c>
      <c r="H261" s="133">
        <v>32.823999999999998</v>
      </c>
      <c r="I261" s="134"/>
      <c r="J261" s="134">
        <f>ROUND(I261*H261,2)</f>
        <v>0</v>
      </c>
      <c r="K261" s="131" t="s">
        <v>162</v>
      </c>
      <c r="L261" s="30"/>
      <c r="M261" s="135" t="s">
        <v>3</v>
      </c>
      <c r="N261" s="136" t="s">
        <v>40</v>
      </c>
      <c r="O261" s="137">
        <v>0.17100000000000001</v>
      </c>
      <c r="P261" s="137">
        <f>O261*H261</f>
        <v>5.6129040000000003</v>
      </c>
      <c r="Q261" s="137">
        <v>1.0000000000000001E-5</v>
      </c>
      <c r="R261" s="137">
        <f>Q261*H261</f>
        <v>3.2823999999999999E-4</v>
      </c>
      <c r="S261" s="137">
        <v>0</v>
      </c>
      <c r="T261" s="138">
        <f>S261*H261</f>
        <v>0</v>
      </c>
      <c r="AR261" s="139" t="s">
        <v>163</v>
      </c>
      <c r="AT261" s="139" t="s">
        <v>159</v>
      </c>
      <c r="AU261" s="139" t="s">
        <v>79</v>
      </c>
      <c r="AY261" s="18" t="s">
        <v>157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77</v>
      </c>
      <c r="BK261" s="140">
        <f>ROUND(I261*H261,2)</f>
        <v>0</v>
      </c>
      <c r="BL261" s="18" t="s">
        <v>163</v>
      </c>
      <c r="BM261" s="139" t="s">
        <v>865</v>
      </c>
    </row>
    <row r="262" spans="2:65" s="12" customFormat="1">
      <c r="B262" s="141"/>
      <c r="D262" s="142" t="s">
        <v>165</v>
      </c>
      <c r="E262" s="143" t="s">
        <v>3</v>
      </c>
      <c r="F262" s="144" t="s">
        <v>866</v>
      </c>
      <c r="H262" s="145">
        <v>25.071999999999999</v>
      </c>
      <c r="L262" s="141"/>
      <c r="M262" s="146"/>
      <c r="N262" s="147"/>
      <c r="O262" s="147"/>
      <c r="P262" s="147"/>
      <c r="Q262" s="147"/>
      <c r="R262" s="147"/>
      <c r="S262" s="147"/>
      <c r="T262" s="148"/>
      <c r="AT262" s="143" t="s">
        <v>165</v>
      </c>
      <c r="AU262" s="143" t="s">
        <v>79</v>
      </c>
      <c r="AV262" s="12" t="s">
        <v>79</v>
      </c>
      <c r="AW262" s="12" t="s">
        <v>31</v>
      </c>
      <c r="AX262" s="12" t="s">
        <v>69</v>
      </c>
      <c r="AY262" s="143" t="s">
        <v>157</v>
      </c>
    </row>
    <row r="263" spans="2:65" s="12" customFormat="1">
      <c r="B263" s="141"/>
      <c r="D263" s="142" t="s">
        <v>165</v>
      </c>
      <c r="E263" s="143" t="s">
        <v>3</v>
      </c>
      <c r="F263" s="144" t="s">
        <v>867</v>
      </c>
      <c r="H263" s="145">
        <v>7.7519999999999998</v>
      </c>
      <c r="L263" s="141"/>
      <c r="M263" s="146"/>
      <c r="N263" s="147"/>
      <c r="O263" s="147"/>
      <c r="P263" s="147"/>
      <c r="Q263" s="147"/>
      <c r="R263" s="147"/>
      <c r="S263" s="147"/>
      <c r="T263" s="148"/>
      <c r="AT263" s="143" t="s">
        <v>165</v>
      </c>
      <c r="AU263" s="143" t="s">
        <v>79</v>
      </c>
      <c r="AV263" s="12" t="s">
        <v>79</v>
      </c>
      <c r="AW263" s="12" t="s">
        <v>31</v>
      </c>
      <c r="AX263" s="12" t="s">
        <v>69</v>
      </c>
      <c r="AY263" s="143" t="s">
        <v>157</v>
      </c>
    </row>
    <row r="264" spans="2:65" s="13" customFormat="1">
      <c r="B264" s="149"/>
      <c r="D264" s="142" t="s">
        <v>165</v>
      </c>
      <c r="E264" s="150" t="s">
        <v>3</v>
      </c>
      <c r="F264" s="151" t="s">
        <v>172</v>
      </c>
      <c r="H264" s="152">
        <v>32.823999999999998</v>
      </c>
      <c r="L264" s="149"/>
      <c r="M264" s="153"/>
      <c r="N264" s="154"/>
      <c r="O264" s="154"/>
      <c r="P264" s="154"/>
      <c r="Q264" s="154"/>
      <c r="R264" s="154"/>
      <c r="S264" s="154"/>
      <c r="T264" s="155"/>
      <c r="AT264" s="150" t="s">
        <v>165</v>
      </c>
      <c r="AU264" s="150" t="s">
        <v>79</v>
      </c>
      <c r="AV264" s="13" t="s">
        <v>163</v>
      </c>
      <c r="AW264" s="13" t="s">
        <v>31</v>
      </c>
      <c r="AX264" s="13" t="s">
        <v>77</v>
      </c>
      <c r="AY264" s="150" t="s">
        <v>157</v>
      </c>
    </row>
    <row r="265" spans="2:65" s="1" customFormat="1" ht="36" customHeight="1">
      <c r="B265" s="128"/>
      <c r="C265" s="129" t="s">
        <v>868</v>
      </c>
      <c r="D265" s="129" t="s">
        <v>159</v>
      </c>
      <c r="E265" s="130" t="s">
        <v>869</v>
      </c>
      <c r="F265" s="131" t="s">
        <v>870</v>
      </c>
      <c r="G265" s="132" t="s">
        <v>121</v>
      </c>
      <c r="H265" s="133">
        <v>32.823999999999998</v>
      </c>
      <c r="I265" s="134"/>
      <c r="J265" s="134">
        <f>ROUND(I265*H265,2)</f>
        <v>0</v>
      </c>
      <c r="K265" s="131" t="s">
        <v>162</v>
      </c>
      <c r="L265" s="30"/>
      <c r="M265" s="135" t="s">
        <v>3</v>
      </c>
      <c r="N265" s="136" t="s">
        <v>40</v>
      </c>
      <c r="O265" s="137">
        <v>9.6000000000000002E-2</v>
      </c>
      <c r="P265" s="137">
        <f>O265*H265</f>
        <v>3.1511039999999997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163</v>
      </c>
      <c r="AT265" s="139" t="s">
        <v>159</v>
      </c>
      <c r="AU265" s="139" t="s">
        <v>79</v>
      </c>
      <c r="AY265" s="18" t="s">
        <v>157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77</v>
      </c>
      <c r="BK265" s="140">
        <f>ROUND(I265*H265,2)</f>
        <v>0</v>
      </c>
      <c r="BL265" s="18" t="s">
        <v>163</v>
      </c>
      <c r="BM265" s="139" t="s">
        <v>871</v>
      </c>
    </row>
    <row r="266" spans="2:65" s="1" customFormat="1" ht="36" customHeight="1">
      <c r="B266" s="128"/>
      <c r="C266" s="129" t="s">
        <v>872</v>
      </c>
      <c r="D266" s="129" t="s">
        <v>159</v>
      </c>
      <c r="E266" s="130" t="s">
        <v>873</v>
      </c>
      <c r="F266" s="131" t="s">
        <v>874</v>
      </c>
      <c r="G266" s="132" t="s">
        <v>284</v>
      </c>
      <c r="H266" s="133">
        <v>16</v>
      </c>
      <c r="I266" s="134"/>
      <c r="J266" s="134">
        <f>ROUND(I266*H266,2)</f>
        <v>0</v>
      </c>
      <c r="K266" s="131" t="s">
        <v>162</v>
      </c>
      <c r="L266" s="30"/>
      <c r="M266" s="135" t="s">
        <v>3</v>
      </c>
      <c r="N266" s="136" t="s">
        <v>40</v>
      </c>
      <c r="O266" s="137">
        <v>0.104</v>
      </c>
      <c r="P266" s="137">
        <f>O266*H266</f>
        <v>1.6639999999999999</v>
      </c>
      <c r="Q266" s="137">
        <v>1.0000000000000001E-5</v>
      </c>
      <c r="R266" s="137">
        <f>Q266*H266</f>
        <v>1.6000000000000001E-4</v>
      </c>
      <c r="S266" s="137">
        <v>0</v>
      </c>
      <c r="T266" s="138">
        <f>S266*H266</f>
        <v>0</v>
      </c>
      <c r="AR266" s="139" t="s">
        <v>163</v>
      </c>
      <c r="AT266" s="139" t="s">
        <v>159</v>
      </c>
      <c r="AU266" s="139" t="s">
        <v>79</v>
      </c>
      <c r="AY266" s="18" t="s">
        <v>157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77</v>
      </c>
      <c r="BK266" s="140">
        <f>ROUND(I266*H266,2)</f>
        <v>0</v>
      </c>
      <c r="BL266" s="18" t="s">
        <v>163</v>
      </c>
      <c r="BM266" s="139" t="s">
        <v>875</v>
      </c>
    </row>
    <row r="267" spans="2:65" s="12" customFormat="1">
      <c r="B267" s="141"/>
      <c r="D267" s="142" t="s">
        <v>165</v>
      </c>
      <c r="E267" s="143" t="s">
        <v>3</v>
      </c>
      <c r="F267" s="144" t="s">
        <v>876</v>
      </c>
      <c r="H267" s="145">
        <v>16</v>
      </c>
      <c r="L267" s="141"/>
      <c r="M267" s="146"/>
      <c r="N267" s="147"/>
      <c r="O267" s="147"/>
      <c r="P267" s="147"/>
      <c r="Q267" s="147"/>
      <c r="R267" s="147"/>
      <c r="S267" s="147"/>
      <c r="T267" s="148"/>
      <c r="AT267" s="143" t="s">
        <v>165</v>
      </c>
      <c r="AU267" s="143" t="s">
        <v>79</v>
      </c>
      <c r="AV267" s="12" t="s">
        <v>79</v>
      </c>
      <c r="AW267" s="12" t="s">
        <v>31</v>
      </c>
      <c r="AX267" s="12" t="s">
        <v>77</v>
      </c>
      <c r="AY267" s="143" t="s">
        <v>157</v>
      </c>
    </row>
    <row r="268" spans="2:65" s="1" customFormat="1" ht="36" customHeight="1">
      <c r="B268" s="128"/>
      <c r="C268" s="129" t="s">
        <v>877</v>
      </c>
      <c r="D268" s="129" t="s">
        <v>159</v>
      </c>
      <c r="E268" s="130" t="s">
        <v>878</v>
      </c>
      <c r="F268" s="131" t="s">
        <v>879</v>
      </c>
      <c r="G268" s="132" t="s">
        <v>284</v>
      </c>
      <c r="H268" s="133">
        <v>10</v>
      </c>
      <c r="I268" s="134"/>
      <c r="J268" s="134">
        <f>ROUND(I268*H268,2)</f>
        <v>0</v>
      </c>
      <c r="K268" s="131" t="s">
        <v>162</v>
      </c>
      <c r="L268" s="30"/>
      <c r="M268" s="135" t="s">
        <v>3</v>
      </c>
      <c r="N268" s="136" t="s">
        <v>40</v>
      </c>
      <c r="O268" s="137">
        <v>0.13</v>
      </c>
      <c r="P268" s="137">
        <f>O268*H268</f>
        <v>1.3</v>
      </c>
      <c r="Q268" s="137">
        <v>2.0000000000000002E-5</v>
      </c>
      <c r="R268" s="137">
        <f>Q268*H268</f>
        <v>2.0000000000000001E-4</v>
      </c>
      <c r="S268" s="137">
        <v>0</v>
      </c>
      <c r="T268" s="138">
        <f>S268*H268</f>
        <v>0</v>
      </c>
      <c r="AR268" s="139" t="s">
        <v>163</v>
      </c>
      <c r="AT268" s="139" t="s">
        <v>159</v>
      </c>
      <c r="AU268" s="139" t="s">
        <v>79</v>
      </c>
      <c r="AY268" s="18" t="s">
        <v>157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77</v>
      </c>
      <c r="BK268" s="140">
        <f>ROUND(I268*H268,2)</f>
        <v>0</v>
      </c>
      <c r="BL268" s="18" t="s">
        <v>163</v>
      </c>
      <c r="BM268" s="139" t="s">
        <v>880</v>
      </c>
    </row>
    <row r="269" spans="2:65" s="12" customFormat="1">
      <c r="B269" s="141"/>
      <c r="D269" s="142" t="s">
        <v>165</v>
      </c>
      <c r="E269" s="143" t="s">
        <v>3</v>
      </c>
      <c r="F269" s="144" t="s">
        <v>881</v>
      </c>
      <c r="H269" s="145">
        <v>6</v>
      </c>
      <c r="L269" s="141"/>
      <c r="M269" s="146"/>
      <c r="N269" s="147"/>
      <c r="O269" s="147"/>
      <c r="P269" s="147"/>
      <c r="Q269" s="147"/>
      <c r="R269" s="147"/>
      <c r="S269" s="147"/>
      <c r="T269" s="148"/>
      <c r="AT269" s="143" t="s">
        <v>165</v>
      </c>
      <c r="AU269" s="143" t="s">
        <v>79</v>
      </c>
      <c r="AV269" s="12" t="s">
        <v>79</v>
      </c>
      <c r="AW269" s="12" t="s">
        <v>31</v>
      </c>
      <c r="AX269" s="12" t="s">
        <v>69</v>
      </c>
      <c r="AY269" s="143" t="s">
        <v>157</v>
      </c>
    </row>
    <row r="270" spans="2:65" s="12" customFormat="1">
      <c r="B270" s="141"/>
      <c r="D270" s="142" t="s">
        <v>165</v>
      </c>
      <c r="E270" s="143" t="s">
        <v>3</v>
      </c>
      <c r="F270" s="144" t="s">
        <v>882</v>
      </c>
      <c r="H270" s="145">
        <v>4</v>
      </c>
      <c r="L270" s="141"/>
      <c r="M270" s="146"/>
      <c r="N270" s="147"/>
      <c r="O270" s="147"/>
      <c r="P270" s="147"/>
      <c r="Q270" s="147"/>
      <c r="R270" s="147"/>
      <c r="S270" s="147"/>
      <c r="T270" s="148"/>
      <c r="AT270" s="143" t="s">
        <v>165</v>
      </c>
      <c r="AU270" s="143" t="s">
        <v>79</v>
      </c>
      <c r="AV270" s="12" t="s">
        <v>79</v>
      </c>
      <c r="AW270" s="12" t="s">
        <v>31</v>
      </c>
      <c r="AX270" s="12" t="s">
        <v>69</v>
      </c>
      <c r="AY270" s="143" t="s">
        <v>157</v>
      </c>
    </row>
    <row r="271" spans="2:65" s="13" customFormat="1">
      <c r="B271" s="149"/>
      <c r="D271" s="142" t="s">
        <v>165</v>
      </c>
      <c r="E271" s="150" t="s">
        <v>3</v>
      </c>
      <c r="F271" s="151" t="s">
        <v>172</v>
      </c>
      <c r="H271" s="152">
        <v>10</v>
      </c>
      <c r="L271" s="149"/>
      <c r="M271" s="153"/>
      <c r="N271" s="154"/>
      <c r="O271" s="154"/>
      <c r="P271" s="154"/>
      <c r="Q271" s="154"/>
      <c r="R271" s="154"/>
      <c r="S271" s="154"/>
      <c r="T271" s="155"/>
      <c r="AT271" s="150" t="s">
        <v>165</v>
      </c>
      <c r="AU271" s="150" t="s">
        <v>79</v>
      </c>
      <c r="AV271" s="13" t="s">
        <v>163</v>
      </c>
      <c r="AW271" s="13" t="s">
        <v>31</v>
      </c>
      <c r="AX271" s="13" t="s">
        <v>77</v>
      </c>
      <c r="AY271" s="150" t="s">
        <v>157</v>
      </c>
    </row>
    <row r="272" spans="2:65" s="1" customFormat="1" ht="36" customHeight="1">
      <c r="B272" s="128"/>
      <c r="C272" s="129" t="s">
        <v>883</v>
      </c>
      <c r="D272" s="129" t="s">
        <v>159</v>
      </c>
      <c r="E272" s="130" t="s">
        <v>884</v>
      </c>
      <c r="F272" s="131" t="s">
        <v>885</v>
      </c>
      <c r="G272" s="132" t="s">
        <v>284</v>
      </c>
      <c r="H272" s="133">
        <v>11</v>
      </c>
      <c r="I272" s="134"/>
      <c r="J272" s="134">
        <f>ROUND(I272*H272,2)</f>
        <v>0</v>
      </c>
      <c r="K272" s="131" t="s">
        <v>162</v>
      </c>
      <c r="L272" s="30"/>
      <c r="M272" s="135" t="s">
        <v>3</v>
      </c>
      <c r="N272" s="136" t="s">
        <v>40</v>
      </c>
      <c r="O272" s="137">
        <v>7.0999999999999994E-2</v>
      </c>
      <c r="P272" s="137">
        <f>O272*H272</f>
        <v>0.78099999999999992</v>
      </c>
      <c r="Q272" s="137">
        <v>3.0000000000000001E-5</v>
      </c>
      <c r="R272" s="137">
        <f>Q272*H272</f>
        <v>3.3E-4</v>
      </c>
      <c r="S272" s="137">
        <v>0</v>
      </c>
      <c r="T272" s="138">
        <f>S272*H272</f>
        <v>0</v>
      </c>
      <c r="AR272" s="139" t="s">
        <v>163</v>
      </c>
      <c r="AT272" s="139" t="s">
        <v>159</v>
      </c>
      <c r="AU272" s="139" t="s">
        <v>79</v>
      </c>
      <c r="AY272" s="18" t="s">
        <v>157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77</v>
      </c>
      <c r="BK272" s="140">
        <f>ROUND(I272*H272,2)</f>
        <v>0</v>
      </c>
      <c r="BL272" s="18" t="s">
        <v>163</v>
      </c>
      <c r="BM272" s="139" t="s">
        <v>886</v>
      </c>
    </row>
    <row r="273" spans="2:65" s="12" customFormat="1">
      <c r="B273" s="141"/>
      <c r="D273" s="142" t="s">
        <v>165</v>
      </c>
      <c r="E273" s="143" t="s">
        <v>3</v>
      </c>
      <c r="F273" s="144" t="s">
        <v>887</v>
      </c>
      <c r="H273" s="145">
        <v>11</v>
      </c>
      <c r="L273" s="141"/>
      <c r="M273" s="146"/>
      <c r="N273" s="147"/>
      <c r="O273" s="147"/>
      <c r="P273" s="147"/>
      <c r="Q273" s="147"/>
      <c r="R273" s="147"/>
      <c r="S273" s="147"/>
      <c r="T273" s="148"/>
      <c r="AT273" s="143" t="s">
        <v>165</v>
      </c>
      <c r="AU273" s="143" t="s">
        <v>79</v>
      </c>
      <c r="AV273" s="12" t="s">
        <v>79</v>
      </c>
      <c r="AW273" s="12" t="s">
        <v>31</v>
      </c>
      <c r="AX273" s="12" t="s">
        <v>77</v>
      </c>
      <c r="AY273" s="143" t="s">
        <v>157</v>
      </c>
    </row>
    <row r="274" spans="2:65" s="1" customFormat="1" ht="24" customHeight="1">
      <c r="B274" s="128"/>
      <c r="C274" s="129" t="s">
        <v>888</v>
      </c>
      <c r="D274" s="129" t="s">
        <v>159</v>
      </c>
      <c r="E274" s="130" t="s">
        <v>889</v>
      </c>
      <c r="F274" s="131" t="s">
        <v>890</v>
      </c>
      <c r="G274" s="132" t="s">
        <v>118</v>
      </c>
      <c r="H274" s="133">
        <v>16</v>
      </c>
      <c r="I274" s="134"/>
      <c r="J274" s="134">
        <f>ROUND(I274*H274,2)</f>
        <v>0</v>
      </c>
      <c r="K274" s="131" t="s">
        <v>162</v>
      </c>
      <c r="L274" s="30"/>
      <c r="M274" s="135" t="s">
        <v>3</v>
      </c>
      <c r="N274" s="136" t="s">
        <v>40</v>
      </c>
      <c r="O274" s="137">
        <v>0.36</v>
      </c>
      <c r="P274" s="137">
        <f>O274*H274</f>
        <v>5.76</v>
      </c>
      <c r="Q274" s="137">
        <v>2.0000000000000002E-5</v>
      </c>
      <c r="R274" s="137">
        <f>Q274*H274</f>
        <v>3.2000000000000003E-4</v>
      </c>
      <c r="S274" s="137">
        <v>1E-3</v>
      </c>
      <c r="T274" s="138">
        <f>S274*H274</f>
        <v>1.6E-2</v>
      </c>
      <c r="AR274" s="139" t="s">
        <v>163</v>
      </c>
      <c r="AT274" s="139" t="s">
        <v>159</v>
      </c>
      <c r="AU274" s="139" t="s">
        <v>79</v>
      </c>
      <c r="AY274" s="18" t="s">
        <v>157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77</v>
      </c>
      <c r="BK274" s="140">
        <f>ROUND(I274*H274,2)</f>
        <v>0</v>
      </c>
      <c r="BL274" s="18" t="s">
        <v>163</v>
      </c>
      <c r="BM274" s="139" t="s">
        <v>891</v>
      </c>
    </row>
    <row r="275" spans="2:65" s="12" customFormat="1" ht="22.5">
      <c r="B275" s="141"/>
      <c r="D275" s="142" t="s">
        <v>165</v>
      </c>
      <c r="E275" s="143" t="s">
        <v>3</v>
      </c>
      <c r="F275" s="144" t="s">
        <v>892</v>
      </c>
      <c r="H275" s="145">
        <v>1.6</v>
      </c>
      <c r="L275" s="141"/>
      <c r="M275" s="146"/>
      <c r="N275" s="147"/>
      <c r="O275" s="147"/>
      <c r="P275" s="147"/>
      <c r="Q275" s="147"/>
      <c r="R275" s="147"/>
      <c r="S275" s="147"/>
      <c r="T275" s="148"/>
      <c r="AT275" s="143" t="s">
        <v>165</v>
      </c>
      <c r="AU275" s="143" t="s">
        <v>79</v>
      </c>
      <c r="AV275" s="12" t="s">
        <v>79</v>
      </c>
      <c r="AW275" s="12" t="s">
        <v>31</v>
      </c>
      <c r="AX275" s="12" t="s">
        <v>69</v>
      </c>
      <c r="AY275" s="143" t="s">
        <v>157</v>
      </c>
    </row>
    <row r="276" spans="2:65" s="12" customFormat="1">
      <c r="B276" s="141"/>
      <c r="D276" s="142" t="s">
        <v>165</v>
      </c>
      <c r="E276" s="143" t="s">
        <v>3</v>
      </c>
      <c r="F276" s="144" t="s">
        <v>893</v>
      </c>
      <c r="H276" s="145">
        <v>14.4</v>
      </c>
      <c r="L276" s="141"/>
      <c r="M276" s="146"/>
      <c r="N276" s="147"/>
      <c r="O276" s="147"/>
      <c r="P276" s="147"/>
      <c r="Q276" s="147"/>
      <c r="R276" s="147"/>
      <c r="S276" s="147"/>
      <c r="T276" s="148"/>
      <c r="AT276" s="143" t="s">
        <v>165</v>
      </c>
      <c r="AU276" s="143" t="s">
        <v>79</v>
      </c>
      <c r="AV276" s="12" t="s">
        <v>79</v>
      </c>
      <c r="AW276" s="12" t="s">
        <v>31</v>
      </c>
      <c r="AX276" s="12" t="s">
        <v>69</v>
      </c>
      <c r="AY276" s="143" t="s">
        <v>157</v>
      </c>
    </row>
    <row r="277" spans="2:65" s="13" customFormat="1">
      <c r="B277" s="149"/>
      <c r="D277" s="142" t="s">
        <v>165</v>
      </c>
      <c r="E277" s="150" t="s">
        <v>3</v>
      </c>
      <c r="F277" s="151" t="s">
        <v>172</v>
      </c>
      <c r="H277" s="152">
        <v>16</v>
      </c>
      <c r="L277" s="149"/>
      <c r="M277" s="153"/>
      <c r="N277" s="154"/>
      <c r="O277" s="154"/>
      <c r="P277" s="154"/>
      <c r="Q277" s="154"/>
      <c r="R277" s="154"/>
      <c r="S277" s="154"/>
      <c r="T277" s="155"/>
      <c r="AT277" s="150" t="s">
        <v>165</v>
      </c>
      <c r="AU277" s="150" t="s">
        <v>79</v>
      </c>
      <c r="AV277" s="13" t="s">
        <v>163</v>
      </c>
      <c r="AW277" s="13" t="s">
        <v>31</v>
      </c>
      <c r="AX277" s="13" t="s">
        <v>77</v>
      </c>
      <c r="AY277" s="150" t="s">
        <v>157</v>
      </c>
    </row>
    <row r="278" spans="2:65" s="1" customFormat="1" ht="24" customHeight="1">
      <c r="B278" s="128"/>
      <c r="C278" s="129" t="s">
        <v>894</v>
      </c>
      <c r="D278" s="129" t="s">
        <v>159</v>
      </c>
      <c r="E278" s="130" t="s">
        <v>895</v>
      </c>
      <c r="F278" s="131" t="s">
        <v>896</v>
      </c>
      <c r="G278" s="132" t="s">
        <v>284</v>
      </c>
      <c r="H278" s="133">
        <v>48</v>
      </c>
      <c r="I278" s="134"/>
      <c r="J278" s="134">
        <f>ROUND(I278*H278,2)</f>
        <v>0</v>
      </c>
      <c r="K278" s="131" t="s">
        <v>3</v>
      </c>
      <c r="L278" s="30"/>
      <c r="M278" s="135" t="s">
        <v>3</v>
      </c>
      <c r="N278" s="136" t="s">
        <v>40</v>
      </c>
      <c r="O278" s="137">
        <v>0.995</v>
      </c>
      <c r="P278" s="137">
        <f>O278*H278</f>
        <v>47.76</v>
      </c>
      <c r="Q278" s="137">
        <v>1.7149999999999999E-2</v>
      </c>
      <c r="R278" s="137">
        <f>Q278*H278</f>
        <v>0.82319999999999993</v>
      </c>
      <c r="S278" s="137">
        <v>0</v>
      </c>
      <c r="T278" s="138">
        <f>S278*H278</f>
        <v>0</v>
      </c>
      <c r="AR278" s="139" t="s">
        <v>163</v>
      </c>
      <c r="AT278" s="139" t="s">
        <v>159</v>
      </c>
      <c r="AU278" s="139" t="s">
        <v>79</v>
      </c>
      <c r="AY278" s="18" t="s">
        <v>157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77</v>
      </c>
      <c r="BK278" s="140">
        <f>ROUND(I278*H278,2)</f>
        <v>0</v>
      </c>
      <c r="BL278" s="18" t="s">
        <v>163</v>
      </c>
      <c r="BM278" s="139" t="s">
        <v>897</v>
      </c>
    </row>
    <row r="279" spans="2:65" s="12" customFormat="1">
      <c r="B279" s="141"/>
      <c r="D279" s="142" t="s">
        <v>165</v>
      </c>
      <c r="E279" s="143" t="s">
        <v>3</v>
      </c>
      <c r="F279" s="144" t="s">
        <v>898</v>
      </c>
      <c r="H279" s="145">
        <v>48</v>
      </c>
      <c r="L279" s="141"/>
      <c r="M279" s="146"/>
      <c r="N279" s="147"/>
      <c r="O279" s="147"/>
      <c r="P279" s="147"/>
      <c r="Q279" s="147"/>
      <c r="R279" s="147"/>
      <c r="S279" s="147"/>
      <c r="T279" s="148"/>
      <c r="AT279" s="143" t="s">
        <v>165</v>
      </c>
      <c r="AU279" s="143" t="s">
        <v>79</v>
      </c>
      <c r="AV279" s="12" t="s">
        <v>79</v>
      </c>
      <c r="AW279" s="12" t="s">
        <v>31</v>
      </c>
      <c r="AX279" s="12" t="s">
        <v>77</v>
      </c>
      <c r="AY279" s="143" t="s">
        <v>157</v>
      </c>
    </row>
    <row r="280" spans="2:65" s="1" customFormat="1" ht="24" customHeight="1">
      <c r="B280" s="128"/>
      <c r="C280" s="129" t="s">
        <v>899</v>
      </c>
      <c r="D280" s="129" t="s">
        <v>159</v>
      </c>
      <c r="E280" s="130" t="s">
        <v>900</v>
      </c>
      <c r="F280" s="131" t="s">
        <v>901</v>
      </c>
      <c r="G280" s="132" t="s">
        <v>118</v>
      </c>
      <c r="H280" s="133">
        <v>12</v>
      </c>
      <c r="I280" s="134"/>
      <c r="J280" s="134">
        <f>ROUND(I280*H280,2)</f>
        <v>0</v>
      </c>
      <c r="K280" s="131" t="s">
        <v>162</v>
      </c>
      <c r="L280" s="30"/>
      <c r="M280" s="135" t="s">
        <v>3</v>
      </c>
      <c r="N280" s="136" t="s">
        <v>40</v>
      </c>
      <c r="O280" s="137">
        <v>0.48</v>
      </c>
      <c r="P280" s="137">
        <f>O280*H280</f>
        <v>5.76</v>
      </c>
      <c r="Q280" s="137">
        <v>4.0000000000000003E-5</v>
      </c>
      <c r="R280" s="137">
        <f>Q280*H280</f>
        <v>4.8000000000000007E-4</v>
      </c>
      <c r="S280" s="137">
        <v>1E-3</v>
      </c>
      <c r="T280" s="138">
        <f>S280*H280</f>
        <v>1.2E-2</v>
      </c>
      <c r="AR280" s="139" t="s">
        <v>163</v>
      </c>
      <c r="AT280" s="139" t="s">
        <v>159</v>
      </c>
      <c r="AU280" s="139" t="s">
        <v>79</v>
      </c>
      <c r="AY280" s="18" t="s">
        <v>157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8" t="s">
        <v>77</v>
      </c>
      <c r="BK280" s="140">
        <f>ROUND(I280*H280,2)</f>
        <v>0</v>
      </c>
      <c r="BL280" s="18" t="s">
        <v>163</v>
      </c>
      <c r="BM280" s="139" t="s">
        <v>902</v>
      </c>
    </row>
    <row r="281" spans="2:65" s="12" customFormat="1">
      <c r="B281" s="141"/>
      <c r="D281" s="142" t="s">
        <v>165</v>
      </c>
      <c r="E281" s="143" t="s">
        <v>3</v>
      </c>
      <c r="F281" s="144" t="s">
        <v>903</v>
      </c>
      <c r="H281" s="145">
        <v>12</v>
      </c>
      <c r="L281" s="141"/>
      <c r="M281" s="146"/>
      <c r="N281" s="147"/>
      <c r="O281" s="147"/>
      <c r="P281" s="147"/>
      <c r="Q281" s="147"/>
      <c r="R281" s="147"/>
      <c r="S281" s="147"/>
      <c r="T281" s="148"/>
      <c r="AT281" s="143" t="s">
        <v>165</v>
      </c>
      <c r="AU281" s="143" t="s">
        <v>79</v>
      </c>
      <c r="AV281" s="12" t="s">
        <v>79</v>
      </c>
      <c r="AW281" s="12" t="s">
        <v>31</v>
      </c>
      <c r="AX281" s="12" t="s">
        <v>77</v>
      </c>
      <c r="AY281" s="143" t="s">
        <v>157</v>
      </c>
    </row>
    <row r="282" spans="2:65" s="1" customFormat="1" ht="24" customHeight="1">
      <c r="B282" s="128"/>
      <c r="C282" s="129" t="s">
        <v>904</v>
      </c>
      <c r="D282" s="129" t="s">
        <v>159</v>
      </c>
      <c r="E282" s="130" t="s">
        <v>905</v>
      </c>
      <c r="F282" s="131" t="s">
        <v>906</v>
      </c>
      <c r="G282" s="132" t="s">
        <v>284</v>
      </c>
      <c r="H282" s="133">
        <v>60</v>
      </c>
      <c r="I282" s="134"/>
      <c r="J282" s="134">
        <f>ROUND(I282*H282,2)</f>
        <v>0</v>
      </c>
      <c r="K282" s="131" t="s">
        <v>3</v>
      </c>
      <c r="L282" s="30"/>
      <c r="M282" s="135" t="s">
        <v>3</v>
      </c>
      <c r="N282" s="136" t="s">
        <v>40</v>
      </c>
      <c r="O282" s="137">
        <v>0.995</v>
      </c>
      <c r="P282" s="137">
        <f>O282*H282</f>
        <v>59.7</v>
      </c>
      <c r="Q282" s="137">
        <v>1.7149999999999999E-2</v>
      </c>
      <c r="R282" s="137">
        <f>Q282*H282</f>
        <v>1.0289999999999999</v>
      </c>
      <c r="S282" s="137">
        <v>0</v>
      </c>
      <c r="T282" s="138">
        <f>S282*H282</f>
        <v>0</v>
      </c>
      <c r="AR282" s="139" t="s">
        <v>163</v>
      </c>
      <c r="AT282" s="139" t="s">
        <v>159</v>
      </c>
      <c r="AU282" s="139" t="s">
        <v>79</v>
      </c>
      <c r="AY282" s="18" t="s">
        <v>157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77</v>
      </c>
      <c r="BK282" s="140">
        <f>ROUND(I282*H282,2)</f>
        <v>0</v>
      </c>
      <c r="BL282" s="18" t="s">
        <v>163</v>
      </c>
      <c r="BM282" s="139" t="s">
        <v>907</v>
      </c>
    </row>
    <row r="283" spans="2:65" s="12" customFormat="1">
      <c r="B283" s="141"/>
      <c r="D283" s="142" t="s">
        <v>165</v>
      </c>
      <c r="E283" s="143" t="s">
        <v>3</v>
      </c>
      <c r="F283" s="144" t="s">
        <v>908</v>
      </c>
      <c r="H283" s="145">
        <v>60</v>
      </c>
      <c r="L283" s="141"/>
      <c r="M283" s="146"/>
      <c r="N283" s="147"/>
      <c r="O283" s="147"/>
      <c r="P283" s="147"/>
      <c r="Q283" s="147"/>
      <c r="R283" s="147"/>
      <c r="S283" s="147"/>
      <c r="T283" s="148"/>
      <c r="AT283" s="143" t="s">
        <v>165</v>
      </c>
      <c r="AU283" s="143" t="s">
        <v>79</v>
      </c>
      <c r="AV283" s="12" t="s">
        <v>79</v>
      </c>
      <c r="AW283" s="12" t="s">
        <v>31</v>
      </c>
      <c r="AX283" s="12" t="s">
        <v>77</v>
      </c>
      <c r="AY283" s="143" t="s">
        <v>157</v>
      </c>
    </row>
    <row r="284" spans="2:65" s="1" customFormat="1" ht="24" customHeight="1">
      <c r="B284" s="128"/>
      <c r="C284" s="129" t="s">
        <v>909</v>
      </c>
      <c r="D284" s="129" t="s">
        <v>159</v>
      </c>
      <c r="E284" s="130" t="s">
        <v>910</v>
      </c>
      <c r="F284" s="131" t="s">
        <v>911</v>
      </c>
      <c r="G284" s="132" t="s">
        <v>121</v>
      </c>
      <c r="H284" s="133">
        <v>30.074000000000002</v>
      </c>
      <c r="I284" s="134"/>
      <c r="J284" s="134">
        <f>ROUND(I284*H284,2)</f>
        <v>0</v>
      </c>
      <c r="K284" s="131" t="s">
        <v>162</v>
      </c>
      <c r="L284" s="30"/>
      <c r="M284" s="135" t="s">
        <v>3</v>
      </c>
      <c r="N284" s="136" t="s">
        <v>40</v>
      </c>
      <c r="O284" s="137">
        <v>0.67</v>
      </c>
      <c r="P284" s="137">
        <f>O284*H284</f>
        <v>20.149580000000004</v>
      </c>
      <c r="Q284" s="137">
        <v>0</v>
      </c>
      <c r="R284" s="137">
        <f>Q284*H284</f>
        <v>0</v>
      </c>
      <c r="S284" s="137">
        <v>6.0999999999999999E-2</v>
      </c>
      <c r="T284" s="138">
        <f>S284*H284</f>
        <v>1.834514</v>
      </c>
      <c r="AR284" s="139" t="s">
        <v>163</v>
      </c>
      <c r="AT284" s="139" t="s">
        <v>159</v>
      </c>
      <c r="AU284" s="139" t="s">
        <v>79</v>
      </c>
      <c r="AY284" s="18" t="s">
        <v>157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8" t="s">
        <v>77</v>
      </c>
      <c r="BK284" s="140">
        <f>ROUND(I284*H284,2)</f>
        <v>0</v>
      </c>
      <c r="BL284" s="18" t="s">
        <v>163</v>
      </c>
      <c r="BM284" s="139" t="s">
        <v>912</v>
      </c>
    </row>
    <row r="285" spans="2:65" s="12" customFormat="1" ht="22.5">
      <c r="B285" s="141"/>
      <c r="D285" s="142" t="s">
        <v>165</v>
      </c>
      <c r="E285" s="143" t="s">
        <v>3</v>
      </c>
      <c r="F285" s="144" t="s">
        <v>913</v>
      </c>
      <c r="H285" s="145">
        <v>30.074000000000002</v>
      </c>
      <c r="L285" s="141"/>
      <c r="M285" s="146"/>
      <c r="N285" s="147"/>
      <c r="O285" s="147"/>
      <c r="P285" s="147"/>
      <c r="Q285" s="147"/>
      <c r="R285" s="147"/>
      <c r="S285" s="147"/>
      <c r="T285" s="148"/>
      <c r="AT285" s="143" t="s">
        <v>165</v>
      </c>
      <c r="AU285" s="143" t="s">
        <v>79</v>
      </c>
      <c r="AV285" s="12" t="s">
        <v>79</v>
      </c>
      <c r="AW285" s="12" t="s">
        <v>31</v>
      </c>
      <c r="AX285" s="12" t="s">
        <v>77</v>
      </c>
      <c r="AY285" s="143" t="s">
        <v>157</v>
      </c>
    </row>
    <row r="286" spans="2:65" s="1" customFormat="1" ht="24" customHeight="1">
      <c r="B286" s="128"/>
      <c r="C286" s="129" t="s">
        <v>914</v>
      </c>
      <c r="D286" s="129" t="s">
        <v>159</v>
      </c>
      <c r="E286" s="130" t="s">
        <v>915</v>
      </c>
      <c r="F286" s="131" t="s">
        <v>916</v>
      </c>
      <c r="G286" s="132" t="s">
        <v>121</v>
      </c>
      <c r="H286" s="133">
        <v>9.0220000000000002</v>
      </c>
      <c r="I286" s="134"/>
      <c r="J286" s="134">
        <f>ROUND(I286*H286,2)</f>
        <v>0</v>
      </c>
      <c r="K286" s="131" t="s">
        <v>162</v>
      </c>
      <c r="L286" s="30"/>
      <c r="M286" s="135" t="s">
        <v>3</v>
      </c>
      <c r="N286" s="136" t="s">
        <v>40</v>
      </c>
      <c r="O286" s="137">
        <v>0.95699999999999996</v>
      </c>
      <c r="P286" s="137">
        <f>O286*H286</f>
        <v>8.634053999999999</v>
      </c>
      <c r="Q286" s="137">
        <v>0</v>
      </c>
      <c r="R286" s="137">
        <f>Q286*H286</f>
        <v>0</v>
      </c>
      <c r="S286" s="137">
        <v>0.11</v>
      </c>
      <c r="T286" s="138">
        <f>S286*H286</f>
        <v>0.99242000000000008</v>
      </c>
      <c r="AR286" s="139" t="s">
        <v>163</v>
      </c>
      <c r="AT286" s="139" t="s">
        <v>159</v>
      </c>
      <c r="AU286" s="139" t="s">
        <v>79</v>
      </c>
      <c r="AY286" s="18" t="s">
        <v>157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77</v>
      </c>
      <c r="BK286" s="140">
        <f>ROUND(I286*H286,2)</f>
        <v>0</v>
      </c>
      <c r="BL286" s="18" t="s">
        <v>163</v>
      </c>
      <c r="BM286" s="139" t="s">
        <v>917</v>
      </c>
    </row>
    <row r="287" spans="2:65" s="12" customFormat="1" ht="22.5">
      <c r="B287" s="141"/>
      <c r="D287" s="142" t="s">
        <v>165</v>
      </c>
      <c r="E287" s="143" t="s">
        <v>3</v>
      </c>
      <c r="F287" s="144" t="s">
        <v>918</v>
      </c>
      <c r="H287" s="145">
        <v>9.0220000000000002</v>
      </c>
      <c r="L287" s="141"/>
      <c r="M287" s="146"/>
      <c r="N287" s="147"/>
      <c r="O287" s="147"/>
      <c r="P287" s="147"/>
      <c r="Q287" s="147"/>
      <c r="R287" s="147"/>
      <c r="S287" s="147"/>
      <c r="T287" s="148"/>
      <c r="AT287" s="143" t="s">
        <v>165</v>
      </c>
      <c r="AU287" s="143" t="s">
        <v>79</v>
      </c>
      <c r="AV287" s="12" t="s">
        <v>79</v>
      </c>
      <c r="AW287" s="12" t="s">
        <v>31</v>
      </c>
      <c r="AX287" s="12" t="s">
        <v>77</v>
      </c>
      <c r="AY287" s="143" t="s">
        <v>157</v>
      </c>
    </row>
    <row r="288" spans="2:65" s="1" customFormat="1" ht="16.5" customHeight="1">
      <c r="B288" s="128"/>
      <c r="C288" s="129" t="s">
        <v>919</v>
      </c>
      <c r="D288" s="129" t="s">
        <v>159</v>
      </c>
      <c r="E288" s="130" t="s">
        <v>920</v>
      </c>
      <c r="F288" s="131" t="s">
        <v>921</v>
      </c>
      <c r="G288" s="132" t="s">
        <v>121</v>
      </c>
      <c r="H288" s="133">
        <v>0.442</v>
      </c>
      <c r="I288" s="134"/>
      <c r="J288" s="134">
        <f>ROUND(I288*H288,2)</f>
        <v>0</v>
      </c>
      <c r="K288" s="131" t="s">
        <v>162</v>
      </c>
      <c r="L288" s="30"/>
      <c r="M288" s="135" t="s">
        <v>3</v>
      </c>
      <c r="N288" s="136" t="s">
        <v>40</v>
      </c>
      <c r="O288" s="137">
        <v>0.875</v>
      </c>
      <c r="P288" s="137">
        <f>O288*H288</f>
        <v>0.38674999999999998</v>
      </c>
      <c r="Q288" s="137">
        <v>0</v>
      </c>
      <c r="R288" s="137">
        <f>Q288*H288</f>
        <v>0</v>
      </c>
      <c r="S288" s="137">
        <v>0.06</v>
      </c>
      <c r="T288" s="138">
        <f>S288*H288</f>
        <v>2.6519999999999998E-2</v>
      </c>
      <c r="AR288" s="139" t="s">
        <v>163</v>
      </c>
      <c r="AT288" s="139" t="s">
        <v>159</v>
      </c>
      <c r="AU288" s="139" t="s">
        <v>79</v>
      </c>
      <c r="AY288" s="18" t="s">
        <v>157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77</v>
      </c>
      <c r="BK288" s="140">
        <f>ROUND(I288*H288,2)</f>
        <v>0</v>
      </c>
      <c r="BL288" s="18" t="s">
        <v>163</v>
      </c>
      <c r="BM288" s="139" t="s">
        <v>922</v>
      </c>
    </row>
    <row r="289" spans="2:65" s="12" customFormat="1">
      <c r="B289" s="141"/>
      <c r="D289" s="142" t="s">
        <v>165</v>
      </c>
      <c r="E289" s="143" t="s">
        <v>515</v>
      </c>
      <c r="F289" s="144" t="s">
        <v>923</v>
      </c>
      <c r="H289" s="145">
        <v>0.442</v>
      </c>
      <c r="L289" s="141"/>
      <c r="M289" s="146"/>
      <c r="N289" s="147"/>
      <c r="O289" s="147"/>
      <c r="P289" s="147"/>
      <c r="Q289" s="147"/>
      <c r="R289" s="147"/>
      <c r="S289" s="147"/>
      <c r="T289" s="148"/>
      <c r="AT289" s="143" t="s">
        <v>165</v>
      </c>
      <c r="AU289" s="143" t="s">
        <v>79</v>
      </c>
      <c r="AV289" s="12" t="s">
        <v>79</v>
      </c>
      <c r="AW289" s="12" t="s">
        <v>31</v>
      </c>
      <c r="AX289" s="12" t="s">
        <v>77</v>
      </c>
      <c r="AY289" s="143" t="s">
        <v>157</v>
      </c>
    </row>
    <row r="290" spans="2:65" s="1" customFormat="1" ht="24" customHeight="1">
      <c r="B290" s="128"/>
      <c r="C290" s="129" t="s">
        <v>924</v>
      </c>
      <c r="D290" s="129" t="s">
        <v>159</v>
      </c>
      <c r="E290" s="130" t="s">
        <v>925</v>
      </c>
      <c r="F290" s="131" t="s">
        <v>926</v>
      </c>
      <c r="G290" s="132" t="s">
        <v>121</v>
      </c>
      <c r="H290" s="133">
        <v>0.442</v>
      </c>
      <c r="I290" s="134"/>
      <c r="J290" s="134">
        <f>ROUND(I290*H290,2)</f>
        <v>0</v>
      </c>
      <c r="K290" s="131" t="s">
        <v>162</v>
      </c>
      <c r="L290" s="30"/>
      <c r="M290" s="135" t="s">
        <v>3</v>
      </c>
      <c r="N290" s="136" t="s">
        <v>40</v>
      </c>
      <c r="O290" s="137">
        <v>0.09</v>
      </c>
      <c r="P290" s="137">
        <f>O290*H290</f>
        <v>3.9779999999999996E-2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163</v>
      </c>
      <c r="AT290" s="139" t="s">
        <v>159</v>
      </c>
      <c r="AU290" s="139" t="s">
        <v>79</v>
      </c>
      <c r="AY290" s="18" t="s">
        <v>157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77</v>
      </c>
      <c r="BK290" s="140">
        <f>ROUND(I290*H290,2)</f>
        <v>0</v>
      </c>
      <c r="BL290" s="18" t="s">
        <v>163</v>
      </c>
      <c r="BM290" s="139" t="s">
        <v>927</v>
      </c>
    </row>
    <row r="291" spans="2:65" s="1" customFormat="1" ht="24" customHeight="1">
      <c r="B291" s="128"/>
      <c r="C291" s="269" t="s">
        <v>928</v>
      </c>
      <c r="D291" s="269" t="s">
        <v>159</v>
      </c>
      <c r="E291" s="270" t="s">
        <v>929</v>
      </c>
      <c r="F291" s="271" t="s">
        <v>930</v>
      </c>
      <c r="G291" s="272" t="s">
        <v>121</v>
      </c>
      <c r="H291" s="273">
        <v>68.283000000000001</v>
      </c>
      <c r="I291" s="274"/>
      <c r="J291" s="274">
        <f>ROUND(I291*H291,2)</f>
        <v>0</v>
      </c>
      <c r="K291" s="271" t="s">
        <v>162</v>
      </c>
      <c r="L291" s="268" t="s">
        <v>2435</v>
      </c>
      <c r="M291" s="135" t="s">
        <v>3</v>
      </c>
      <c r="N291" s="136" t="s">
        <v>40</v>
      </c>
      <c r="O291" s="137">
        <v>0.45200000000000001</v>
      </c>
      <c r="P291" s="137">
        <f>O291*H291</f>
        <v>30.863916</v>
      </c>
      <c r="Q291" s="137">
        <v>0</v>
      </c>
      <c r="R291" s="137">
        <f>Q291*H291</f>
        <v>0</v>
      </c>
      <c r="S291" s="137">
        <v>7.0000000000000007E-2</v>
      </c>
      <c r="T291" s="138">
        <f>S291*H291</f>
        <v>4.7798100000000003</v>
      </c>
      <c r="AR291" s="139" t="s">
        <v>163</v>
      </c>
      <c r="AT291" s="139" t="s">
        <v>159</v>
      </c>
      <c r="AU291" s="139" t="s">
        <v>79</v>
      </c>
      <c r="AY291" s="18" t="s">
        <v>157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8" t="s">
        <v>77</v>
      </c>
      <c r="BK291" s="140">
        <f>ROUND(I291*H291,2)</f>
        <v>0</v>
      </c>
      <c r="BL291" s="18" t="s">
        <v>163</v>
      </c>
      <c r="BM291" s="139" t="s">
        <v>931</v>
      </c>
    </row>
    <row r="292" spans="2:65" s="12" customFormat="1">
      <c r="B292" s="141"/>
      <c r="D292" s="142" t="s">
        <v>165</v>
      </c>
      <c r="E292" s="143" t="s">
        <v>3</v>
      </c>
      <c r="F292" s="144" t="s">
        <v>932</v>
      </c>
      <c r="H292" s="145">
        <v>30.074000000000002</v>
      </c>
      <c r="L292" s="141"/>
      <c r="M292" s="146"/>
      <c r="N292" s="147"/>
      <c r="O292" s="147"/>
      <c r="P292" s="147"/>
      <c r="Q292" s="147"/>
      <c r="R292" s="147"/>
      <c r="S292" s="147"/>
      <c r="T292" s="148"/>
      <c r="AT292" s="143" t="s">
        <v>165</v>
      </c>
      <c r="AU292" s="143" t="s">
        <v>79</v>
      </c>
      <c r="AV292" s="12" t="s">
        <v>79</v>
      </c>
      <c r="AW292" s="12" t="s">
        <v>31</v>
      </c>
      <c r="AX292" s="12" t="s">
        <v>69</v>
      </c>
      <c r="AY292" s="143" t="s">
        <v>157</v>
      </c>
    </row>
    <row r="293" spans="2:65" s="12" customFormat="1">
      <c r="B293" s="141"/>
      <c r="D293" s="142" t="s">
        <v>165</v>
      </c>
      <c r="E293" s="143" t="s">
        <v>518</v>
      </c>
      <c r="F293" s="144" t="s">
        <v>933</v>
      </c>
      <c r="H293" s="145">
        <v>6.7389999999999999</v>
      </c>
      <c r="L293" s="141"/>
      <c r="M293" s="146"/>
      <c r="N293" s="147"/>
      <c r="O293" s="147"/>
      <c r="P293" s="147"/>
      <c r="Q293" s="147"/>
      <c r="R293" s="147"/>
      <c r="S293" s="147"/>
      <c r="T293" s="148"/>
      <c r="AT293" s="143" t="s">
        <v>165</v>
      </c>
      <c r="AU293" s="143" t="s">
        <v>79</v>
      </c>
      <c r="AV293" s="12" t="s">
        <v>79</v>
      </c>
      <c r="AW293" s="12" t="s">
        <v>31</v>
      </c>
      <c r="AX293" s="12" t="s">
        <v>69</v>
      </c>
      <c r="AY293" s="143" t="s">
        <v>157</v>
      </c>
    </row>
    <row r="294" spans="2:65" s="12" customFormat="1">
      <c r="B294" s="141"/>
      <c r="D294" s="142" t="s">
        <v>165</v>
      </c>
      <c r="E294" s="143" t="s">
        <v>524</v>
      </c>
      <c r="F294" s="144" t="s">
        <v>934</v>
      </c>
      <c r="H294" s="145">
        <v>31.47</v>
      </c>
      <c r="L294" s="141"/>
      <c r="M294" s="146"/>
      <c r="N294" s="147"/>
      <c r="O294" s="147"/>
      <c r="P294" s="147"/>
      <c r="Q294" s="147"/>
      <c r="R294" s="147"/>
      <c r="S294" s="147"/>
      <c r="T294" s="148"/>
      <c r="AT294" s="143" t="s">
        <v>165</v>
      </c>
      <c r="AU294" s="143" t="s">
        <v>79</v>
      </c>
      <c r="AV294" s="12" t="s">
        <v>79</v>
      </c>
      <c r="AW294" s="12" t="s">
        <v>31</v>
      </c>
      <c r="AX294" s="12" t="s">
        <v>69</v>
      </c>
      <c r="AY294" s="143" t="s">
        <v>157</v>
      </c>
    </row>
    <row r="295" spans="2:65" s="13" customFormat="1">
      <c r="B295" s="149"/>
      <c r="D295" s="142" t="s">
        <v>165</v>
      </c>
      <c r="E295" s="150" t="s">
        <v>3</v>
      </c>
      <c r="F295" s="151" t="s">
        <v>172</v>
      </c>
      <c r="H295" s="152">
        <v>68.283000000000001</v>
      </c>
      <c r="L295" s="149"/>
      <c r="M295" s="153"/>
      <c r="N295" s="154"/>
      <c r="O295" s="154"/>
      <c r="P295" s="154"/>
      <c r="Q295" s="154"/>
      <c r="R295" s="154"/>
      <c r="S295" s="154"/>
      <c r="T295" s="155"/>
      <c r="AT295" s="150" t="s">
        <v>165</v>
      </c>
      <c r="AU295" s="150" t="s">
        <v>79</v>
      </c>
      <c r="AV295" s="13" t="s">
        <v>163</v>
      </c>
      <c r="AW295" s="13" t="s">
        <v>31</v>
      </c>
      <c r="AX295" s="13" t="s">
        <v>77</v>
      </c>
      <c r="AY295" s="150" t="s">
        <v>157</v>
      </c>
    </row>
    <row r="296" spans="2:65" s="1" customFormat="1" ht="24" customHeight="1">
      <c r="B296" s="128"/>
      <c r="C296" s="269" t="s">
        <v>935</v>
      </c>
      <c r="D296" s="269" t="s">
        <v>159</v>
      </c>
      <c r="E296" s="270" t="s">
        <v>936</v>
      </c>
      <c r="F296" s="271" t="s">
        <v>937</v>
      </c>
      <c r="G296" s="272" t="s">
        <v>121</v>
      </c>
      <c r="H296" s="273">
        <v>57.712000000000003</v>
      </c>
      <c r="I296" s="274"/>
      <c r="J296" s="274">
        <f>ROUND(I296*H296,2)</f>
        <v>0</v>
      </c>
      <c r="K296" s="271" t="s">
        <v>162</v>
      </c>
      <c r="L296" s="268" t="s">
        <v>2435</v>
      </c>
      <c r="M296" s="135" t="s">
        <v>3</v>
      </c>
      <c r="N296" s="136" t="s">
        <v>40</v>
      </c>
      <c r="O296" s="137">
        <v>0.27300000000000002</v>
      </c>
      <c r="P296" s="137">
        <f>O296*H296</f>
        <v>15.755376000000002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AR296" s="139" t="s">
        <v>163</v>
      </c>
      <c r="AT296" s="139" t="s">
        <v>159</v>
      </c>
      <c r="AU296" s="139" t="s">
        <v>79</v>
      </c>
      <c r="AY296" s="18" t="s">
        <v>157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8" t="s">
        <v>77</v>
      </c>
      <c r="BK296" s="140">
        <f>ROUND(I296*H296,2)</f>
        <v>0</v>
      </c>
      <c r="BL296" s="18" t="s">
        <v>163</v>
      </c>
      <c r="BM296" s="139" t="s">
        <v>938</v>
      </c>
    </row>
    <row r="297" spans="2:65" s="12" customFormat="1" ht="22.5">
      <c r="B297" s="141"/>
      <c r="D297" s="142" t="s">
        <v>165</v>
      </c>
      <c r="E297" s="143" t="s">
        <v>509</v>
      </c>
      <c r="F297" s="144" t="s">
        <v>939</v>
      </c>
      <c r="H297" s="145">
        <v>30.074000000000002</v>
      </c>
      <c r="L297" s="141"/>
      <c r="M297" s="146"/>
      <c r="N297" s="147"/>
      <c r="O297" s="147"/>
      <c r="P297" s="147"/>
      <c r="Q297" s="147"/>
      <c r="R297" s="147"/>
      <c r="S297" s="147"/>
      <c r="T297" s="148"/>
      <c r="AT297" s="143" t="s">
        <v>165</v>
      </c>
      <c r="AU297" s="143" t="s">
        <v>79</v>
      </c>
      <c r="AV297" s="12" t="s">
        <v>79</v>
      </c>
      <c r="AW297" s="12" t="s">
        <v>31</v>
      </c>
      <c r="AX297" s="12" t="s">
        <v>69</v>
      </c>
      <c r="AY297" s="143" t="s">
        <v>157</v>
      </c>
    </row>
    <row r="298" spans="2:65" s="12" customFormat="1">
      <c r="B298" s="141"/>
      <c r="D298" s="142" t="s">
        <v>165</v>
      </c>
      <c r="E298" s="143" t="s">
        <v>512</v>
      </c>
      <c r="F298" s="144" t="s">
        <v>940</v>
      </c>
      <c r="H298" s="145">
        <v>7.7519999999999998</v>
      </c>
      <c r="L298" s="141"/>
      <c r="M298" s="146"/>
      <c r="N298" s="147"/>
      <c r="O298" s="147"/>
      <c r="P298" s="147"/>
      <c r="Q298" s="147"/>
      <c r="R298" s="147"/>
      <c r="S298" s="147"/>
      <c r="T298" s="148"/>
      <c r="AT298" s="143" t="s">
        <v>165</v>
      </c>
      <c r="AU298" s="143" t="s">
        <v>79</v>
      </c>
      <c r="AV298" s="12" t="s">
        <v>79</v>
      </c>
      <c r="AW298" s="12" t="s">
        <v>31</v>
      </c>
      <c r="AX298" s="12" t="s">
        <v>69</v>
      </c>
      <c r="AY298" s="143" t="s">
        <v>157</v>
      </c>
    </row>
    <row r="299" spans="2:65" s="12" customFormat="1">
      <c r="B299" s="141"/>
      <c r="D299" s="142" t="s">
        <v>165</v>
      </c>
      <c r="E299" s="143" t="s">
        <v>534</v>
      </c>
      <c r="F299" s="144" t="s">
        <v>941</v>
      </c>
      <c r="H299" s="145">
        <v>19.885999999999999</v>
      </c>
      <c r="L299" s="141"/>
      <c r="M299" s="146"/>
      <c r="N299" s="147"/>
      <c r="O299" s="147"/>
      <c r="P299" s="147"/>
      <c r="Q299" s="147"/>
      <c r="R299" s="147"/>
      <c r="S299" s="147"/>
      <c r="T299" s="148"/>
      <c r="AT299" s="143" t="s">
        <v>165</v>
      </c>
      <c r="AU299" s="143" t="s">
        <v>79</v>
      </c>
      <c r="AV299" s="12" t="s">
        <v>79</v>
      </c>
      <c r="AW299" s="12" t="s">
        <v>31</v>
      </c>
      <c r="AX299" s="12" t="s">
        <v>69</v>
      </c>
      <c r="AY299" s="143" t="s">
        <v>157</v>
      </c>
    </row>
    <row r="300" spans="2:65" s="13" customFormat="1">
      <c r="B300" s="149"/>
      <c r="D300" s="142" t="s">
        <v>165</v>
      </c>
      <c r="E300" s="150" t="s">
        <v>3</v>
      </c>
      <c r="F300" s="151" t="s">
        <v>172</v>
      </c>
      <c r="H300" s="152">
        <v>57.712000000000003</v>
      </c>
      <c r="L300" s="149"/>
      <c r="M300" s="153"/>
      <c r="N300" s="154"/>
      <c r="O300" s="154"/>
      <c r="P300" s="154"/>
      <c r="Q300" s="154"/>
      <c r="R300" s="154"/>
      <c r="S300" s="154"/>
      <c r="T300" s="155"/>
      <c r="AT300" s="150" t="s">
        <v>165</v>
      </c>
      <c r="AU300" s="150" t="s">
        <v>79</v>
      </c>
      <c r="AV300" s="13" t="s">
        <v>163</v>
      </c>
      <c r="AW300" s="13" t="s">
        <v>31</v>
      </c>
      <c r="AX300" s="13" t="s">
        <v>77</v>
      </c>
      <c r="AY300" s="150" t="s">
        <v>157</v>
      </c>
    </row>
    <row r="301" spans="2:65" s="1" customFormat="1" ht="24" customHeight="1">
      <c r="B301" s="128"/>
      <c r="C301" s="269" t="s">
        <v>942</v>
      </c>
      <c r="D301" s="269" t="s">
        <v>159</v>
      </c>
      <c r="E301" s="270" t="s">
        <v>943</v>
      </c>
      <c r="F301" s="271" t="s">
        <v>944</v>
      </c>
      <c r="G301" s="272" t="s">
        <v>121</v>
      </c>
      <c r="H301" s="273">
        <v>61.543999999999997</v>
      </c>
      <c r="I301" s="274"/>
      <c r="J301" s="274">
        <f>ROUND(I301*H301,2)</f>
        <v>0</v>
      </c>
      <c r="K301" s="271" t="s">
        <v>162</v>
      </c>
      <c r="L301" s="268" t="s">
        <v>2435</v>
      </c>
      <c r="M301" s="135" t="s">
        <v>3</v>
      </c>
      <c r="N301" s="136" t="s">
        <v>40</v>
      </c>
      <c r="O301" s="137">
        <v>0.51</v>
      </c>
      <c r="P301" s="137">
        <f>O301*H301</f>
        <v>31.387439999999998</v>
      </c>
      <c r="Q301" s="137">
        <v>0</v>
      </c>
      <c r="R301" s="137">
        <f>Q301*H301</f>
        <v>0</v>
      </c>
      <c r="S301" s="137">
        <v>0</v>
      </c>
      <c r="T301" s="138">
        <f>S301*H301</f>
        <v>0</v>
      </c>
      <c r="AR301" s="139" t="s">
        <v>163</v>
      </c>
      <c r="AT301" s="139" t="s">
        <v>159</v>
      </c>
      <c r="AU301" s="139" t="s">
        <v>79</v>
      </c>
      <c r="AY301" s="18" t="s">
        <v>157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77</v>
      </c>
      <c r="BK301" s="140">
        <f>ROUND(I301*H301,2)</f>
        <v>0</v>
      </c>
      <c r="BL301" s="18" t="s">
        <v>163</v>
      </c>
      <c r="BM301" s="139" t="s">
        <v>945</v>
      </c>
    </row>
    <row r="302" spans="2:65" s="12" customFormat="1">
      <c r="B302" s="141"/>
      <c r="D302" s="142" t="s">
        <v>165</v>
      </c>
      <c r="E302" s="143" t="s">
        <v>3</v>
      </c>
      <c r="F302" s="144" t="s">
        <v>946</v>
      </c>
      <c r="H302" s="145">
        <v>30.074000000000002</v>
      </c>
      <c r="L302" s="141"/>
      <c r="M302" s="146"/>
      <c r="N302" s="147"/>
      <c r="O302" s="147"/>
      <c r="P302" s="147"/>
      <c r="Q302" s="147"/>
      <c r="R302" s="147"/>
      <c r="S302" s="147"/>
      <c r="T302" s="148"/>
      <c r="AT302" s="143" t="s">
        <v>165</v>
      </c>
      <c r="AU302" s="143" t="s">
        <v>79</v>
      </c>
      <c r="AV302" s="12" t="s">
        <v>79</v>
      </c>
      <c r="AW302" s="12" t="s">
        <v>31</v>
      </c>
      <c r="AX302" s="12" t="s">
        <v>69</v>
      </c>
      <c r="AY302" s="143" t="s">
        <v>157</v>
      </c>
    </row>
    <row r="303" spans="2:65" s="12" customFormat="1">
      <c r="B303" s="141"/>
      <c r="D303" s="142" t="s">
        <v>165</v>
      </c>
      <c r="E303" s="143" t="s">
        <v>3</v>
      </c>
      <c r="F303" s="144" t="s">
        <v>947</v>
      </c>
      <c r="H303" s="145">
        <v>31.47</v>
      </c>
      <c r="L303" s="141"/>
      <c r="M303" s="146"/>
      <c r="N303" s="147"/>
      <c r="O303" s="147"/>
      <c r="P303" s="147"/>
      <c r="Q303" s="147"/>
      <c r="R303" s="147"/>
      <c r="S303" s="147"/>
      <c r="T303" s="148"/>
      <c r="AT303" s="143" t="s">
        <v>165</v>
      </c>
      <c r="AU303" s="143" t="s">
        <v>79</v>
      </c>
      <c r="AV303" s="12" t="s">
        <v>79</v>
      </c>
      <c r="AW303" s="12" t="s">
        <v>31</v>
      </c>
      <c r="AX303" s="12" t="s">
        <v>69</v>
      </c>
      <c r="AY303" s="143" t="s">
        <v>157</v>
      </c>
    </row>
    <row r="304" spans="2:65" s="13" customFormat="1">
      <c r="B304" s="149"/>
      <c r="D304" s="142" t="s">
        <v>165</v>
      </c>
      <c r="E304" s="150" t="s">
        <v>3</v>
      </c>
      <c r="F304" s="151" t="s">
        <v>172</v>
      </c>
      <c r="H304" s="152">
        <v>61.543999999999997</v>
      </c>
      <c r="L304" s="149"/>
      <c r="M304" s="153"/>
      <c r="N304" s="154"/>
      <c r="O304" s="154"/>
      <c r="P304" s="154"/>
      <c r="Q304" s="154"/>
      <c r="R304" s="154"/>
      <c r="S304" s="154"/>
      <c r="T304" s="155"/>
      <c r="AT304" s="150" t="s">
        <v>165</v>
      </c>
      <c r="AU304" s="150" t="s">
        <v>79</v>
      </c>
      <c r="AV304" s="13" t="s">
        <v>163</v>
      </c>
      <c r="AW304" s="13" t="s">
        <v>31</v>
      </c>
      <c r="AX304" s="13" t="s">
        <v>77</v>
      </c>
      <c r="AY304" s="150" t="s">
        <v>157</v>
      </c>
    </row>
    <row r="305" spans="2:65" s="1" customFormat="1" ht="24" customHeight="1">
      <c r="B305" s="128"/>
      <c r="C305" s="269" t="s">
        <v>948</v>
      </c>
      <c r="D305" s="269" t="s">
        <v>159</v>
      </c>
      <c r="E305" s="270" t="s">
        <v>949</v>
      </c>
      <c r="F305" s="271" t="s">
        <v>950</v>
      </c>
      <c r="G305" s="272" t="s">
        <v>121</v>
      </c>
      <c r="H305" s="273">
        <v>95.921000000000006</v>
      </c>
      <c r="I305" s="274"/>
      <c r="J305" s="274">
        <f>ROUND(I305*H305,2)</f>
        <v>0</v>
      </c>
      <c r="K305" s="271" t="s">
        <v>162</v>
      </c>
      <c r="L305" s="268" t="s">
        <v>2435</v>
      </c>
      <c r="M305" s="135" t="s">
        <v>3</v>
      </c>
      <c r="N305" s="136" t="s">
        <v>40</v>
      </c>
      <c r="O305" s="137">
        <v>0.40400000000000003</v>
      </c>
      <c r="P305" s="137">
        <f>O305*H305</f>
        <v>38.752084000000004</v>
      </c>
      <c r="Q305" s="137">
        <v>0</v>
      </c>
      <c r="R305" s="137">
        <f>Q305*H305</f>
        <v>0</v>
      </c>
      <c r="S305" s="137">
        <v>0</v>
      </c>
      <c r="T305" s="138">
        <f>S305*H305</f>
        <v>0</v>
      </c>
      <c r="AR305" s="139" t="s">
        <v>163</v>
      </c>
      <c r="AT305" s="139" t="s">
        <v>159</v>
      </c>
      <c r="AU305" s="139" t="s">
        <v>79</v>
      </c>
      <c r="AY305" s="18" t="s">
        <v>157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77</v>
      </c>
      <c r="BK305" s="140">
        <f>ROUND(I305*H305,2)</f>
        <v>0</v>
      </c>
      <c r="BL305" s="18" t="s">
        <v>163</v>
      </c>
      <c r="BM305" s="139" t="s">
        <v>951</v>
      </c>
    </row>
    <row r="306" spans="2:65" s="12" customFormat="1">
      <c r="B306" s="141"/>
      <c r="D306" s="142" t="s">
        <v>165</v>
      </c>
      <c r="E306" s="143" t="s">
        <v>3</v>
      </c>
      <c r="F306" s="144" t="s">
        <v>932</v>
      </c>
      <c r="H306" s="145">
        <v>30.074000000000002</v>
      </c>
      <c r="L306" s="141"/>
      <c r="M306" s="146"/>
      <c r="N306" s="147"/>
      <c r="O306" s="147"/>
      <c r="P306" s="147"/>
      <c r="Q306" s="147"/>
      <c r="R306" s="147"/>
      <c r="S306" s="147"/>
      <c r="T306" s="148"/>
      <c r="AT306" s="143" t="s">
        <v>165</v>
      </c>
      <c r="AU306" s="143" t="s">
        <v>79</v>
      </c>
      <c r="AV306" s="12" t="s">
        <v>79</v>
      </c>
      <c r="AW306" s="12" t="s">
        <v>31</v>
      </c>
      <c r="AX306" s="12" t="s">
        <v>69</v>
      </c>
      <c r="AY306" s="143" t="s">
        <v>157</v>
      </c>
    </row>
    <row r="307" spans="2:65" s="12" customFormat="1">
      <c r="B307" s="141"/>
      <c r="D307" s="142" t="s">
        <v>165</v>
      </c>
      <c r="E307" s="143" t="s">
        <v>3</v>
      </c>
      <c r="F307" s="144" t="s">
        <v>947</v>
      </c>
      <c r="H307" s="145">
        <v>31.47</v>
      </c>
      <c r="L307" s="141"/>
      <c r="M307" s="146"/>
      <c r="N307" s="147"/>
      <c r="O307" s="147"/>
      <c r="P307" s="147"/>
      <c r="Q307" s="147"/>
      <c r="R307" s="147"/>
      <c r="S307" s="147"/>
      <c r="T307" s="148"/>
      <c r="AT307" s="143" t="s">
        <v>165</v>
      </c>
      <c r="AU307" s="143" t="s">
        <v>79</v>
      </c>
      <c r="AV307" s="12" t="s">
        <v>79</v>
      </c>
      <c r="AW307" s="12" t="s">
        <v>31</v>
      </c>
      <c r="AX307" s="12" t="s">
        <v>69</v>
      </c>
      <c r="AY307" s="143" t="s">
        <v>157</v>
      </c>
    </row>
    <row r="308" spans="2:65" s="12" customFormat="1">
      <c r="B308" s="141"/>
      <c r="D308" s="142" t="s">
        <v>165</v>
      </c>
      <c r="E308" s="143" t="s">
        <v>3</v>
      </c>
      <c r="F308" s="144" t="s">
        <v>952</v>
      </c>
      <c r="H308" s="145">
        <v>6.7389999999999999</v>
      </c>
      <c r="L308" s="141"/>
      <c r="M308" s="146"/>
      <c r="N308" s="147"/>
      <c r="O308" s="147"/>
      <c r="P308" s="147"/>
      <c r="Q308" s="147"/>
      <c r="R308" s="147"/>
      <c r="S308" s="147"/>
      <c r="T308" s="148"/>
      <c r="AT308" s="143" t="s">
        <v>165</v>
      </c>
      <c r="AU308" s="143" t="s">
        <v>79</v>
      </c>
      <c r="AV308" s="12" t="s">
        <v>79</v>
      </c>
      <c r="AW308" s="12" t="s">
        <v>31</v>
      </c>
      <c r="AX308" s="12" t="s">
        <v>69</v>
      </c>
      <c r="AY308" s="143" t="s">
        <v>157</v>
      </c>
    </row>
    <row r="309" spans="2:65" s="12" customFormat="1">
      <c r="B309" s="141"/>
      <c r="D309" s="142" t="s">
        <v>165</v>
      </c>
      <c r="E309" s="143" t="s">
        <v>3</v>
      </c>
      <c r="F309" s="144" t="s">
        <v>953</v>
      </c>
      <c r="H309" s="145">
        <v>7.7519999999999998</v>
      </c>
      <c r="L309" s="141"/>
      <c r="M309" s="146"/>
      <c r="N309" s="147"/>
      <c r="O309" s="147"/>
      <c r="P309" s="147"/>
      <c r="Q309" s="147"/>
      <c r="R309" s="147"/>
      <c r="S309" s="147"/>
      <c r="T309" s="148"/>
      <c r="AT309" s="143" t="s">
        <v>165</v>
      </c>
      <c r="AU309" s="143" t="s">
        <v>79</v>
      </c>
      <c r="AV309" s="12" t="s">
        <v>79</v>
      </c>
      <c r="AW309" s="12" t="s">
        <v>31</v>
      </c>
      <c r="AX309" s="12" t="s">
        <v>69</v>
      </c>
      <c r="AY309" s="143" t="s">
        <v>157</v>
      </c>
    </row>
    <row r="310" spans="2:65" s="12" customFormat="1">
      <c r="B310" s="141"/>
      <c r="D310" s="142" t="s">
        <v>165</v>
      </c>
      <c r="E310" s="143" t="s">
        <v>3</v>
      </c>
      <c r="F310" s="144" t="s">
        <v>954</v>
      </c>
      <c r="H310" s="145">
        <v>19.885999999999999</v>
      </c>
      <c r="L310" s="141"/>
      <c r="M310" s="146"/>
      <c r="N310" s="147"/>
      <c r="O310" s="147"/>
      <c r="P310" s="147"/>
      <c r="Q310" s="147"/>
      <c r="R310" s="147"/>
      <c r="S310" s="147"/>
      <c r="T310" s="148"/>
      <c r="AT310" s="143" t="s">
        <v>165</v>
      </c>
      <c r="AU310" s="143" t="s">
        <v>79</v>
      </c>
      <c r="AV310" s="12" t="s">
        <v>79</v>
      </c>
      <c r="AW310" s="12" t="s">
        <v>31</v>
      </c>
      <c r="AX310" s="12" t="s">
        <v>69</v>
      </c>
      <c r="AY310" s="143" t="s">
        <v>157</v>
      </c>
    </row>
    <row r="311" spans="2:65" s="13" customFormat="1">
      <c r="B311" s="149"/>
      <c r="D311" s="142" t="s">
        <v>165</v>
      </c>
      <c r="E311" s="150" t="s">
        <v>3</v>
      </c>
      <c r="F311" s="151" t="s">
        <v>172</v>
      </c>
      <c r="H311" s="152">
        <v>95.921000000000006</v>
      </c>
      <c r="L311" s="149"/>
      <c r="M311" s="153"/>
      <c r="N311" s="154"/>
      <c r="O311" s="154"/>
      <c r="P311" s="154"/>
      <c r="Q311" s="154"/>
      <c r="R311" s="154"/>
      <c r="S311" s="154"/>
      <c r="T311" s="155"/>
      <c r="AT311" s="150" t="s">
        <v>165</v>
      </c>
      <c r="AU311" s="150" t="s">
        <v>79</v>
      </c>
      <c r="AV311" s="13" t="s">
        <v>163</v>
      </c>
      <c r="AW311" s="13" t="s">
        <v>31</v>
      </c>
      <c r="AX311" s="13" t="s">
        <v>77</v>
      </c>
      <c r="AY311" s="150" t="s">
        <v>157</v>
      </c>
    </row>
    <row r="312" spans="2:65" s="1" customFormat="1" ht="24" customHeight="1">
      <c r="B312" s="128"/>
      <c r="C312" s="269" t="s">
        <v>955</v>
      </c>
      <c r="D312" s="269" t="s">
        <v>159</v>
      </c>
      <c r="E312" s="270" t="s">
        <v>956</v>
      </c>
      <c r="F312" s="271" t="s">
        <v>957</v>
      </c>
      <c r="G312" s="272" t="s">
        <v>121</v>
      </c>
      <c r="H312" s="273">
        <v>9.0220000000000002</v>
      </c>
      <c r="I312" s="274"/>
      <c r="J312" s="274">
        <f>ROUND(I312*H312,2)</f>
        <v>0</v>
      </c>
      <c r="K312" s="271" t="s">
        <v>162</v>
      </c>
      <c r="L312" s="268" t="s">
        <v>2435</v>
      </c>
      <c r="M312" s="135" t="s">
        <v>3</v>
      </c>
      <c r="N312" s="136" t="s">
        <v>40</v>
      </c>
      <c r="O312" s="137">
        <v>1.05</v>
      </c>
      <c r="P312" s="137">
        <f>O312*H312</f>
        <v>9.4731000000000005</v>
      </c>
      <c r="Q312" s="137">
        <v>1.9429999999999999E-2</v>
      </c>
      <c r="R312" s="137">
        <f>Q312*H312</f>
        <v>0.17529745999999999</v>
      </c>
      <c r="S312" s="137">
        <v>0</v>
      </c>
      <c r="T312" s="138">
        <f>S312*H312</f>
        <v>0</v>
      </c>
      <c r="AR312" s="139" t="s">
        <v>163</v>
      </c>
      <c r="AT312" s="139" t="s">
        <v>159</v>
      </c>
      <c r="AU312" s="139" t="s">
        <v>79</v>
      </c>
      <c r="AY312" s="18" t="s">
        <v>157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77</v>
      </c>
      <c r="BK312" s="140">
        <f>ROUND(I312*H312,2)</f>
        <v>0</v>
      </c>
      <c r="BL312" s="18" t="s">
        <v>163</v>
      </c>
      <c r="BM312" s="139" t="s">
        <v>958</v>
      </c>
    </row>
    <row r="313" spans="2:65" s="12" customFormat="1">
      <c r="B313" s="141"/>
      <c r="D313" s="142" t="s">
        <v>165</v>
      </c>
      <c r="E313" s="143" t="s">
        <v>3</v>
      </c>
      <c r="F313" s="144" t="s">
        <v>959</v>
      </c>
      <c r="H313" s="145">
        <v>9.0220000000000002</v>
      </c>
      <c r="L313" s="141"/>
      <c r="M313" s="146"/>
      <c r="N313" s="147"/>
      <c r="O313" s="147"/>
      <c r="P313" s="147"/>
      <c r="Q313" s="147"/>
      <c r="R313" s="147"/>
      <c r="S313" s="147"/>
      <c r="T313" s="148"/>
      <c r="AT313" s="143" t="s">
        <v>165</v>
      </c>
      <c r="AU313" s="143" t="s">
        <v>79</v>
      </c>
      <c r="AV313" s="12" t="s">
        <v>79</v>
      </c>
      <c r="AW313" s="12" t="s">
        <v>31</v>
      </c>
      <c r="AX313" s="12" t="s">
        <v>77</v>
      </c>
      <c r="AY313" s="143" t="s">
        <v>157</v>
      </c>
    </row>
    <row r="314" spans="2:65" s="1" customFormat="1" ht="36" customHeight="1">
      <c r="B314" s="128"/>
      <c r="C314" s="269" t="s">
        <v>960</v>
      </c>
      <c r="D314" s="269" t="s">
        <v>159</v>
      </c>
      <c r="E314" s="270" t="s">
        <v>961</v>
      </c>
      <c r="F314" s="271" t="s">
        <v>962</v>
      </c>
      <c r="G314" s="272" t="s">
        <v>121</v>
      </c>
      <c r="H314" s="273">
        <v>9.4640000000000004</v>
      </c>
      <c r="I314" s="274"/>
      <c r="J314" s="274">
        <f>ROUND(I314*H314,2)</f>
        <v>0</v>
      </c>
      <c r="K314" s="271" t="s">
        <v>162</v>
      </c>
      <c r="L314" s="268" t="s">
        <v>2435</v>
      </c>
      <c r="M314" s="135" t="s">
        <v>3</v>
      </c>
      <c r="N314" s="136" t="s">
        <v>40</v>
      </c>
      <c r="O314" s="137">
        <v>0.36099999999999999</v>
      </c>
      <c r="P314" s="137">
        <f>O314*H314</f>
        <v>3.4165040000000002</v>
      </c>
      <c r="Q314" s="137">
        <v>9.8999999999999999E-4</v>
      </c>
      <c r="R314" s="137">
        <f>Q314*H314</f>
        <v>9.3693600000000002E-3</v>
      </c>
      <c r="S314" s="137">
        <v>0</v>
      </c>
      <c r="T314" s="138">
        <f>S314*H314</f>
        <v>0</v>
      </c>
      <c r="AR314" s="139" t="s">
        <v>163</v>
      </c>
      <c r="AT314" s="139" t="s">
        <v>159</v>
      </c>
      <c r="AU314" s="139" t="s">
        <v>79</v>
      </c>
      <c r="AY314" s="18" t="s">
        <v>157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8" t="s">
        <v>77</v>
      </c>
      <c r="BK314" s="140">
        <f>ROUND(I314*H314,2)</f>
        <v>0</v>
      </c>
      <c r="BL314" s="18" t="s">
        <v>163</v>
      </c>
      <c r="BM314" s="139" t="s">
        <v>963</v>
      </c>
    </row>
    <row r="315" spans="2:65" s="12" customFormat="1">
      <c r="B315" s="141"/>
      <c r="D315" s="142" t="s">
        <v>165</v>
      </c>
      <c r="E315" s="143" t="s">
        <v>3</v>
      </c>
      <c r="F315" s="144" t="s">
        <v>964</v>
      </c>
      <c r="H315" s="145">
        <v>9.0220000000000002</v>
      </c>
      <c r="L315" s="141"/>
      <c r="M315" s="146"/>
      <c r="N315" s="147"/>
      <c r="O315" s="147"/>
      <c r="P315" s="147"/>
      <c r="Q315" s="147"/>
      <c r="R315" s="147"/>
      <c r="S315" s="147"/>
      <c r="T315" s="148"/>
      <c r="AT315" s="143" t="s">
        <v>165</v>
      </c>
      <c r="AU315" s="143" t="s">
        <v>79</v>
      </c>
      <c r="AV315" s="12" t="s">
        <v>79</v>
      </c>
      <c r="AW315" s="12" t="s">
        <v>31</v>
      </c>
      <c r="AX315" s="12" t="s">
        <v>69</v>
      </c>
      <c r="AY315" s="143" t="s">
        <v>157</v>
      </c>
    </row>
    <row r="316" spans="2:65" s="12" customFormat="1">
      <c r="B316" s="141"/>
      <c r="D316" s="142" t="s">
        <v>165</v>
      </c>
      <c r="E316" s="143" t="s">
        <v>3</v>
      </c>
      <c r="F316" s="144" t="s">
        <v>965</v>
      </c>
      <c r="H316" s="145">
        <v>0.442</v>
      </c>
      <c r="L316" s="141"/>
      <c r="M316" s="146"/>
      <c r="N316" s="147"/>
      <c r="O316" s="147"/>
      <c r="P316" s="147"/>
      <c r="Q316" s="147"/>
      <c r="R316" s="147"/>
      <c r="S316" s="147"/>
      <c r="T316" s="148"/>
      <c r="AT316" s="143" t="s">
        <v>165</v>
      </c>
      <c r="AU316" s="143" t="s">
        <v>79</v>
      </c>
      <c r="AV316" s="12" t="s">
        <v>79</v>
      </c>
      <c r="AW316" s="12" t="s">
        <v>31</v>
      </c>
      <c r="AX316" s="12" t="s">
        <v>69</v>
      </c>
      <c r="AY316" s="143" t="s">
        <v>157</v>
      </c>
    </row>
    <row r="317" spans="2:65" s="13" customFormat="1">
      <c r="B317" s="149"/>
      <c r="D317" s="142" t="s">
        <v>165</v>
      </c>
      <c r="E317" s="150" t="s">
        <v>3</v>
      </c>
      <c r="F317" s="151" t="s">
        <v>172</v>
      </c>
      <c r="H317" s="152">
        <v>9.4640000000000004</v>
      </c>
      <c r="L317" s="149"/>
      <c r="M317" s="153"/>
      <c r="N317" s="154"/>
      <c r="O317" s="154"/>
      <c r="P317" s="154"/>
      <c r="Q317" s="154"/>
      <c r="R317" s="154"/>
      <c r="S317" s="154"/>
      <c r="T317" s="155"/>
      <c r="AT317" s="150" t="s">
        <v>165</v>
      </c>
      <c r="AU317" s="150" t="s">
        <v>79</v>
      </c>
      <c r="AV317" s="13" t="s">
        <v>163</v>
      </c>
      <c r="AW317" s="13" t="s">
        <v>31</v>
      </c>
      <c r="AX317" s="13" t="s">
        <v>77</v>
      </c>
      <c r="AY317" s="150" t="s">
        <v>157</v>
      </c>
    </row>
    <row r="318" spans="2:65" s="1" customFormat="1" ht="24" customHeight="1">
      <c r="B318" s="128"/>
      <c r="C318" s="269" t="s">
        <v>966</v>
      </c>
      <c r="D318" s="269" t="s">
        <v>159</v>
      </c>
      <c r="E318" s="270" t="s">
        <v>967</v>
      </c>
      <c r="F318" s="271" t="s">
        <v>968</v>
      </c>
      <c r="G318" s="272" t="s">
        <v>121</v>
      </c>
      <c r="H318" s="273">
        <v>45.006999999999998</v>
      </c>
      <c r="I318" s="274"/>
      <c r="J318" s="274">
        <f>ROUND(I318*H318,2)</f>
        <v>0</v>
      </c>
      <c r="K318" s="271" t="s">
        <v>162</v>
      </c>
      <c r="L318" s="268" t="s">
        <v>2435</v>
      </c>
      <c r="M318" s="135" t="s">
        <v>3</v>
      </c>
      <c r="N318" s="136" t="s">
        <v>40</v>
      </c>
      <c r="O318" s="137">
        <v>0.59</v>
      </c>
      <c r="P318" s="137">
        <f>O318*H318</f>
        <v>26.554129999999997</v>
      </c>
      <c r="Q318" s="137">
        <v>3.15E-3</v>
      </c>
      <c r="R318" s="137">
        <f>Q318*H318</f>
        <v>0.14177204999999998</v>
      </c>
      <c r="S318" s="137">
        <v>0</v>
      </c>
      <c r="T318" s="138">
        <f>S318*H318</f>
        <v>0</v>
      </c>
      <c r="AR318" s="139" t="s">
        <v>163</v>
      </c>
      <c r="AT318" s="139" t="s">
        <v>159</v>
      </c>
      <c r="AU318" s="139" t="s">
        <v>79</v>
      </c>
      <c r="AY318" s="18" t="s">
        <v>157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8" t="s">
        <v>77</v>
      </c>
      <c r="BK318" s="140">
        <f>ROUND(I318*H318,2)</f>
        <v>0</v>
      </c>
      <c r="BL318" s="18" t="s">
        <v>163</v>
      </c>
      <c r="BM318" s="139" t="s">
        <v>969</v>
      </c>
    </row>
    <row r="319" spans="2:65" s="12" customFormat="1">
      <c r="B319" s="141"/>
      <c r="D319" s="142" t="s">
        <v>165</v>
      </c>
      <c r="E319" s="143" t="s">
        <v>3</v>
      </c>
      <c r="F319" s="144" t="s">
        <v>932</v>
      </c>
      <c r="H319" s="145">
        <v>30.074000000000002</v>
      </c>
      <c r="L319" s="141"/>
      <c r="M319" s="146"/>
      <c r="N319" s="147"/>
      <c r="O319" s="147"/>
      <c r="P319" s="147"/>
      <c r="Q319" s="147"/>
      <c r="R319" s="147"/>
      <c r="S319" s="147"/>
      <c r="T319" s="148"/>
      <c r="AT319" s="143" t="s">
        <v>165</v>
      </c>
      <c r="AU319" s="143" t="s">
        <v>79</v>
      </c>
      <c r="AV319" s="12" t="s">
        <v>79</v>
      </c>
      <c r="AW319" s="12" t="s">
        <v>31</v>
      </c>
      <c r="AX319" s="12" t="s">
        <v>69</v>
      </c>
      <c r="AY319" s="143" t="s">
        <v>157</v>
      </c>
    </row>
    <row r="320" spans="2:65" s="12" customFormat="1">
      <c r="B320" s="141"/>
      <c r="D320" s="142" t="s">
        <v>165</v>
      </c>
      <c r="E320" s="143" t="s">
        <v>3</v>
      </c>
      <c r="F320" s="144" t="s">
        <v>970</v>
      </c>
      <c r="H320" s="145">
        <v>7.7519999999999998</v>
      </c>
      <c r="L320" s="141"/>
      <c r="M320" s="146"/>
      <c r="N320" s="147"/>
      <c r="O320" s="147"/>
      <c r="P320" s="147"/>
      <c r="Q320" s="147"/>
      <c r="R320" s="147"/>
      <c r="S320" s="147"/>
      <c r="T320" s="148"/>
      <c r="AT320" s="143" t="s">
        <v>165</v>
      </c>
      <c r="AU320" s="143" t="s">
        <v>79</v>
      </c>
      <c r="AV320" s="12" t="s">
        <v>79</v>
      </c>
      <c r="AW320" s="12" t="s">
        <v>31</v>
      </c>
      <c r="AX320" s="12" t="s">
        <v>69</v>
      </c>
      <c r="AY320" s="143" t="s">
        <v>157</v>
      </c>
    </row>
    <row r="321" spans="2:65" s="12" customFormat="1">
      <c r="B321" s="141"/>
      <c r="D321" s="142" t="s">
        <v>165</v>
      </c>
      <c r="E321" s="143" t="s">
        <v>3</v>
      </c>
      <c r="F321" s="144" t="s">
        <v>965</v>
      </c>
      <c r="H321" s="145">
        <v>0.442</v>
      </c>
      <c r="L321" s="141"/>
      <c r="M321" s="146"/>
      <c r="N321" s="147"/>
      <c r="O321" s="147"/>
      <c r="P321" s="147"/>
      <c r="Q321" s="147"/>
      <c r="R321" s="147"/>
      <c r="S321" s="147"/>
      <c r="T321" s="148"/>
      <c r="AT321" s="143" t="s">
        <v>165</v>
      </c>
      <c r="AU321" s="143" t="s">
        <v>79</v>
      </c>
      <c r="AV321" s="12" t="s">
        <v>79</v>
      </c>
      <c r="AW321" s="12" t="s">
        <v>31</v>
      </c>
      <c r="AX321" s="12" t="s">
        <v>69</v>
      </c>
      <c r="AY321" s="143" t="s">
        <v>157</v>
      </c>
    </row>
    <row r="322" spans="2:65" s="12" customFormat="1">
      <c r="B322" s="141"/>
      <c r="D322" s="142" t="s">
        <v>165</v>
      </c>
      <c r="E322" s="143" t="s">
        <v>3</v>
      </c>
      <c r="F322" s="144" t="s">
        <v>971</v>
      </c>
      <c r="H322" s="145">
        <v>6.7389999999999999</v>
      </c>
      <c r="L322" s="141"/>
      <c r="M322" s="146"/>
      <c r="N322" s="147"/>
      <c r="O322" s="147"/>
      <c r="P322" s="147"/>
      <c r="Q322" s="147"/>
      <c r="R322" s="147"/>
      <c r="S322" s="147"/>
      <c r="T322" s="148"/>
      <c r="AT322" s="143" t="s">
        <v>165</v>
      </c>
      <c r="AU322" s="143" t="s">
        <v>79</v>
      </c>
      <c r="AV322" s="12" t="s">
        <v>79</v>
      </c>
      <c r="AW322" s="12" t="s">
        <v>31</v>
      </c>
      <c r="AX322" s="12" t="s">
        <v>69</v>
      </c>
      <c r="AY322" s="143" t="s">
        <v>157</v>
      </c>
    </row>
    <row r="323" spans="2:65" s="13" customFormat="1">
      <c r="B323" s="149"/>
      <c r="D323" s="142" t="s">
        <v>165</v>
      </c>
      <c r="E323" s="150" t="s">
        <v>3</v>
      </c>
      <c r="F323" s="151" t="s">
        <v>172</v>
      </c>
      <c r="H323" s="152">
        <v>45.006999999999998</v>
      </c>
      <c r="L323" s="149"/>
      <c r="M323" s="153"/>
      <c r="N323" s="154"/>
      <c r="O323" s="154"/>
      <c r="P323" s="154"/>
      <c r="Q323" s="154"/>
      <c r="R323" s="154"/>
      <c r="S323" s="154"/>
      <c r="T323" s="155"/>
      <c r="AT323" s="150" t="s">
        <v>165</v>
      </c>
      <c r="AU323" s="150" t="s">
        <v>79</v>
      </c>
      <c r="AV323" s="13" t="s">
        <v>163</v>
      </c>
      <c r="AW323" s="13" t="s">
        <v>31</v>
      </c>
      <c r="AX323" s="13" t="s">
        <v>77</v>
      </c>
      <c r="AY323" s="150" t="s">
        <v>157</v>
      </c>
    </row>
    <row r="324" spans="2:65" s="1" customFormat="1" ht="24" customHeight="1">
      <c r="B324" s="128"/>
      <c r="C324" s="269" t="s">
        <v>972</v>
      </c>
      <c r="D324" s="269" t="s">
        <v>159</v>
      </c>
      <c r="E324" s="270" t="s">
        <v>973</v>
      </c>
      <c r="F324" s="271" t="s">
        <v>974</v>
      </c>
      <c r="G324" s="272" t="s">
        <v>121</v>
      </c>
      <c r="H324" s="273">
        <v>6.7389999999999999</v>
      </c>
      <c r="I324" s="274"/>
      <c r="J324" s="274">
        <f>ROUND(I324*H324,2)</f>
        <v>0</v>
      </c>
      <c r="K324" s="271" t="s">
        <v>3</v>
      </c>
      <c r="L324" s="268" t="s">
        <v>2435</v>
      </c>
      <c r="M324" s="135" t="s">
        <v>3</v>
      </c>
      <c r="N324" s="136" t="s">
        <v>40</v>
      </c>
      <c r="O324" s="137">
        <v>0.36499999999999999</v>
      </c>
      <c r="P324" s="137">
        <f>O324*H324</f>
        <v>2.4597349999999998</v>
      </c>
      <c r="Q324" s="137">
        <v>4.0000000000000002E-4</v>
      </c>
      <c r="R324" s="137">
        <f>Q324*H324</f>
        <v>2.6956000000000003E-3</v>
      </c>
      <c r="S324" s="137">
        <v>0</v>
      </c>
      <c r="T324" s="138">
        <f>S324*H324</f>
        <v>0</v>
      </c>
      <c r="AR324" s="139" t="s">
        <v>163</v>
      </c>
      <c r="AT324" s="139" t="s">
        <v>159</v>
      </c>
      <c r="AU324" s="139" t="s">
        <v>79</v>
      </c>
      <c r="AY324" s="18" t="s">
        <v>157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8" t="s">
        <v>77</v>
      </c>
      <c r="BK324" s="140">
        <f>ROUND(I324*H324,2)</f>
        <v>0</v>
      </c>
      <c r="BL324" s="18" t="s">
        <v>163</v>
      </c>
      <c r="BM324" s="139" t="s">
        <v>975</v>
      </c>
    </row>
    <row r="325" spans="2:65" s="12" customFormat="1">
      <c r="B325" s="141"/>
      <c r="D325" s="142" t="s">
        <v>165</v>
      </c>
      <c r="E325" s="143" t="s">
        <v>3</v>
      </c>
      <c r="F325" s="144" t="s">
        <v>976</v>
      </c>
      <c r="H325" s="145">
        <v>6.7389999999999999</v>
      </c>
      <c r="L325" s="141"/>
      <c r="M325" s="146"/>
      <c r="N325" s="147"/>
      <c r="O325" s="147"/>
      <c r="P325" s="147"/>
      <c r="Q325" s="147"/>
      <c r="R325" s="147"/>
      <c r="S325" s="147"/>
      <c r="T325" s="148"/>
      <c r="AT325" s="143" t="s">
        <v>165</v>
      </c>
      <c r="AU325" s="143" t="s">
        <v>79</v>
      </c>
      <c r="AV325" s="12" t="s">
        <v>79</v>
      </c>
      <c r="AW325" s="12" t="s">
        <v>31</v>
      </c>
      <c r="AX325" s="12" t="s">
        <v>77</v>
      </c>
      <c r="AY325" s="143" t="s">
        <v>157</v>
      </c>
    </row>
    <row r="326" spans="2:65" s="11" customFormat="1" ht="25.9" customHeight="1">
      <c r="B326" s="116"/>
      <c r="D326" s="117" t="s">
        <v>68</v>
      </c>
      <c r="E326" s="118" t="s">
        <v>404</v>
      </c>
      <c r="F326" s="118" t="s">
        <v>405</v>
      </c>
      <c r="J326" s="119">
        <f>BK326</f>
        <v>0</v>
      </c>
      <c r="L326" s="116"/>
      <c r="M326" s="120"/>
      <c r="N326" s="121"/>
      <c r="O326" s="121"/>
      <c r="P326" s="122">
        <f>P327+P384+P411+P429+P497+P501+P514+P518+P546+P558+P567+P582</f>
        <v>337.60369300000002</v>
      </c>
      <c r="Q326" s="121"/>
      <c r="R326" s="122">
        <f>R327+R384+R411+R429+R497+R501+R514+R518+R546+R558+R567+R582</f>
        <v>12.50546175</v>
      </c>
      <c r="S326" s="121"/>
      <c r="T326" s="123">
        <f>T327+T384+T411+T429+T497+T501+T514+T518+T546+T558+T567+T582</f>
        <v>0</v>
      </c>
      <c r="AR326" s="117" t="s">
        <v>79</v>
      </c>
      <c r="AT326" s="124" t="s">
        <v>68</v>
      </c>
      <c r="AU326" s="124" t="s">
        <v>69</v>
      </c>
      <c r="AY326" s="117" t="s">
        <v>157</v>
      </c>
      <c r="BK326" s="125">
        <f>BK327+BK384+BK411+BK429+BK497+BK501+BK514+BK518+BK546+BK558+BK567+BK582</f>
        <v>0</v>
      </c>
    </row>
    <row r="327" spans="2:65" s="11" customFormat="1" ht="22.9" customHeight="1">
      <c r="B327" s="116"/>
      <c r="D327" s="117" t="s">
        <v>68</v>
      </c>
      <c r="E327" s="126" t="s">
        <v>406</v>
      </c>
      <c r="F327" s="126" t="s">
        <v>407</v>
      </c>
      <c r="J327" s="127">
        <f>BK327</f>
        <v>0</v>
      </c>
      <c r="L327" s="116"/>
      <c r="M327" s="120"/>
      <c r="N327" s="121"/>
      <c r="O327" s="121"/>
      <c r="P327" s="122">
        <f>SUM(P328:P383)</f>
        <v>52.019185999999991</v>
      </c>
      <c r="Q327" s="121"/>
      <c r="R327" s="122">
        <f>SUM(R328:R383)</f>
        <v>1.0664164299999999</v>
      </c>
      <c r="S327" s="121"/>
      <c r="T327" s="123">
        <f>SUM(T328:T383)</f>
        <v>0</v>
      </c>
      <c r="AR327" s="117" t="s">
        <v>79</v>
      </c>
      <c r="AT327" s="124" t="s">
        <v>68</v>
      </c>
      <c r="AU327" s="124" t="s">
        <v>77</v>
      </c>
      <c r="AY327" s="117" t="s">
        <v>157</v>
      </c>
      <c r="BK327" s="125">
        <f>SUM(BK328:BK383)</f>
        <v>0</v>
      </c>
    </row>
    <row r="328" spans="2:65" s="1" customFormat="1" ht="36" customHeight="1">
      <c r="B328" s="128"/>
      <c r="C328" s="129" t="s">
        <v>977</v>
      </c>
      <c r="D328" s="129" t="s">
        <v>159</v>
      </c>
      <c r="E328" s="130" t="s">
        <v>978</v>
      </c>
      <c r="F328" s="131" t="s">
        <v>979</v>
      </c>
      <c r="G328" s="132" t="s">
        <v>121</v>
      </c>
      <c r="H328" s="133">
        <v>31.47</v>
      </c>
      <c r="I328" s="134"/>
      <c r="J328" s="134">
        <f>ROUND(I328*H328,2)</f>
        <v>0</v>
      </c>
      <c r="K328" s="131" t="s">
        <v>493</v>
      </c>
      <c r="L328" s="30"/>
      <c r="M328" s="135" t="s">
        <v>3</v>
      </c>
      <c r="N328" s="136" t="s">
        <v>40</v>
      </c>
      <c r="O328" s="137">
        <v>2.4E-2</v>
      </c>
      <c r="P328" s="137">
        <f>O328*H328</f>
        <v>0.75527999999999995</v>
      </c>
      <c r="Q328" s="137">
        <v>0</v>
      </c>
      <c r="R328" s="137">
        <f>Q328*H328</f>
        <v>0</v>
      </c>
      <c r="S328" s="137">
        <v>0</v>
      </c>
      <c r="T328" s="138">
        <f>S328*H328</f>
        <v>0</v>
      </c>
      <c r="AR328" s="139" t="s">
        <v>247</v>
      </c>
      <c r="AT328" s="139" t="s">
        <v>159</v>
      </c>
      <c r="AU328" s="139" t="s">
        <v>79</v>
      </c>
      <c r="AY328" s="18" t="s">
        <v>157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8" t="s">
        <v>77</v>
      </c>
      <c r="BK328" s="140">
        <f>ROUND(I328*H328,2)</f>
        <v>0</v>
      </c>
      <c r="BL328" s="18" t="s">
        <v>247</v>
      </c>
      <c r="BM328" s="139" t="s">
        <v>980</v>
      </c>
    </row>
    <row r="329" spans="2:65" s="12" customFormat="1">
      <c r="B329" s="141"/>
      <c r="D329" s="142" t="s">
        <v>165</v>
      </c>
      <c r="E329" s="143" t="s">
        <v>3</v>
      </c>
      <c r="F329" s="144" t="s">
        <v>947</v>
      </c>
      <c r="H329" s="145">
        <v>31.47</v>
      </c>
      <c r="L329" s="141"/>
      <c r="M329" s="146"/>
      <c r="N329" s="147"/>
      <c r="O329" s="147"/>
      <c r="P329" s="147"/>
      <c r="Q329" s="147"/>
      <c r="R329" s="147"/>
      <c r="S329" s="147"/>
      <c r="T329" s="148"/>
      <c r="AT329" s="143" t="s">
        <v>165</v>
      </c>
      <c r="AU329" s="143" t="s">
        <v>79</v>
      </c>
      <c r="AV329" s="12" t="s">
        <v>79</v>
      </c>
      <c r="AW329" s="12" t="s">
        <v>31</v>
      </c>
      <c r="AX329" s="12" t="s">
        <v>77</v>
      </c>
      <c r="AY329" s="143" t="s">
        <v>157</v>
      </c>
    </row>
    <row r="330" spans="2:65" s="1" customFormat="1" ht="24" customHeight="1">
      <c r="B330" s="128"/>
      <c r="C330" s="163" t="s">
        <v>981</v>
      </c>
      <c r="D330" s="163" t="s">
        <v>242</v>
      </c>
      <c r="E330" s="164" t="s">
        <v>982</v>
      </c>
      <c r="F330" s="165" t="s">
        <v>983</v>
      </c>
      <c r="G330" s="166" t="s">
        <v>499</v>
      </c>
      <c r="H330" s="167">
        <v>15.407</v>
      </c>
      <c r="I330" s="168"/>
      <c r="J330" s="168">
        <f>ROUND(I330*H330,2)</f>
        <v>0</v>
      </c>
      <c r="K330" s="165" t="s">
        <v>162</v>
      </c>
      <c r="L330" s="169"/>
      <c r="M330" s="170" t="s">
        <v>3</v>
      </c>
      <c r="N330" s="171" t="s">
        <v>40</v>
      </c>
      <c r="O330" s="137">
        <v>0</v>
      </c>
      <c r="P330" s="137">
        <f>O330*H330</f>
        <v>0</v>
      </c>
      <c r="Q330" s="137">
        <v>1E-3</v>
      </c>
      <c r="R330" s="137">
        <f>Q330*H330</f>
        <v>1.5407000000000001E-2</v>
      </c>
      <c r="S330" s="137">
        <v>0</v>
      </c>
      <c r="T330" s="138">
        <f>S330*H330</f>
        <v>0</v>
      </c>
      <c r="AR330" s="139" t="s">
        <v>328</v>
      </c>
      <c r="AT330" s="139" t="s">
        <v>242</v>
      </c>
      <c r="AU330" s="139" t="s">
        <v>79</v>
      </c>
      <c r="AY330" s="18" t="s">
        <v>157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8" t="s">
        <v>77</v>
      </c>
      <c r="BK330" s="140">
        <f>ROUND(I330*H330,2)</f>
        <v>0</v>
      </c>
      <c r="BL330" s="18" t="s">
        <v>247</v>
      </c>
      <c r="BM330" s="139" t="s">
        <v>984</v>
      </c>
    </row>
    <row r="331" spans="2:65" s="12" customFormat="1">
      <c r="B331" s="141"/>
      <c r="D331" s="142" t="s">
        <v>165</v>
      </c>
      <c r="E331" s="143" t="s">
        <v>3</v>
      </c>
      <c r="F331" s="144" t="s">
        <v>985</v>
      </c>
      <c r="H331" s="145">
        <v>51.356000000000002</v>
      </c>
      <c r="L331" s="141"/>
      <c r="M331" s="146"/>
      <c r="N331" s="147"/>
      <c r="O331" s="147"/>
      <c r="P331" s="147"/>
      <c r="Q331" s="147"/>
      <c r="R331" s="147"/>
      <c r="S331" s="147"/>
      <c r="T331" s="148"/>
      <c r="AT331" s="143" t="s">
        <v>165</v>
      </c>
      <c r="AU331" s="143" t="s">
        <v>79</v>
      </c>
      <c r="AV331" s="12" t="s">
        <v>79</v>
      </c>
      <c r="AW331" s="12" t="s">
        <v>31</v>
      </c>
      <c r="AX331" s="12" t="s">
        <v>77</v>
      </c>
      <c r="AY331" s="143" t="s">
        <v>157</v>
      </c>
    </row>
    <row r="332" spans="2:65" s="12" customFormat="1">
      <c r="B332" s="141"/>
      <c r="D332" s="142" t="s">
        <v>165</v>
      </c>
      <c r="F332" s="144" t="s">
        <v>986</v>
      </c>
      <c r="H332" s="145">
        <v>15.407</v>
      </c>
      <c r="L332" s="141"/>
      <c r="M332" s="146"/>
      <c r="N332" s="147"/>
      <c r="O332" s="147"/>
      <c r="P332" s="147"/>
      <c r="Q332" s="147"/>
      <c r="R332" s="147"/>
      <c r="S332" s="147"/>
      <c r="T332" s="148"/>
      <c r="AT332" s="143" t="s">
        <v>165</v>
      </c>
      <c r="AU332" s="143" t="s">
        <v>79</v>
      </c>
      <c r="AV332" s="12" t="s">
        <v>79</v>
      </c>
      <c r="AW332" s="12" t="s">
        <v>4</v>
      </c>
      <c r="AX332" s="12" t="s">
        <v>77</v>
      </c>
      <c r="AY332" s="143" t="s">
        <v>157</v>
      </c>
    </row>
    <row r="333" spans="2:65" s="1" customFormat="1" ht="24" customHeight="1">
      <c r="B333" s="128"/>
      <c r="C333" s="129" t="s">
        <v>987</v>
      </c>
      <c r="D333" s="129" t="s">
        <v>159</v>
      </c>
      <c r="E333" s="130" t="s">
        <v>988</v>
      </c>
      <c r="F333" s="131" t="s">
        <v>989</v>
      </c>
      <c r="G333" s="132" t="s">
        <v>121</v>
      </c>
      <c r="H333" s="133">
        <v>42.085999999999999</v>
      </c>
      <c r="I333" s="134"/>
      <c r="J333" s="134">
        <f>ROUND(I333*H333,2)</f>
        <v>0</v>
      </c>
      <c r="K333" s="131" t="s">
        <v>162</v>
      </c>
      <c r="L333" s="30"/>
      <c r="M333" s="135" t="s">
        <v>3</v>
      </c>
      <c r="N333" s="136" t="s">
        <v>40</v>
      </c>
      <c r="O333" s="137">
        <v>5.3999999999999999E-2</v>
      </c>
      <c r="P333" s="137">
        <f>O333*H333</f>
        <v>2.2726440000000001</v>
      </c>
      <c r="Q333" s="137">
        <v>0</v>
      </c>
      <c r="R333" s="137">
        <f>Q333*H333</f>
        <v>0</v>
      </c>
      <c r="S333" s="137">
        <v>0</v>
      </c>
      <c r="T333" s="138">
        <f>S333*H333</f>
        <v>0</v>
      </c>
      <c r="AR333" s="139" t="s">
        <v>247</v>
      </c>
      <c r="AT333" s="139" t="s">
        <v>159</v>
      </c>
      <c r="AU333" s="139" t="s">
        <v>79</v>
      </c>
      <c r="AY333" s="18" t="s">
        <v>157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77</v>
      </c>
      <c r="BK333" s="140">
        <f>ROUND(I333*H333,2)</f>
        <v>0</v>
      </c>
      <c r="BL333" s="18" t="s">
        <v>247</v>
      </c>
      <c r="BM333" s="139" t="s">
        <v>990</v>
      </c>
    </row>
    <row r="334" spans="2:65" s="12" customFormat="1">
      <c r="B334" s="141"/>
      <c r="D334" s="142" t="s">
        <v>165</v>
      </c>
      <c r="E334" s="143" t="s">
        <v>3</v>
      </c>
      <c r="F334" s="144" t="s">
        <v>991</v>
      </c>
      <c r="H334" s="145">
        <v>22.2</v>
      </c>
      <c r="L334" s="141"/>
      <c r="M334" s="146"/>
      <c r="N334" s="147"/>
      <c r="O334" s="147"/>
      <c r="P334" s="147"/>
      <c r="Q334" s="147"/>
      <c r="R334" s="147"/>
      <c r="S334" s="147"/>
      <c r="T334" s="148"/>
      <c r="AT334" s="143" t="s">
        <v>165</v>
      </c>
      <c r="AU334" s="143" t="s">
        <v>79</v>
      </c>
      <c r="AV334" s="12" t="s">
        <v>79</v>
      </c>
      <c r="AW334" s="12" t="s">
        <v>31</v>
      </c>
      <c r="AX334" s="12" t="s">
        <v>69</v>
      </c>
      <c r="AY334" s="143" t="s">
        <v>157</v>
      </c>
    </row>
    <row r="335" spans="2:65" s="12" customFormat="1">
      <c r="B335" s="141"/>
      <c r="D335" s="142" t="s">
        <v>165</v>
      </c>
      <c r="E335" s="143" t="s">
        <v>3</v>
      </c>
      <c r="F335" s="144" t="s">
        <v>992</v>
      </c>
      <c r="H335" s="145">
        <v>19.885999999999999</v>
      </c>
      <c r="L335" s="141"/>
      <c r="M335" s="146"/>
      <c r="N335" s="147"/>
      <c r="O335" s="147"/>
      <c r="P335" s="147"/>
      <c r="Q335" s="147"/>
      <c r="R335" s="147"/>
      <c r="S335" s="147"/>
      <c r="T335" s="148"/>
      <c r="AT335" s="143" t="s">
        <v>165</v>
      </c>
      <c r="AU335" s="143" t="s">
        <v>79</v>
      </c>
      <c r="AV335" s="12" t="s">
        <v>79</v>
      </c>
      <c r="AW335" s="12" t="s">
        <v>31</v>
      </c>
      <c r="AX335" s="12" t="s">
        <v>69</v>
      </c>
      <c r="AY335" s="143" t="s">
        <v>157</v>
      </c>
    </row>
    <row r="336" spans="2:65" s="13" customFormat="1">
      <c r="B336" s="149"/>
      <c r="D336" s="142" t="s">
        <v>165</v>
      </c>
      <c r="E336" s="150" t="s">
        <v>3</v>
      </c>
      <c r="F336" s="151" t="s">
        <v>172</v>
      </c>
      <c r="H336" s="152">
        <v>42.085999999999999</v>
      </c>
      <c r="L336" s="149"/>
      <c r="M336" s="153"/>
      <c r="N336" s="154"/>
      <c r="O336" s="154"/>
      <c r="P336" s="154"/>
      <c r="Q336" s="154"/>
      <c r="R336" s="154"/>
      <c r="S336" s="154"/>
      <c r="T336" s="155"/>
      <c r="AT336" s="150" t="s">
        <v>165</v>
      </c>
      <c r="AU336" s="150" t="s">
        <v>79</v>
      </c>
      <c r="AV336" s="13" t="s">
        <v>163</v>
      </c>
      <c r="AW336" s="13" t="s">
        <v>31</v>
      </c>
      <c r="AX336" s="13" t="s">
        <v>77</v>
      </c>
      <c r="AY336" s="150" t="s">
        <v>157</v>
      </c>
    </row>
    <row r="337" spans="2:65" s="1" customFormat="1" ht="16.5" customHeight="1">
      <c r="B337" s="128"/>
      <c r="C337" s="163" t="s">
        <v>993</v>
      </c>
      <c r="D337" s="163" t="s">
        <v>242</v>
      </c>
      <c r="E337" s="164" t="s">
        <v>994</v>
      </c>
      <c r="F337" s="165" t="s">
        <v>995</v>
      </c>
      <c r="G337" s="166" t="s">
        <v>211</v>
      </c>
      <c r="H337" s="167">
        <v>8.9999999999999993E-3</v>
      </c>
      <c r="I337" s="168"/>
      <c r="J337" s="168">
        <f>ROUND(I337*H337,2)</f>
        <v>0</v>
      </c>
      <c r="K337" s="165" t="s">
        <v>493</v>
      </c>
      <c r="L337" s="169"/>
      <c r="M337" s="170" t="s">
        <v>3</v>
      </c>
      <c r="N337" s="171" t="s">
        <v>40</v>
      </c>
      <c r="O337" s="137">
        <v>0</v>
      </c>
      <c r="P337" s="137">
        <f>O337*H337</f>
        <v>0</v>
      </c>
      <c r="Q337" s="137">
        <v>1</v>
      </c>
      <c r="R337" s="137">
        <f>Q337*H337</f>
        <v>8.9999999999999993E-3</v>
      </c>
      <c r="S337" s="137">
        <v>0</v>
      </c>
      <c r="T337" s="138">
        <f>S337*H337</f>
        <v>0</v>
      </c>
      <c r="AR337" s="139" t="s">
        <v>328</v>
      </c>
      <c r="AT337" s="139" t="s">
        <v>242</v>
      </c>
      <c r="AU337" s="139" t="s">
        <v>79</v>
      </c>
      <c r="AY337" s="18" t="s">
        <v>157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8" t="s">
        <v>77</v>
      </c>
      <c r="BK337" s="140">
        <f>ROUND(I337*H337,2)</f>
        <v>0</v>
      </c>
      <c r="BL337" s="18" t="s">
        <v>247</v>
      </c>
      <c r="BM337" s="139" t="s">
        <v>996</v>
      </c>
    </row>
    <row r="338" spans="2:65" s="12" customFormat="1">
      <c r="B338" s="141"/>
      <c r="D338" s="142" t="s">
        <v>165</v>
      </c>
      <c r="E338" s="143" t="s">
        <v>3</v>
      </c>
      <c r="F338" s="144" t="s">
        <v>991</v>
      </c>
      <c r="H338" s="145">
        <v>22.2</v>
      </c>
      <c r="L338" s="141"/>
      <c r="M338" s="146"/>
      <c r="N338" s="147"/>
      <c r="O338" s="147"/>
      <c r="P338" s="147"/>
      <c r="Q338" s="147"/>
      <c r="R338" s="147"/>
      <c r="S338" s="147"/>
      <c r="T338" s="148"/>
      <c r="AT338" s="143" t="s">
        <v>165</v>
      </c>
      <c r="AU338" s="143" t="s">
        <v>79</v>
      </c>
      <c r="AV338" s="12" t="s">
        <v>79</v>
      </c>
      <c r="AW338" s="12" t="s">
        <v>31</v>
      </c>
      <c r="AX338" s="12" t="s">
        <v>77</v>
      </c>
      <c r="AY338" s="143" t="s">
        <v>157</v>
      </c>
    </row>
    <row r="339" spans="2:65" s="12" customFormat="1">
      <c r="B339" s="141"/>
      <c r="D339" s="142" t="s">
        <v>165</v>
      </c>
      <c r="F339" s="144" t="s">
        <v>997</v>
      </c>
      <c r="H339" s="145">
        <v>8.9999999999999993E-3</v>
      </c>
      <c r="L339" s="141"/>
      <c r="M339" s="146"/>
      <c r="N339" s="147"/>
      <c r="O339" s="147"/>
      <c r="P339" s="147"/>
      <c r="Q339" s="147"/>
      <c r="R339" s="147"/>
      <c r="S339" s="147"/>
      <c r="T339" s="148"/>
      <c r="AT339" s="143" t="s">
        <v>165</v>
      </c>
      <c r="AU339" s="143" t="s">
        <v>79</v>
      </c>
      <c r="AV339" s="12" t="s">
        <v>79</v>
      </c>
      <c r="AW339" s="12" t="s">
        <v>4</v>
      </c>
      <c r="AX339" s="12" t="s">
        <v>77</v>
      </c>
      <c r="AY339" s="143" t="s">
        <v>157</v>
      </c>
    </row>
    <row r="340" spans="2:65" s="1" customFormat="1" ht="24" customHeight="1">
      <c r="B340" s="128"/>
      <c r="C340" s="129" t="s">
        <v>998</v>
      </c>
      <c r="D340" s="129" t="s">
        <v>159</v>
      </c>
      <c r="E340" s="130" t="s">
        <v>999</v>
      </c>
      <c r="F340" s="131" t="s">
        <v>1000</v>
      </c>
      <c r="G340" s="132" t="s">
        <v>121</v>
      </c>
      <c r="H340" s="133">
        <v>62.94</v>
      </c>
      <c r="I340" s="134"/>
      <c r="J340" s="134">
        <f>ROUND(I340*H340,2)</f>
        <v>0</v>
      </c>
      <c r="K340" s="131" t="s">
        <v>162</v>
      </c>
      <c r="L340" s="30"/>
      <c r="M340" s="135" t="s">
        <v>3</v>
      </c>
      <c r="N340" s="136" t="s">
        <v>40</v>
      </c>
      <c r="O340" s="137">
        <v>3.6999999999999998E-2</v>
      </c>
      <c r="P340" s="137">
        <f>O340*H340</f>
        <v>2.3287799999999996</v>
      </c>
      <c r="Q340" s="137">
        <v>3.0000000000000001E-5</v>
      </c>
      <c r="R340" s="137">
        <f>Q340*H340</f>
        <v>1.8882E-3</v>
      </c>
      <c r="S340" s="137">
        <v>0</v>
      </c>
      <c r="T340" s="138">
        <f>S340*H340</f>
        <v>0</v>
      </c>
      <c r="AR340" s="139" t="s">
        <v>247</v>
      </c>
      <c r="AT340" s="139" t="s">
        <v>159</v>
      </c>
      <c r="AU340" s="139" t="s">
        <v>79</v>
      </c>
      <c r="AY340" s="18" t="s">
        <v>157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8" t="s">
        <v>77</v>
      </c>
      <c r="BK340" s="140">
        <f>ROUND(I340*H340,2)</f>
        <v>0</v>
      </c>
      <c r="BL340" s="18" t="s">
        <v>247</v>
      </c>
      <c r="BM340" s="139" t="s">
        <v>1001</v>
      </c>
    </row>
    <row r="341" spans="2:65" s="12" customFormat="1">
      <c r="B341" s="141"/>
      <c r="D341" s="142" t="s">
        <v>165</v>
      </c>
      <c r="E341" s="143" t="s">
        <v>3</v>
      </c>
      <c r="F341" s="144" t="s">
        <v>1002</v>
      </c>
      <c r="H341" s="145">
        <v>62.94</v>
      </c>
      <c r="L341" s="141"/>
      <c r="M341" s="146"/>
      <c r="N341" s="147"/>
      <c r="O341" s="147"/>
      <c r="P341" s="147"/>
      <c r="Q341" s="147"/>
      <c r="R341" s="147"/>
      <c r="S341" s="147"/>
      <c r="T341" s="148"/>
      <c r="AT341" s="143" t="s">
        <v>165</v>
      </c>
      <c r="AU341" s="143" t="s">
        <v>79</v>
      </c>
      <c r="AV341" s="12" t="s">
        <v>79</v>
      </c>
      <c r="AW341" s="12" t="s">
        <v>31</v>
      </c>
      <c r="AX341" s="12" t="s">
        <v>77</v>
      </c>
      <c r="AY341" s="143" t="s">
        <v>157</v>
      </c>
    </row>
    <row r="342" spans="2:65" s="1" customFormat="1" ht="24" customHeight="1">
      <c r="B342" s="128"/>
      <c r="C342" s="163" t="s">
        <v>1003</v>
      </c>
      <c r="D342" s="163" t="s">
        <v>242</v>
      </c>
      <c r="E342" s="164" t="s">
        <v>1004</v>
      </c>
      <c r="F342" s="165" t="s">
        <v>1005</v>
      </c>
      <c r="G342" s="166" t="s">
        <v>499</v>
      </c>
      <c r="H342" s="167">
        <v>226.584</v>
      </c>
      <c r="I342" s="168"/>
      <c r="J342" s="168">
        <f>ROUND(I342*H342,2)</f>
        <v>0</v>
      </c>
      <c r="K342" s="165" t="s">
        <v>162</v>
      </c>
      <c r="L342" s="169"/>
      <c r="M342" s="170" t="s">
        <v>3</v>
      </c>
      <c r="N342" s="171" t="s">
        <v>40</v>
      </c>
      <c r="O342" s="137">
        <v>0</v>
      </c>
      <c r="P342" s="137">
        <f>O342*H342</f>
        <v>0</v>
      </c>
      <c r="Q342" s="137">
        <v>1E-3</v>
      </c>
      <c r="R342" s="137">
        <f>Q342*H342</f>
        <v>0.22658400000000001</v>
      </c>
      <c r="S342" s="137">
        <v>0</v>
      </c>
      <c r="T342" s="138">
        <f>S342*H342</f>
        <v>0</v>
      </c>
      <c r="AR342" s="139" t="s">
        <v>328</v>
      </c>
      <c r="AT342" s="139" t="s">
        <v>242</v>
      </c>
      <c r="AU342" s="139" t="s">
        <v>79</v>
      </c>
      <c r="AY342" s="18" t="s">
        <v>157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8" t="s">
        <v>77</v>
      </c>
      <c r="BK342" s="140">
        <f>ROUND(I342*H342,2)</f>
        <v>0</v>
      </c>
      <c r="BL342" s="18" t="s">
        <v>247</v>
      </c>
      <c r="BM342" s="139" t="s">
        <v>1006</v>
      </c>
    </row>
    <row r="343" spans="2:65" s="12" customFormat="1">
      <c r="B343" s="141"/>
      <c r="D343" s="142" t="s">
        <v>165</v>
      </c>
      <c r="F343" s="144" t="s">
        <v>1007</v>
      </c>
      <c r="H343" s="145">
        <v>226.584</v>
      </c>
      <c r="L343" s="141"/>
      <c r="M343" s="146"/>
      <c r="N343" s="147"/>
      <c r="O343" s="147"/>
      <c r="P343" s="147"/>
      <c r="Q343" s="147"/>
      <c r="R343" s="147"/>
      <c r="S343" s="147"/>
      <c r="T343" s="148"/>
      <c r="AT343" s="143" t="s">
        <v>165</v>
      </c>
      <c r="AU343" s="143" t="s">
        <v>79</v>
      </c>
      <c r="AV343" s="12" t="s">
        <v>79</v>
      </c>
      <c r="AW343" s="12" t="s">
        <v>4</v>
      </c>
      <c r="AX343" s="12" t="s">
        <v>77</v>
      </c>
      <c r="AY343" s="143" t="s">
        <v>157</v>
      </c>
    </row>
    <row r="344" spans="2:65" s="1" customFormat="1" ht="24" customHeight="1">
      <c r="B344" s="128"/>
      <c r="C344" s="129" t="s">
        <v>1008</v>
      </c>
      <c r="D344" s="129" t="s">
        <v>159</v>
      </c>
      <c r="E344" s="130" t="s">
        <v>1009</v>
      </c>
      <c r="F344" s="131" t="s">
        <v>1010</v>
      </c>
      <c r="G344" s="132" t="s">
        <v>121</v>
      </c>
      <c r="H344" s="133">
        <v>7.28</v>
      </c>
      <c r="I344" s="134"/>
      <c r="J344" s="134">
        <f>ROUND(I344*H344,2)</f>
        <v>0</v>
      </c>
      <c r="K344" s="131" t="s">
        <v>162</v>
      </c>
      <c r="L344" s="30"/>
      <c r="M344" s="135" t="s">
        <v>3</v>
      </c>
      <c r="N344" s="136" t="s">
        <v>40</v>
      </c>
      <c r="O344" s="137">
        <v>3.3000000000000002E-2</v>
      </c>
      <c r="P344" s="137">
        <f>O344*H344</f>
        <v>0.24024000000000001</v>
      </c>
      <c r="Q344" s="137">
        <v>0</v>
      </c>
      <c r="R344" s="137">
        <f>Q344*H344</f>
        <v>0</v>
      </c>
      <c r="S344" s="137">
        <v>0</v>
      </c>
      <c r="T344" s="138">
        <f>S344*H344</f>
        <v>0</v>
      </c>
      <c r="AR344" s="139" t="s">
        <v>247</v>
      </c>
      <c r="AT344" s="139" t="s">
        <v>159</v>
      </c>
      <c r="AU344" s="139" t="s">
        <v>79</v>
      </c>
      <c r="AY344" s="18" t="s">
        <v>157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8" t="s">
        <v>77</v>
      </c>
      <c r="BK344" s="140">
        <f>ROUND(I344*H344,2)</f>
        <v>0</v>
      </c>
      <c r="BL344" s="18" t="s">
        <v>247</v>
      </c>
      <c r="BM344" s="139" t="s">
        <v>1011</v>
      </c>
    </row>
    <row r="345" spans="2:65" s="12" customFormat="1">
      <c r="B345" s="141"/>
      <c r="D345" s="142" t="s">
        <v>165</v>
      </c>
      <c r="E345" s="143" t="s">
        <v>3</v>
      </c>
      <c r="F345" s="144" t="s">
        <v>1012</v>
      </c>
      <c r="H345" s="145">
        <v>7.28</v>
      </c>
      <c r="L345" s="141"/>
      <c r="M345" s="146"/>
      <c r="N345" s="147"/>
      <c r="O345" s="147"/>
      <c r="P345" s="147"/>
      <c r="Q345" s="147"/>
      <c r="R345" s="147"/>
      <c r="S345" s="147"/>
      <c r="T345" s="148"/>
      <c r="AT345" s="143" t="s">
        <v>165</v>
      </c>
      <c r="AU345" s="143" t="s">
        <v>79</v>
      </c>
      <c r="AV345" s="12" t="s">
        <v>79</v>
      </c>
      <c r="AW345" s="12" t="s">
        <v>31</v>
      </c>
      <c r="AX345" s="12" t="s">
        <v>69</v>
      </c>
      <c r="AY345" s="143" t="s">
        <v>157</v>
      </c>
    </row>
    <row r="346" spans="2:65" s="13" customFormat="1">
      <c r="B346" s="149"/>
      <c r="D346" s="142" t="s">
        <v>165</v>
      </c>
      <c r="E346" s="150" t="s">
        <v>3</v>
      </c>
      <c r="F346" s="151" t="s">
        <v>172</v>
      </c>
      <c r="H346" s="152">
        <v>7.28</v>
      </c>
      <c r="L346" s="149"/>
      <c r="M346" s="153"/>
      <c r="N346" s="154"/>
      <c r="O346" s="154"/>
      <c r="P346" s="154"/>
      <c r="Q346" s="154"/>
      <c r="R346" s="154"/>
      <c r="S346" s="154"/>
      <c r="T346" s="155"/>
      <c r="AT346" s="150" t="s">
        <v>165</v>
      </c>
      <c r="AU346" s="150" t="s">
        <v>79</v>
      </c>
      <c r="AV346" s="13" t="s">
        <v>163</v>
      </c>
      <c r="AW346" s="13" t="s">
        <v>31</v>
      </c>
      <c r="AX346" s="13" t="s">
        <v>77</v>
      </c>
      <c r="AY346" s="150" t="s">
        <v>157</v>
      </c>
    </row>
    <row r="347" spans="2:65" s="1" customFormat="1" ht="16.5" customHeight="1">
      <c r="B347" s="128"/>
      <c r="C347" s="163" t="s">
        <v>1013</v>
      </c>
      <c r="D347" s="163" t="s">
        <v>242</v>
      </c>
      <c r="E347" s="164" t="s">
        <v>1014</v>
      </c>
      <c r="F347" s="165" t="s">
        <v>1015</v>
      </c>
      <c r="G347" s="166" t="s">
        <v>121</v>
      </c>
      <c r="H347" s="167">
        <v>7.3529999999999998</v>
      </c>
      <c r="I347" s="168"/>
      <c r="J347" s="168">
        <f>ROUND(I347*H347,2)</f>
        <v>0</v>
      </c>
      <c r="K347" s="165" t="s">
        <v>162</v>
      </c>
      <c r="L347" s="169"/>
      <c r="M347" s="170" t="s">
        <v>3</v>
      </c>
      <c r="N347" s="171" t="s">
        <v>40</v>
      </c>
      <c r="O347" s="137">
        <v>0</v>
      </c>
      <c r="P347" s="137">
        <f>O347*H347</f>
        <v>0</v>
      </c>
      <c r="Q347" s="137">
        <v>5.9999999999999995E-4</v>
      </c>
      <c r="R347" s="137">
        <f>Q347*H347</f>
        <v>4.4117999999999996E-3</v>
      </c>
      <c r="S347" s="137">
        <v>0</v>
      </c>
      <c r="T347" s="138">
        <f>S347*H347</f>
        <v>0</v>
      </c>
      <c r="AR347" s="139" t="s">
        <v>328</v>
      </c>
      <c r="AT347" s="139" t="s">
        <v>242</v>
      </c>
      <c r="AU347" s="139" t="s">
        <v>79</v>
      </c>
      <c r="AY347" s="18" t="s">
        <v>157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77</v>
      </c>
      <c r="BK347" s="140">
        <f>ROUND(I347*H347,2)</f>
        <v>0</v>
      </c>
      <c r="BL347" s="18" t="s">
        <v>247</v>
      </c>
      <c r="BM347" s="139" t="s">
        <v>1016</v>
      </c>
    </row>
    <row r="348" spans="2:65" s="12" customFormat="1">
      <c r="B348" s="141"/>
      <c r="D348" s="142" t="s">
        <v>165</v>
      </c>
      <c r="F348" s="144" t="s">
        <v>1017</v>
      </c>
      <c r="H348" s="145">
        <v>7.3529999999999998</v>
      </c>
      <c r="L348" s="141"/>
      <c r="M348" s="146"/>
      <c r="N348" s="147"/>
      <c r="O348" s="147"/>
      <c r="P348" s="147"/>
      <c r="Q348" s="147"/>
      <c r="R348" s="147"/>
      <c r="S348" s="147"/>
      <c r="T348" s="148"/>
      <c r="AT348" s="143" t="s">
        <v>165</v>
      </c>
      <c r="AU348" s="143" t="s">
        <v>79</v>
      </c>
      <c r="AV348" s="12" t="s">
        <v>79</v>
      </c>
      <c r="AW348" s="12" t="s">
        <v>4</v>
      </c>
      <c r="AX348" s="12" t="s">
        <v>77</v>
      </c>
      <c r="AY348" s="143" t="s">
        <v>157</v>
      </c>
    </row>
    <row r="349" spans="2:65" s="1" customFormat="1" ht="24" customHeight="1">
      <c r="B349" s="128"/>
      <c r="C349" s="129" t="s">
        <v>1018</v>
      </c>
      <c r="D349" s="129" t="s">
        <v>159</v>
      </c>
      <c r="E349" s="130" t="s">
        <v>1019</v>
      </c>
      <c r="F349" s="131" t="s">
        <v>1020</v>
      </c>
      <c r="G349" s="132" t="s">
        <v>121</v>
      </c>
      <c r="H349" s="133">
        <v>62.94</v>
      </c>
      <c r="I349" s="134"/>
      <c r="J349" s="134">
        <f>ROUND(I349*H349,2)</f>
        <v>0</v>
      </c>
      <c r="K349" s="131" t="s">
        <v>162</v>
      </c>
      <c r="L349" s="30"/>
      <c r="M349" s="135" t="s">
        <v>3</v>
      </c>
      <c r="N349" s="136" t="s">
        <v>40</v>
      </c>
      <c r="O349" s="137">
        <v>0.222</v>
      </c>
      <c r="P349" s="137">
        <f>O349*H349</f>
        <v>13.97268</v>
      </c>
      <c r="Q349" s="137">
        <v>4.0000000000000002E-4</v>
      </c>
      <c r="R349" s="137">
        <f>Q349*H349</f>
        <v>2.5176E-2</v>
      </c>
      <c r="S349" s="137">
        <v>0</v>
      </c>
      <c r="T349" s="138">
        <f>S349*H349</f>
        <v>0</v>
      </c>
      <c r="AR349" s="139" t="s">
        <v>247</v>
      </c>
      <c r="AT349" s="139" t="s">
        <v>159</v>
      </c>
      <c r="AU349" s="139" t="s">
        <v>79</v>
      </c>
      <c r="AY349" s="18" t="s">
        <v>157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8" t="s">
        <v>77</v>
      </c>
      <c r="BK349" s="140">
        <f>ROUND(I349*H349,2)</f>
        <v>0</v>
      </c>
      <c r="BL349" s="18" t="s">
        <v>247</v>
      </c>
      <c r="BM349" s="139" t="s">
        <v>1021</v>
      </c>
    </row>
    <row r="350" spans="2:65" s="12" customFormat="1">
      <c r="B350" s="141"/>
      <c r="D350" s="142" t="s">
        <v>165</v>
      </c>
      <c r="E350" s="143" t="s">
        <v>3</v>
      </c>
      <c r="F350" s="144" t="s">
        <v>1022</v>
      </c>
      <c r="H350" s="145">
        <v>62.94</v>
      </c>
      <c r="L350" s="141"/>
      <c r="M350" s="146"/>
      <c r="N350" s="147"/>
      <c r="O350" s="147"/>
      <c r="P350" s="147"/>
      <c r="Q350" s="147"/>
      <c r="R350" s="147"/>
      <c r="S350" s="147"/>
      <c r="T350" s="148"/>
      <c r="AT350" s="143" t="s">
        <v>165</v>
      </c>
      <c r="AU350" s="143" t="s">
        <v>79</v>
      </c>
      <c r="AV350" s="12" t="s">
        <v>79</v>
      </c>
      <c r="AW350" s="12" t="s">
        <v>31</v>
      </c>
      <c r="AX350" s="12" t="s">
        <v>69</v>
      </c>
      <c r="AY350" s="143" t="s">
        <v>157</v>
      </c>
    </row>
    <row r="351" spans="2:65" s="13" customFormat="1">
      <c r="B351" s="149"/>
      <c r="D351" s="142" t="s">
        <v>165</v>
      </c>
      <c r="E351" s="150" t="s">
        <v>3</v>
      </c>
      <c r="F351" s="151" t="s">
        <v>172</v>
      </c>
      <c r="H351" s="152">
        <v>62.94</v>
      </c>
      <c r="L351" s="149"/>
      <c r="M351" s="153"/>
      <c r="N351" s="154"/>
      <c r="O351" s="154"/>
      <c r="P351" s="154"/>
      <c r="Q351" s="154"/>
      <c r="R351" s="154"/>
      <c r="S351" s="154"/>
      <c r="T351" s="155"/>
      <c r="AT351" s="150" t="s">
        <v>165</v>
      </c>
      <c r="AU351" s="150" t="s">
        <v>79</v>
      </c>
      <c r="AV351" s="13" t="s">
        <v>163</v>
      </c>
      <c r="AW351" s="13" t="s">
        <v>31</v>
      </c>
      <c r="AX351" s="13" t="s">
        <v>77</v>
      </c>
      <c r="AY351" s="150" t="s">
        <v>157</v>
      </c>
    </row>
    <row r="352" spans="2:65" s="1" customFormat="1" ht="24" customHeight="1">
      <c r="B352" s="128"/>
      <c r="C352" s="129" t="s">
        <v>1023</v>
      </c>
      <c r="D352" s="129" t="s">
        <v>159</v>
      </c>
      <c r="E352" s="130" t="s">
        <v>1024</v>
      </c>
      <c r="F352" s="131" t="s">
        <v>1025</v>
      </c>
      <c r="G352" s="132" t="s">
        <v>121</v>
      </c>
      <c r="H352" s="133">
        <v>86.266999999999996</v>
      </c>
      <c r="I352" s="134"/>
      <c r="J352" s="134">
        <f>ROUND(I352*H352,2)</f>
        <v>0</v>
      </c>
      <c r="K352" s="131" t="s">
        <v>162</v>
      </c>
      <c r="L352" s="30"/>
      <c r="M352" s="135" t="s">
        <v>3</v>
      </c>
      <c r="N352" s="136" t="s">
        <v>40</v>
      </c>
      <c r="O352" s="137">
        <v>0.26</v>
      </c>
      <c r="P352" s="137">
        <f>O352*H352</f>
        <v>22.42942</v>
      </c>
      <c r="Q352" s="137">
        <v>4.0000000000000002E-4</v>
      </c>
      <c r="R352" s="137">
        <f>Q352*H352</f>
        <v>3.4506799999999997E-2</v>
      </c>
      <c r="S352" s="137">
        <v>0</v>
      </c>
      <c r="T352" s="138">
        <f>S352*H352</f>
        <v>0</v>
      </c>
      <c r="AR352" s="139" t="s">
        <v>247</v>
      </c>
      <c r="AT352" s="139" t="s">
        <v>159</v>
      </c>
      <c r="AU352" s="139" t="s">
        <v>79</v>
      </c>
      <c r="AY352" s="18" t="s">
        <v>157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8" t="s">
        <v>77</v>
      </c>
      <c r="BK352" s="140">
        <f>ROUND(I352*H352,2)</f>
        <v>0</v>
      </c>
      <c r="BL352" s="18" t="s">
        <v>247</v>
      </c>
      <c r="BM352" s="139" t="s">
        <v>1026</v>
      </c>
    </row>
    <row r="353" spans="2:65" s="12" customFormat="1">
      <c r="B353" s="141"/>
      <c r="D353" s="142" t="s">
        <v>165</v>
      </c>
      <c r="E353" s="143" t="s">
        <v>3</v>
      </c>
      <c r="F353" s="144" t="s">
        <v>1027</v>
      </c>
      <c r="H353" s="145">
        <v>39.771999999999998</v>
      </c>
      <c r="L353" s="141"/>
      <c r="M353" s="146"/>
      <c r="N353" s="147"/>
      <c r="O353" s="147"/>
      <c r="P353" s="147"/>
      <c r="Q353" s="147"/>
      <c r="R353" s="147"/>
      <c r="S353" s="147"/>
      <c r="T353" s="148"/>
      <c r="AT353" s="143" t="s">
        <v>165</v>
      </c>
      <c r="AU353" s="143" t="s">
        <v>79</v>
      </c>
      <c r="AV353" s="12" t="s">
        <v>79</v>
      </c>
      <c r="AW353" s="12" t="s">
        <v>31</v>
      </c>
      <c r="AX353" s="12" t="s">
        <v>69</v>
      </c>
      <c r="AY353" s="143" t="s">
        <v>157</v>
      </c>
    </row>
    <row r="354" spans="2:65" s="12" customFormat="1">
      <c r="B354" s="141"/>
      <c r="D354" s="142" t="s">
        <v>165</v>
      </c>
      <c r="E354" s="143" t="s">
        <v>3</v>
      </c>
      <c r="F354" s="144" t="s">
        <v>1028</v>
      </c>
      <c r="H354" s="145">
        <v>33.299999999999997</v>
      </c>
      <c r="L354" s="141"/>
      <c r="M354" s="146"/>
      <c r="N354" s="147"/>
      <c r="O354" s="147"/>
      <c r="P354" s="147"/>
      <c r="Q354" s="147"/>
      <c r="R354" s="147"/>
      <c r="S354" s="147"/>
      <c r="T354" s="148"/>
      <c r="AT354" s="143" t="s">
        <v>165</v>
      </c>
      <c r="AU354" s="143" t="s">
        <v>79</v>
      </c>
      <c r="AV354" s="12" t="s">
        <v>79</v>
      </c>
      <c r="AW354" s="12" t="s">
        <v>31</v>
      </c>
      <c r="AX354" s="12" t="s">
        <v>69</v>
      </c>
      <c r="AY354" s="143" t="s">
        <v>157</v>
      </c>
    </row>
    <row r="355" spans="2:65" s="12" customFormat="1" ht="22.5">
      <c r="B355" s="141"/>
      <c r="D355" s="142" t="s">
        <v>165</v>
      </c>
      <c r="E355" s="143" t="s">
        <v>3</v>
      </c>
      <c r="F355" s="144" t="s">
        <v>1029</v>
      </c>
      <c r="H355" s="145">
        <v>13.195</v>
      </c>
      <c r="L355" s="141"/>
      <c r="M355" s="146"/>
      <c r="N355" s="147"/>
      <c r="O355" s="147"/>
      <c r="P355" s="147"/>
      <c r="Q355" s="147"/>
      <c r="R355" s="147"/>
      <c r="S355" s="147"/>
      <c r="T355" s="148"/>
      <c r="AT355" s="143" t="s">
        <v>165</v>
      </c>
      <c r="AU355" s="143" t="s">
        <v>79</v>
      </c>
      <c r="AV355" s="12" t="s">
        <v>79</v>
      </c>
      <c r="AW355" s="12" t="s">
        <v>31</v>
      </c>
      <c r="AX355" s="12" t="s">
        <v>69</v>
      </c>
      <c r="AY355" s="143" t="s">
        <v>157</v>
      </c>
    </row>
    <row r="356" spans="2:65" s="13" customFormat="1">
      <c r="B356" s="149"/>
      <c r="D356" s="142" t="s">
        <v>165</v>
      </c>
      <c r="E356" s="150" t="s">
        <v>3</v>
      </c>
      <c r="F356" s="151" t="s">
        <v>172</v>
      </c>
      <c r="H356" s="152">
        <v>86.266999999999996</v>
      </c>
      <c r="L356" s="149"/>
      <c r="M356" s="153"/>
      <c r="N356" s="154"/>
      <c r="O356" s="154"/>
      <c r="P356" s="154"/>
      <c r="Q356" s="154"/>
      <c r="R356" s="154"/>
      <c r="S356" s="154"/>
      <c r="T356" s="155"/>
      <c r="AT356" s="150" t="s">
        <v>165</v>
      </c>
      <c r="AU356" s="150" t="s">
        <v>79</v>
      </c>
      <c r="AV356" s="13" t="s">
        <v>163</v>
      </c>
      <c r="AW356" s="13" t="s">
        <v>31</v>
      </c>
      <c r="AX356" s="13" t="s">
        <v>77</v>
      </c>
      <c r="AY356" s="150" t="s">
        <v>157</v>
      </c>
    </row>
    <row r="357" spans="2:65" s="1" customFormat="1" ht="16.5" customHeight="1">
      <c r="B357" s="128"/>
      <c r="C357" s="163" t="s">
        <v>1030</v>
      </c>
      <c r="D357" s="163" t="s">
        <v>242</v>
      </c>
      <c r="E357" s="164" t="s">
        <v>1031</v>
      </c>
      <c r="F357" s="165" t="s">
        <v>1032</v>
      </c>
      <c r="G357" s="166" t="s">
        <v>121</v>
      </c>
      <c r="H357" s="167">
        <v>139.708</v>
      </c>
      <c r="I357" s="168"/>
      <c r="J357" s="168">
        <f>ROUND(I357*H357,2)</f>
        <v>0</v>
      </c>
      <c r="K357" s="165" t="s">
        <v>162</v>
      </c>
      <c r="L357" s="169"/>
      <c r="M357" s="170" t="s">
        <v>3</v>
      </c>
      <c r="N357" s="171" t="s">
        <v>40</v>
      </c>
      <c r="O357" s="137">
        <v>0</v>
      </c>
      <c r="P357" s="137">
        <f>O357*H357</f>
        <v>0</v>
      </c>
      <c r="Q357" s="137">
        <v>3.8999999999999998E-3</v>
      </c>
      <c r="R357" s="137">
        <f>Q357*H357</f>
        <v>0.54486119999999993</v>
      </c>
      <c r="S357" s="137">
        <v>0</v>
      </c>
      <c r="T357" s="138">
        <f>S357*H357</f>
        <v>0</v>
      </c>
      <c r="AR357" s="139" t="s">
        <v>328</v>
      </c>
      <c r="AT357" s="139" t="s">
        <v>242</v>
      </c>
      <c r="AU357" s="139" t="s">
        <v>79</v>
      </c>
      <c r="AY357" s="18" t="s">
        <v>157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8" t="s">
        <v>77</v>
      </c>
      <c r="BK357" s="140">
        <f>ROUND(I357*H357,2)</f>
        <v>0</v>
      </c>
      <c r="BL357" s="18" t="s">
        <v>247</v>
      </c>
      <c r="BM357" s="139" t="s">
        <v>1033</v>
      </c>
    </row>
    <row r="358" spans="2:65" s="12" customFormat="1">
      <c r="B358" s="141"/>
      <c r="D358" s="142" t="s">
        <v>165</v>
      </c>
      <c r="E358" s="143" t="s">
        <v>3</v>
      </c>
      <c r="F358" s="144" t="s">
        <v>1034</v>
      </c>
      <c r="H358" s="145">
        <v>39.771999999999998</v>
      </c>
      <c r="L358" s="141"/>
      <c r="M358" s="146"/>
      <c r="N358" s="147"/>
      <c r="O358" s="147"/>
      <c r="P358" s="147"/>
      <c r="Q358" s="147"/>
      <c r="R358" s="147"/>
      <c r="S358" s="147"/>
      <c r="T358" s="148"/>
      <c r="AT358" s="143" t="s">
        <v>165</v>
      </c>
      <c r="AU358" s="143" t="s">
        <v>79</v>
      </c>
      <c r="AV358" s="12" t="s">
        <v>79</v>
      </c>
      <c r="AW358" s="12" t="s">
        <v>31</v>
      </c>
      <c r="AX358" s="12" t="s">
        <v>69</v>
      </c>
      <c r="AY358" s="143" t="s">
        <v>157</v>
      </c>
    </row>
    <row r="359" spans="2:65" s="12" customFormat="1">
      <c r="B359" s="141"/>
      <c r="D359" s="142" t="s">
        <v>165</v>
      </c>
      <c r="E359" s="143" t="s">
        <v>3</v>
      </c>
      <c r="F359" s="144" t="s">
        <v>1022</v>
      </c>
      <c r="H359" s="145">
        <v>62.94</v>
      </c>
      <c r="L359" s="141"/>
      <c r="M359" s="146"/>
      <c r="N359" s="147"/>
      <c r="O359" s="147"/>
      <c r="P359" s="147"/>
      <c r="Q359" s="147"/>
      <c r="R359" s="147"/>
      <c r="S359" s="147"/>
      <c r="T359" s="148"/>
      <c r="AT359" s="143" t="s">
        <v>165</v>
      </c>
      <c r="AU359" s="143" t="s">
        <v>79</v>
      </c>
      <c r="AV359" s="12" t="s">
        <v>79</v>
      </c>
      <c r="AW359" s="12" t="s">
        <v>31</v>
      </c>
      <c r="AX359" s="12" t="s">
        <v>69</v>
      </c>
      <c r="AY359" s="143" t="s">
        <v>157</v>
      </c>
    </row>
    <row r="360" spans="2:65" s="12" customFormat="1">
      <c r="B360" s="141"/>
      <c r="D360" s="142" t="s">
        <v>165</v>
      </c>
      <c r="E360" s="143" t="s">
        <v>3</v>
      </c>
      <c r="F360" s="144" t="s">
        <v>1035</v>
      </c>
      <c r="H360" s="145">
        <v>11.1</v>
      </c>
      <c r="L360" s="141"/>
      <c r="M360" s="146"/>
      <c r="N360" s="147"/>
      <c r="O360" s="147"/>
      <c r="P360" s="147"/>
      <c r="Q360" s="147"/>
      <c r="R360" s="147"/>
      <c r="S360" s="147"/>
      <c r="T360" s="148"/>
      <c r="AT360" s="143" t="s">
        <v>165</v>
      </c>
      <c r="AU360" s="143" t="s">
        <v>79</v>
      </c>
      <c r="AV360" s="12" t="s">
        <v>79</v>
      </c>
      <c r="AW360" s="12" t="s">
        <v>31</v>
      </c>
      <c r="AX360" s="12" t="s">
        <v>69</v>
      </c>
      <c r="AY360" s="143" t="s">
        <v>157</v>
      </c>
    </row>
    <row r="361" spans="2:65" s="12" customFormat="1" ht="22.5">
      <c r="B361" s="141"/>
      <c r="D361" s="142" t="s">
        <v>165</v>
      </c>
      <c r="E361" s="143" t="s">
        <v>3</v>
      </c>
      <c r="F361" s="144" t="s">
        <v>1029</v>
      </c>
      <c r="H361" s="145">
        <v>13.195</v>
      </c>
      <c r="L361" s="141"/>
      <c r="M361" s="146"/>
      <c r="N361" s="147"/>
      <c r="O361" s="147"/>
      <c r="P361" s="147"/>
      <c r="Q361" s="147"/>
      <c r="R361" s="147"/>
      <c r="S361" s="147"/>
      <c r="T361" s="148"/>
      <c r="AT361" s="143" t="s">
        <v>165</v>
      </c>
      <c r="AU361" s="143" t="s">
        <v>79</v>
      </c>
      <c r="AV361" s="12" t="s">
        <v>79</v>
      </c>
      <c r="AW361" s="12" t="s">
        <v>31</v>
      </c>
      <c r="AX361" s="12" t="s">
        <v>69</v>
      </c>
      <c r="AY361" s="143" t="s">
        <v>157</v>
      </c>
    </row>
    <row r="362" spans="2:65" s="13" customFormat="1">
      <c r="B362" s="149"/>
      <c r="D362" s="142" t="s">
        <v>165</v>
      </c>
      <c r="E362" s="150" t="s">
        <v>3</v>
      </c>
      <c r="F362" s="151" t="s">
        <v>172</v>
      </c>
      <c r="H362" s="152">
        <v>127.00700000000001</v>
      </c>
      <c r="L362" s="149"/>
      <c r="M362" s="153"/>
      <c r="N362" s="154"/>
      <c r="O362" s="154"/>
      <c r="P362" s="154"/>
      <c r="Q362" s="154"/>
      <c r="R362" s="154"/>
      <c r="S362" s="154"/>
      <c r="T362" s="155"/>
      <c r="AT362" s="150" t="s">
        <v>165</v>
      </c>
      <c r="AU362" s="150" t="s">
        <v>79</v>
      </c>
      <c r="AV362" s="13" t="s">
        <v>163</v>
      </c>
      <c r="AW362" s="13" t="s">
        <v>31</v>
      </c>
      <c r="AX362" s="13" t="s">
        <v>77</v>
      </c>
      <c r="AY362" s="150" t="s">
        <v>157</v>
      </c>
    </row>
    <row r="363" spans="2:65" s="12" customFormat="1">
      <c r="B363" s="141"/>
      <c r="D363" s="142" t="s">
        <v>165</v>
      </c>
      <c r="F363" s="144" t="s">
        <v>1036</v>
      </c>
      <c r="H363" s="145">
        <v>139.708</v>
      </c>
      <c r="L363" s="141"/>
      <c r="M363" s="146"/>
      <c r="N363" s="147"/>
      <c r="O363" s="147"/>
      <c r="P363" s="147"/>
      <c r="Q363" s="147"/>
      <c r="R363" s="147"/>
      <c r="S363" s="147"/>
      <c r="T363" s="148"/>
      <c r="AT363" s="143" t="s">
        <v>165</v>
      </c>
      <c r="AU363" s="143" t="s">
        <v>79</v>
      </c>
      <c r="AV363" s="12" t="s">
        <v>79</v>
      </c>
      <c r="AW363" s="12" t="s">
        <v>4</v>
      </c>
      <c r="AX363" s="12" t="s">
        <v>77</v>
      </c>
      <c r="AY363" s="143" t="s">
        <v>157</v>
      </c>
    </row>
    <row r="364" spans="2:65" s="1" customFormat="1" ht="16.5" customHeight="1">
      <c r="B364" s="128"/>
      <c r="C364" s="163" t="s">
        <v>1037</v>
      </c>
      <c r="D364" s="163" t="s">
        <v>242</v>
      </c>
      <c r="E364" s="164" t="s">
        <v>1038</v>
      </c>
      <c r="F364" s="165" t="s">
        <v>1039</v>
      </c>
      <c r="G364" s="166" t="s">
        <v>121</v>
      </c>
      <c r="H364" s="167">
        <v>137.40299999999999</v>
      </c>
      <c r="I364" s="168"/>
      <c r="J364" s="168">
        <f>ROUND(I364*H364,2)</f>
        <v>0</v>
      </c>
      <c r="K364" s="165" t="s">
        <v>162</v>
      </c>
      <c r="L364" s="169"/>
      <c r="M364" s="170" t="s">
        <v>3</v>
      </c>
      <c r="N364" s="171" t="s">
        <v>40</v>
      </c>
      <c r="O364" s="137">
        <v>0</v>
      </c>
      <c r="P364" s="137">
        <f>O364*H364</f>
        <v>0</v>
      </c>
      <c r="Q364" s="137">
        <v>1E-3</v>
      </c>
      <c r="R364" s="137">
        <f>Q364*H364</f>
        <v>0.137403</v>
      </c>
      <c r="S364" s="137">
        <v>0</v>
      </c>
      <c r="T364" s="138">
        <f>S364*H364</f>
        <v>0</v>
      </c>
      <c r="AR364" s="139" t="s">
        <v>328</v>
      </c>
      <c r="AT364" s="139" t="s">
        <v>242</v>
      </c>
      <c r="AU364" s="139" t="s">
        <v>79</v>
      </c>
      <c r="AY364" s="18" t="s">
        <v>157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77</v>
      </c>
      <c r="BK364" s="140">
        <f>ROUND(I364*H364,2)</f>
        <v>0</v>
      </c>
      <c r="BL364" s="18" t="s">
        <v>247</v>
      </c>
      <c r="BM364" s="139" t="s">
        <v>1040</v>
      </c>
    </row>
    <row r="365" spans="2:65" s="12" customFormat="1">
      <c r="B365" s="141"/>
      <c r="D365" s="142" t="s">
        <v>165</v>
      </c>
      <c r="E365" s="143" t="s">
        <v>3</v>
      </c>
      <c r="F365" s="144" t="s">
        <v>1034</v>
      </c>
      <c r="H365" s="145">
        <v>39.771999999999998</v>
      </c>
      <c r="L365" s="141"/>
      <c r="M365" s="146"/>
      <c r="N365" s="147"/>
      <c r="O365" s="147"/>
      <c r="P365" s="147"/>
      <c r="Q365" s="147"/>
      <c r="R365" s="147"/>
      <c r="S365" s="147"/>
      <c r="T365" s="148"/>
      <c r="AT365" s="143" t="s">
        <v>165</v>
      </c>
      <c r="AU365" s="143" t="s">
        <v>79</v>
      </c>
      <c r="AV365" s="12" t="s">
        <v>79</v>
      </c>
      <c r="AW365" s="12" t="s">
        <v>31</v>
      </c>
      <c r="AX365" s="12" t="s">
        <v>69</v>
      </c>
      <c r="AY365" s="143" t="s">
        <v>157</v>
      </c>
    </row>
    <row r="366" spans="2:65" s="12" customFormat="1">
      <c r="B366" s="141"/>
      <c r="D366" s="142" t="s">
        <v>165</v>
      </c>
      <c r="E366" s="143" t="s">
        <v>3</v>
      </c>
      <c r="F366" s="144" t="s">
        <v>1022</v>
      </c>
      <c r="H366" s="145">
        <v>62.94</v>
      </c>
      <c r="L366" s="141"/>
      <c r="M366" s="146"/>
      <c r="N366" s="147"/>
      <c r="O366" s="147"/>
      <c r="P366" s="147"/>
      <c r="Q366" s="147"/>
      <c r="R366" s="147"/>
      <c r="S366" s="147"/>
      <c r="T366" s="148"/>
      <c r="AT366" s="143" t="s">
        <v>165</v>
      </c>
      <c r="AU366" s="143" t="s">
        <v>79</v>
      </c>
      <c r="AV366" s="12" t="s">
        <v>79</v>
      </c>
      <c r="AW366" s="12" t="s">
        <v>31</v>
      </c>
      <c r="AX366" s="12" t="s">
        <v>69</v>
      </c>
      <c r="AY366" s="143" t="s">
        <v>157</v>
      </c>
    </row>
    <row r="367" spans="2:65" s="12" customFormat="1">
      <c r="B367" s="141"/>
      <c r="D367" s="142" t="s">
        <v>165</v>
      </c>
      <c r="E367" s="143" t="s">
        <v>3</v>
      </c>
      <c r="F367" s="144" t="s">
        <v>1041</v>
      </c>
      <c r="H367" s="145">
        <v>22.2</v>
      </c>
      <c r="L367" s="141"/>
      <c r="M367" s="146"/>
      <c r="N367" s="147"/>
      <c r="O367" s="147"/>
      <c r="P367" s="147"/>
      <c r="Q367" s="147"/>
      <c r="R367" s="147"/>
      <c r="S367" s="147"/>
      <c r="T367" s="148"/>
      <c r="AT367" s="143" t="s">
        <v>165</v>
      </c>
      <c r="AU367" s="143" t="s">
        <v>79</v>
      </c>
      <c r="AV367" s="12" t="s">
        <v>79</v>
      </c>
      <c r="AW367" s="12" t="s">
        <v>31</v>
      </c>
      <c r="AX367" s="12" t="s">
        <v>69</v>
      </c>
      <c r="AY367" s="143" t="s">
        <v>157</v>
      </c>
    </row>
    <row r="368" spans="2:65" s="13" customFormat="1">
      <c r="B368" s="149"/>
      <c r="D368" s="142" t="s">
        <v>165</v>
      </c>
      <c r="E368" s="150" t="s">
        <v>3</v>
      </c>
      <c r="F368" s="151" t="s">
        <v>172</v>
      </c>
      <c r="H368" s="152">
        <v>124.91200000000001</v>
      </c>
      <c r="L368" s="149"/>
      <c r="M368" s="153"/>
      <c r="N368" s="154"/>
      <c r="O368" s="154"/>
      <c r="P368" s="154"/>
      <c r="Q368" s="154"/>
      <c r="R368" s="154"/>
      <c r="S368" s="154"/>
      <c r="T368" s="155"/>
      <c r="AT368" s="150" t="s">
        <v>165</v>
      </c>
      <c r="AU368" s="150" t="s">
        <v>79</v>
      </c>
      <c r="AV368" s="13" t="s">
        <v>163</v>
      </c>
      <c r="AW368" s="13" t="s">
        <v>31</v>
      </c>
      <c r="AX368" s="13" t="s">
        <v>77</v>
      </c>
      <c r="AY368" s="150" t="s">
        <v>157</v>
      </c>
    </row>
    <row r="369" spans="2:65" s="12" customFormat="1">
      <c r="B369" s="141"/>
      <c r="D369" s="142" t="s">
        <v>165</v>
      </c>
      <c r="F369" s="144" t="s">
        <v>1042</v>
      </c>
      <c r="H369" s="145">
        <v>137.40299999999999</v>
      </c>
      <c r="L369" s="141"/>
      <c r="M369" s="146"/>
      <c r="N369" s="147"/>
      <c r="O369" s="147"/>
      <c r="P369" s="147"/>
      <c r="Q369" s="147"/>
      <c r="R369" s="147"/>
      <c r="S369" s="147"/>
      <c r="T369" s="148"/>
      <c r="AT369" s="143" t="s">
        <v>165</v>
      </c>
      <c r="AU369" s="143" t="s">
        <v>79</v>
      </c>
      <c r="AV369" s="12" t="s">
        <v>79</v>
      </c>
      <c r="AW369" s="12" t="s">
        <v>4</v>
      </c>
      <c r="AX369" s="12" t="s">
        <v>77</v>
      </c>
      <c r="AY369" s="143" t="s">
        <v>157</v>
      </c>
    </row>
    <row r="370" spans="2:65" s="1" customFormat="1" ht="24" customHeight="1">
      <c r="B370" s="128"/>
      <c r="C370" s="129" t="s">
        <v>1043</v>
      </c>
      <c r="D370" s="129" t="s">
        <v>159</v>
      </c>
      <c r="E370" s="130" t="s">
        <v>1044</v>
      </c>
      <c r="F370" s="131" t="s">
        <v>1045</v>
      </c>
      <c r="G370" s="132" t="s">
        <v>121</v>
      </c>
      <c r="H370" s="133">
        <v>8.8800000000000008</v>
      </c>
      <c r="I370" s="134"/>
      <c r="J370" s="134">
        <f>ROUND(I370*H370,2)</f>
        <v>0</v>
      </c>
      <c r="K370" s="131" t="s">
        <v>162</v>
      </c>
      <c r="L370" s="30"/>
      <c r="M370" s="135" t="s">
        <v>3</v>
      </c>
      <c r="N370" s="136" t="s">
        <v>40</v>
      </c>
      <c r="O370" s="137">
        <v>8.6999999999999994E-2</v>
      </c>
      <c r="P370" s="137">
        <f>O370*H370</f>
        <v>0.77256000000000002</v>
      </c>
      <c r="Q370" s="137">
        <v>5.8E-4</v>
      </c>
      <c r="R370" s="137">
        <f>Q370*H370</f>
        <v>5.1504000000000003E-3</v>
      </c>
      <c r="S370" s="137">
        <v>0</v>
      </c>
      <c r="T370" s="138">
        <f>S370*H370</f>
        <v>0</v>
      </c>
      <c r="AR370" s="139" t="s">
        <v>247</v>
      </c>
      <c r="AT370" s="139" t="s">
        <v>159</v>
      </c>
      <c r="AU370" s="139" t="s">
        <v>79</v>
      </c>
      <c r="AY370" s="18" t="s">
        <v>157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77</v>
      </c>
      <c r="BK370" s="140">
        <f>ROUND(I370*H370,2)</f>
        <v>0</v>
      </c>
      <c r="BL370" s="18" t="s">
        <v>247</v>
      </c>
      <c r="BM370" s="139" t="s">
        <v>1046</v>
      </c>
    </row>
    <row r="371" spans="2:65" s="12" customFormat="1">
      <c r="B371" s="141"/>
      <c r="D371" s="142" t="s">
        <v>165</v>
      </c>
      <c r="E371" s="143" t="s">
        <v>3</v>
      </c>
      <c r="F371" s="144" t="s">
        <v>1047</v>
      </c>
      <c r="H371" s="145">
        <v>8.8800000000000008</v>
      </c>
      <c r="L371" s="141"/>
      <c r="M371" s="146"/>
      <c r="N371" s="147"/>
      <c r="O371" s="147"/>
      <c r="P371" s="147"/>
      <c r="Q371" s="147"/>
      <c r="R371" s="147"/>
      <c r="S371" s="147"/>
      <c r="T371" s="148"/>
      <c r="AT371" s="143" t="s">
        <v>165</v>
      </c>
      <c r="AU371" s="143" t="s">
        <v>79</v>
      </c>
      <c r="AV371" s="12" t="s">
        <v>79</v>
      </c>
      <c r="AW371" s="12" t="s">
        <v>31</v>
      </c>
      <c r="AX371" s="12" t="s">
        <v>77</v>
      </c>
      <c r="AY371" s="143" t="s">
        <v>157</v>
      </c>
    </row>
    <row r="372" spans="2:65" s="1" customFormat="1" ht="24" customHeight="1">
      <c r="B372" s="128"/>
      <c r="C372" s="129" t="s">
        <v>1048</v>
      </c>
      <c r="D372" s="129" t="s">
        <v>159</v>
      </c>
      <c r="E372" s="130" t="s">
        <v>1049</v>
      </c>
      <c r="F372" s="131" t="s">
        <v>1050</v>
      </c>
      <c r="G372" s="132" t="s">
        <v>121</v>
      </c>
      <c r="H372" s="133">
        <v>31.47</v>
      </c>
      <c r="I372" s="134"/>
      <c r="J372" s="134">
        <f>ROUND(I372*H372,2)</f>
        <v>0</v>
      </c>
      <c r="K372" s="131" t="s">
        <v>162</v>
      </c>
      <c r="L372" s="30"/>
      <c r="M372" s="135" t="s">
        <v>3</v>
      </c>
      <c r="N372" s="136" t="s">
        <v>40</v>
      </c>
      <c r="O372" s="137">
        <v>8.6999999999999994E-2</v>
      </c>
      <c r="P372" s="137">
        <f>O372*H372</f>
        <v>2.7378899999999997</v>
      </c>
      <c r="Q372" s="137">
        <v>6.8999999999999997E-4</v>
      </c>
      <c r="R372" s="137">
        <f>Q372*H372</f>
        <v>2.1714299999999999E-2</v>
      </c>
      <c r="S372" s="137">
        <v>0</v>
      </c>
      <c r="T372" s="138">
        <f>S372*H372</f>
        <v>0</v>
      </c>
      <c r="AR372" s="139" t="s">
        <v>247</v>
      </c>
      <c r="AT372" s="139" t="s">
        <v>159</v>
      </c>
      <c r="AU372" s="139" t="s">
        <v>79</v>
      </c>
      <c r="AY372" s="18" t="s">
        <v>157</v>
      </c>
      <c r="BE372" s="140">
        <f>IF(N372="základní",J372,0)</f>
        <v>0</v>
      </c>
      <c r="BF372" s="140">
        <f>IF(N372="snížená",J372,0)</f>
        <v>0</v>
      </c>
      <c r="BG372" s="140">
        <f>IF(N372="zákl. přenesená",J372,0)</f>
        <v>0</v>
      </c>
      <c r="BH372" s="140">
        <f>IF(N372="sníž. přenesená",J372,0)</f>
        <v>0</v>
      </c>
      <c r="BI372" s="140">
        <f>IF(N372="nulová",J372,0)</f>
        <v>0</v>
      </c>
      <c r="BJ372" s="18" t="s">
        <v>77</v>
      </c>
      <c r="BK372" s="140">
        <f>ROUND(I372*H372,2)</f>
        <v>0</v>
      </c>
      <c r="BL372" s="18" t="s">
        <v>247</v>
      </c>
      <c r="BM372" s="139" t="s">
        <v>1051</v>
      </c>
    </row>
    <row r="373" spans="2:65" s="12" customFormat="1">
      <c r="B373" s="141"/>
      <c r="D373" s="142" t="s">
        <v>165</v>
      </c>
      <c r="E373" s="143" t="s">
        <v>3</v>
      </c>
      <c r="F373" s="144" t="s">
        <v>947</v>
      </c>
      <c r="H373" s="145">
        <v>31.47</v>
      </c>
      <c r="L373" s="141"/>
      <c r="M373" s="146"/>
      <c r="N373" s="147"/>
      <c r="O373" s="147"/>
      <c r="P373" s="147"/>
      <c r="Q373" s="147"/>
      <c r="R373" s="147"/>
      <c r="S373" s="147"/>
      <c r="T373" s="148"/>
      <c r="AT373" s="143" t="s">
        <v>165</v>
      </c>
      <c r="AU373" s="143" t="s">
        <v>79</v>
      </c>
      <c r="AV373" s="12" t="s">
        <v>79</v>
      </c>
      <c r="AW373" s="12" t="s">
        <v>31</v>
      </c>
      <c r="AX373" s="12" t="s">
        <v>77</v>
      </c>
      <c r="AY373" s="143" t="s">
        <v>157</v>
      </c>
    </row>
    <row r="374" spans="2:65" s="1" customFormat="1" ht="24" customHeight="1">
      <c r="B374" s="128"/>
      <c r="C374" s="129" t="s">
        <v>1052</v>
      </c>
      <c r="D374" s="129" t="s">
        <v>159</v>
      </c>
      <c r="E374" s="130" t="s">
        <v>1053</v>
      </c>
      <c r="F374" s="131" t="s">
        <v>1054</v>
      </c>
      <c r="G374" s="132" t="s">
        <v>121</v>
      </c>
      <c r="H374" s="133">
        <v>19.885999999999999</v>
      </c>
      <c r="I374" s="134"/>
      <c r="J374" s="134">
        <f>ROUND(I374*H374,2)</f>
        <v>0</v>
      </c>
      <c r="K374" s="131" t="s">
        <v>162</v>
      </c>
      <c r="L374" s="30"/>
      <c r="M374" s="135" t="s">
        <v>3</v>
      </c>
      <c r="N374" s="136" t="s">
        <v>40</v>
      </c>
      <c r="O374" s="137">
        <v>0.122</v>
      </c>
      <c r="P374" s="137">
        <f>O374*H374</f>
        <v>2.4260919999999997</v>
      </c>
      <c r="Q374" s="137">
        <v>7.9000000000000001E-4</v>
      </c>
      <c r="R374" s="137">
        <f>Q374*H374</f>
        <v>1.5709939999999999E-2</v>
      </c>
      <c r="S374" s="137">
        <v>0</v>
      </c>
      <c r="T374" s="138">
        <f>S374*H374</f>
        <v>0</v>
      </c>
      <c r="AR374" s="139" t="s">
        <v>247</v>
      </c>
      <c r="AT374" s="139" t="s">
        <v>159</v>
      </c>
      <c r="AU374" s="139" t="s">
        <v>79</v>
      </c>
      <c r="AY374" s="18" t="s">
        <v>157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77</v>
      </c>
      <c r="BK374" s="140">
        <f>ROUND(I374*H374,2)</f>
        <v>0</v>
      </c>
      <c r="BL374" s="18" t="s">
        <v>247</v>
      </c>
      <c r="BM374" s="139" t="s">
        <v>1055</v>
      </c>
    </row>
    <row r="375" spans="2:65" s="12" customFormat="1">
      <c r="B375" s="141"/>
      <c r="D375" s="142" t="s">
        <v>165</v>
      </c>
      <c r="E375" s="143" t="s">
        <v>3</v>
      </c>
      <c r="F375" s="144" t="s">
        <v>1056</v>
      </c>
      <c r="H375" s="145">
        <v>19.885999999999999</v>
      </c>
      <c r="L375" s="141"/>
      <c r="M375" s="146"/>
      <c r="N375" s="147"/>
      <c r="O375" s="147"/>
      <c r="P375" s="147"/>
      <c r="Q375" s="147"/>
      <c r="R375" s="147"/>
      <c r="S375" s="147"/>
      <c r="T375" s="148"/>
      <c r="AT375" s="143" t="s">
        <v>165</v>
      </c>
      <c r="AU375" s="143" t="s">
        <v>79</v>
      </c>
      <c r="AV375" s="12" t="s">
        <v>79</v>
      </c>
      <c r="AW375" s="12" t="s">
        <v>31</v>
      </c>
      <c r="AX375" s="12" t="s">
        <v>77</v>
      </c>
      <c r="AY375" s="143" t="s">
        <v>157</v>
      </c>
    </row>
    <row r="376" spans="2:65" s="1" customFormat="1" ht="36" customHeight="1">
      <c r="B376" s="128"/>
      <c r="C376" s="129" t="s">
        <v>1057</v>
      </c>
      <c r="D376" s="129" t="s">
        <v>159</v>
      </c>
      <c r="E376" s="130" t="s">
        <v>1058</v>
      </c>
      <c r="F376" s="131" t="s">
        <v>1059</v>
      </c>
      <c r="G376" s="132" t="s">
        <v>121</v>
      </c>
      <c r="H376" s="133">
        <v>3.403</v>
      </c>
      <c r="I376" s="134"/>
      <c r="J376" s="134">
        <f>ROUND(I376*H376,2)</f>
        <v>0</v>
      </c>
      <c r="K376" s="131" t="s">
        <v>3</v>
      </c>
      <c r="L376" s="30"/>
      <c r="M376" s="135" t="s">
        <v>3</v>
      </c>
      <c r="N376" s="136" t="s">
        <v>40</v>
      </c>
      <c r="O376" s="137">
        <v>1.2</v>
      </c>
      <c r="P376" s="137">
        <f>O376*H376</f>
        <v>4.0835999999999997</v>
      </c>
      <c r="Q376" s="137">
        <v>3.9300000000000003E-3</v>
      </c>
      <c r="R376" s="137">
        <f>Q376*H376</f>
        <v>1.3373790000000002E-2</v>
      </c>
      <c r="S376" s="137">
        <v>0</v>
      </c>
      <c r="T376" s="138">
        <f>S376*H376</f>
        <v>0</v>
      </c>
      <c r="AR376" s="139" t="s">
        <v>163</v>
      </c>
      <c r="AT376" s="139" t="s">
        <v>159</v>
      </c>
      <c r="AU376" s="139" t="s">
        <v>79</v>
      </c>
      <c r="AY376" s="18" t="s">
        <v>157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8" t="s">
        <v>77</v>
      </c>
      <c r="BK376" s="140">
        <f>ROUND(I376*H376,2)</f>
        <v>0</v>
      </c>
      <c r="BL376" s="18" t="s">
        <v>163</v>
      </c>
      <c r="BM376" s="139" t="s">
        <v>1060</v>
      </c>
    </row>
    <row r="377" spans="2:65" s="12" customFormat="1">
      <c r="B377" s="141"/>
      <c r="D377" s="142" t="s">
        <v>165</v>
      </c>
      <c r="E377" s="143" t="s">
        <v>3</v>
      </c>
      <c r="F377" s="144" t="s">
        <v>1061</v>
      </c>
      <c r="H377" s="145">
        <v>0.5</v>
      </c>
      <c r="L377" s="141"/>
      <c r="M377" s="146"/>
      <c r="N377" s="147"/>
      <c r="O377" s="147"/>
      <c r="P377" s="147"/>
      <c r="Q377" s="147"/>
      <c r="R377" s="147"/>
      <c r="S377" s="147"/>
      <c r="T377" s="148"/>
      <c r="AT377" s="143" t="s">
        <v>165</v>
      </c>
      <c r="AU377" s="143" t="s">
        <v>79</v>
      </c>
      <c r="AV377" s="12" t="s">
        <v>79</v>
      </c>
      <c r="AW377" s="12" t="s">
        <v>31</v>
      </c>
      <c r="AX377" s="12" t="s">
        <v>69</v>
      </c>
      <c r="AY377" s="143" t="s">
        <v>157</v>
      </c>
    </row>
    <row r="378" spans="2:65" s="12" customFormat="1" ht="22.5">
      <c r="B378" s="141"/>
      <c r="D378" s="142" t="s">
        <v>165</v>
      </c>
      <c r="E378" s="143" t="s">
        <v>3</v>
      </c>
      <c r="F378" s="144" t="s">
        <v>1062</v>
      </c>
      <c r="H378" s="145">
        <v>1.5</v>
      </c>
      <c r="L378" s="141"/>
      <c r="M378" s="146"/>
      <c r="N378" s="147"/>
      <c r="O378" s="147"/>
      <c r="P378" s="147"/>
      <c r="Q378" s="147"/>
      <c r="R378" s="147"/>
      <c r="S378" s="147"/>
      <c r="T378" s="148"/>
      <c r="AT378" s="143" t="s">
        <v>165</v>
      </c>
      <c r="AU378" s="143" t="s">
        <v>79</v>
      </c>
      <c r="AV378" s="12" t="s">
        <v>79</v>
      </c>
      <c r="AW378" s="12" t="s">
        <v>31</v>
      </c>
      <c r="AX378" s="12" t="s">
        <v>69</v>
      </c>
      <c r="AY378" s="143" t="s">
        <v>157</v>
      </c>
    </row>
    <row r="379" spans="2:65" s="12" customFormat="1" ht="22.5">
      <c r="B379" s="141"/>
      <c r="D379" s="142" t="s">
        <v>165</v>
      </c>
      <c r="E379" s="143" t="s">
        <v>3</v>
      </c>
      <c r="F379" s="144" t="s">
        <v>1063</v>
      </c>
      <c r="H379" s="145">
        <v>1.403</v>
      </c>
      <c r="L379" s="141"/>
      <c r="M379" s="146"/>
      <c r="N379" s="147"/>
      <c r="O379" s="147"/>
      <c r="P379" s="147"/>
      <c r="Q379" s="147"/>
      <c r="R379" s="147"/>
      <c r="S379" s="147"/>
      <c r="T379" s="148"/>
      <c r="AT379" s="143" t="s">
        <v>165</v>
      </c>
      <c r="AU379" s="143" t="s">
        <v>79</v>
      </c>
      <c r="AV379" s="12" t="s">
        <v>79</v>
      </c>
      <c r="AW379" s="12" t="s">
        <v>31</v>
      </c>
      <c r="AX379" s="12" t="s">
        <v>69</v>
      </c>
      <c r="AY379" s="143" t="s">
        <v>157</v>
      </c>
    </row>
    <row r="380" spans="2:65" s="13" customFormat="1">
      <c r="B380" s="149"/>
      <c r="D380" s="142" t="s">
        <v>165</v>
      </c>
      <c r="E380" s="150" t="s">
        <v>3</v>
      </c>
      <c r="F380" s="151" t="s">
        <v>172</v>
      </c>
      <c r="H380" s="152">
        <v>3.403</v>
      </c>
      <c r="L380" s="149"/>
      <c r="M380" s="153"/>
      <c r="N380" s="154"/>
      <c r="O380" s="154"/>
      <c r="P380" s="154"/>
      <c r="Q380" s="154"/>
      <c r="R380" s="154"/>
      <c r="S380" s="154"/>
      <c r="T380" s="155"/>
      <c r="AT380" s="150" t="s">
        <v>165</v>
      </c>
      <c r="AU380" s="150" t="s">
        <v>79</v>
      </c>
      <c r="AV380" s="13" t="s">
        <v>163</v>
      </c>
      <c r="AW380" s="13" t="s">
        <v>31</v>
      </c>
      <c r="AX380" s="13" t="s">
        <v>77</v>
      </c>
      <c r="AY380" s="150" t="s">
        <v>157</v>
      </c>
    </row>
    <row r="381" spans="2:65" s="1" customFormat="1" ht="24" customHeight="1">
      <c r="B381" s="128"/>
      <c r="C381" s="163" t="s">
        <v>1064</v>
      </c>
      <c r="D381" s="163" t="s">
        <v>242</v>
      </c>
      <c r="E381" s="164" t="s">
        <v>1065</v>
      </c>
      <c r="F381" s="165" t="s">
        <v>1066</v>
      </c>
      <c r="G381" s="166" t="s">
        <v>499</v>
      </c>
      <c r="H381" s="167">
        <v>11.23</v>
      </c>
      <c r="I381" s="168"/>
      <c r="J381" s="168">
        <f>ROUND(I381*H381,2)</f>
        <v>0</v>
      </c>
      <c r="K381" s="165" t="s">
        <v>162</v>
      </c>
      <c r="L381" s="169"/>
      <c r="M381" s="170" t="s">
        <v>3</v>
      </c>
      <c r="N381" s="171" t="s">
        <v>40</v>
      </c>
      <c r="O381" s="137">
        <v>0</v>
      </c>
      <c r="P381" s="137">
        <f>O381*H381</f>
        <v>0</v>
      </c>
      <c r="Q381" s="137">
        <v>1E-3</v>
      </c>
      <c r="R381" s="137">
        <f>Q381*H381</f>
        <v>1.123E-2</v>
      </c>
      <c r="S381" s="137">
        <v>0</v>
      </c>
      <c r="T381" s="138">
        <f>S381*H381</f>
        <v>0</v>
      </c>
      <c r="AR381" s="139" t="s">
        <v>199</v>
      </c>
      <c r="AT381" s="139" t="s">
        <v>242</v>
      </c>
      <c r="AU381" s="139" t="s">
        <v>79</v>
      </c>
      <c r="AY381" s="18" t="s">
        <v>157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8" t="s">
        <v>77</v>
      </c>
      <c r="BK381" s="140">
        <f>ROUND(I381*H381,2)</f>
        <v>0</v>
      </c>
      <c r="BL381" s="18" t="s">
        <v>163</v>
      </c>
      <c r="BM381" s="139" t="s">
        <v>1067</v>
      </c>
    </row>
    <row r="382" spans="2:65" s="12" customFormat="1">
      <c r="B382" s="141"/>
      <c r="D382" s="142" t="s">
        <v>165</v>
      </c>
      <c r="F382" s="144" t="s">
        <v>1068</v>
      </c>
      <c r="H382" s="145">
        <v>11.23</v>
      </c>
      <c r="L382" s="141"/>
      <c r="M382" s="146"/>
      <c r="N382" s="147"/>
      <c r="O382" s="147"/>
      <c r="P382" s="147"/>
      <c r="Q382" s="147"/>
      <c r="R382" s="147"/>
      <c r="S382" s="147"/>
      <c r="T382" s="148"/>
      <c r="AT382" s="143" t="s">
        <v>165</v>
      </c>
      <c r="AU382" s="143" t="s">
        <v>79</v>
      </c>
      <c r="AV382" s="12" t="s">
        <v>79</v>
      </c>
      <c r="AW382" s="12" t="s">
        <v>4</v>
      </c>
      <c r="AX382" s="12" t="s">
        <v>77</v>
      </c>
      <c r="AY382" s="143" t="s">
        <v>157</v>
      </c>
    </row>
    <row r="383" spans="2:65" s="1" customFormat="1" ht="36" customHeight="1">
      <c r="B383" s="128"/>
      <c r="C383" s="129" t="s">
        <v>1069</v>
      </c>
      <c r="D383" s="129" t="s">
        <v>159</v>
      </c>
      <c r="E383" s="130" t="s">
        <v>420</v>
      </c>
      <c r="F383" s="131" t="s">
        <v>421</v>
      </c>
      <c r="G383" s="132" t="s">
        <v>422</v>
      </c>
      <c r="H383" s="133">
        <v>973.09500000000003</v>
      </c>
      <c r="I383" s="134"/>
      <c r="J383" s="134">
        <f>ROUND(I383*H383,2)</f>
        <v>0</v>
      </c>
      <c r="K383" s="131" t="s">
        <v>162</v>
      </c>
      <c r="L383" s="30"/>
      <c r="M383" s="135" t="s">
        <v>3</v>
      </c>
      <c r="N383" s="136" t="s">
        <v>40</v>
      </c>
      <c r="O383" s="137">
        <v>0</v>
      </c>
      <c r="P383" s="137">
        <f>O383*H383</f>
        <v>0</v>
      </c>
      <c r="Q383" s="137">
        <v>0</v>
      </c>
      <c r="R383" s="137">
        <f>Q383*H383</f>
        <v>0</v>
      </c>
      <c r="S383" s="137">
        <v>0</v>
      </c>
      <c r="T383" s="138">
        <f>S383*H383</f>
        <v>0</v>
      </c>
      <c r="AR383" s="139" t="s">
        <v>247</v>
      </c>
      <c r="AT383" s="139" t="s">
        <v>159</v>
      </c>
      <c r="AU383" s="139" t="s">
        <v>79</v>
      </c>
      <c r="AY383" s="18" t="s">
        <v>157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8" t="s">
        <v>77</v>
      </c>
      <c r="BK383" s="140">
        <f>ROUND(I383*H383,2)</f>
        <v>0</v>
      </c>
      <c r="BL383" s="18" t="s">
        <v>247</v>
      </c>
      <c r="BM383" s="139" t="s">
        <v>1070</v>
      </c>
    </row>
    <row r="384" spans="2:65" s="11" customFormat="1" ht="22.9" customHeight="1">
      <c r="B384" s="116"/>
      <c r="D384" s="117" t="s">
        <v>68</v>
      </c>
      <c r="E384" s="126" t="s">
        <v>435</v>
      </c>
      <c r="F384" s="126" t="s">
        <v>436</v>
      </c>
      <c r="J384" s="127">
        <f>BK384</f>
        <v>0</v>
      </c>
      <c r="L384" s="116"/>
      <c r="M384" s="120"/>
      <c r="N384" s="121"/>
      <c r="O384" s="121"/>
      <c r="P384" s="122">
        <f>SUM(P385:P410)</f>
        <v>17.091660000000001</v>
      </c>
      <c r="Q384" s="121"/>
      <c r="R384" s="122">
        <f>SUM(R385:R410)</f>
        <v>1.3121301799999998</v>
      </c>
      <c r="S384" s="121"/>
      <c r="T384" s="123">
        <f>SUM(T385:T410)</f>
        <v>0</v>
      </c>
      <c r="AR384" s="117" t="s">
        <v>79</v>
      </c>
      <c r="AT384" s="124" t="s">
        <v>68</v>
      </c>
      <c r="AU384" s="124" t="s">
        <v>77</v>
      </c>
      <c r="AY384" s="117" t="s">
        <v>157</v>
      </c>
      <c r="BK384" s="125">
        <f>SUM(BK385:BK410)</f>
        <v>0</v>
      </c>
    </row>
    <row r="385" spans="2:65" s="1" customFormat="1" ht="36" customHeight="1">
      <c r="B385" s="128"/>
      <c r="C385" s="129" t="s">
        <v>1071</v>
      </c>
      <c r="D385" s="129" t="s">
        <v>159</v>
      </c>
      <c r="E385" s="130" t="s">
        <v>1072</v>
      </c>
      <c r="F385" s="131" t="s">
        <v>1073</v>
      </c>
      <c r="G385" s="132" t="s">
        <v>121</v>
      </c>
      <c r="H385" s="133">
        <v>41.496000000000002</v>
      </c>
      <c r="I385" s="134"/>
      <c r="J385" s="134">
        <f>ROUND(I385*H385,2)</f>
        <v>0</v>
      </c>
      <c r="K385" s="131" t="s">
        <v>162</v>
      </c>
      <c r="L385" s="30"/>
      <c r="M385" s="135" t="s">
        <v>3</v>
      </c>
      <c r="N385" s="136" t="s">
        <v>40</v>
      </c>
      <c r="O385" s="137">
        <v>0.1</v>
      </c>
      <c r="P385" s="137">
        <f>O385*H385</f>
        <v>4.1496000000000004</v>
      </c>
      <c r="Q385" s="137">
        <v>0</v>
      </c>
      <c r="R385" s="137">
        <f>Q385*H385</f>
        <v>0</v>
      </c>
      <c r="S385" s="137">
        <v>0</v>
      </c>
      <c r="T385" s="138">
        <f>S385*H385</f>
        <v>0</v>
      </c>
      <c r="AR385" s="139" t="s">
        <v>247</v>
      </c>
      <c r="AT385" s="139" t="s">
        <v>159</v>
      </c>
      <c r="AU385" s="139" t="s">
        <v>79</v>
      </c>
      <c r="AY385" s="18" t="s">
        <v>157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8" t="s">
        <v>77</v>
      </c>
      <c r="BK385" s="140">
        <f>ROUND(I385*H385,2)</f>
        <v>0</v>
      </c>
      <c r="BL385" s="18" t="s">
        <v>247</v>
      </c>
      <c r="BM385" s="139" t="s">
        <v>1074</v>
      </c>
    </row>
    <row r="386" spans="2:65" s="12" customFormat="1">
      <c r="B386" s="141"/>
      <c r="D386" s="142" t="s">
        <v>165</v>
      </c>
      <c r="E386" s="143" t="s">
        <v>3</v>
      </c>
      <c r="F386" s="144" t="s">
        <v>1075</v>
      </c>
      <c r="H386" s="145">
        <v>41.496000000000002</v>
      </c>
      <c r="L386" s="141"/>
      <c r="M386" s="146"/>
      <c r="N386" s="147"/>
      <c r="O386" s="147"/>
      <c r="P386" s="147"/>
      <c r="Q386" s="147"/>
      <c r="R386" s="147"/>
      <c r="S386" s="147"/>
      <c r="T386" s="148"/>
      <c r="AT386" s="143" t="s">
        <v>165</v>
      </c>
      <c r="AU386" s="143" t="s">
        <v>79</v>
      </c>
      <c r="AV386" s="12" t="s">
        <v>79</v>
      </c>
      <c r="AW386" s="12" t="s">
        <v>31</v>
      </c>
      <c r="AX386" s="12" t="s">
        <v>77</v>
      </c>
      <c r="AY386" s="143" t="s">
        <v>157</v>
      </c>
    </row>
    <row r="387" spans="2:65" s="1" customFormat="1" ht="24" customHeight="1">
      <c r="B387" s="128"/>
      <c r="C387" s="163" t="s">
        <v>1076</v>
      </c>
      <c r="D387" s="163" t="s">
        <v>242</v>
      </c>
      <c r="E387" s="164" t="s">
        <v>1077</v>
      </c>
      <c r="F387" s="165" t="s">
        <v>1078</v>
      </c>
      <c r="G387" s="166" t="s">
        <v>121</v>
      </c>
      <c r="H387" s="167">
        <v>42.326000000000001</v>
      </c>
      <c r="I387" s="168"/>
      <c r="J387" s="168">
        <f>ROUND(I387*H387,2)</f>
        <v>0</v>
      </c>
      <c r="K387" s="165" t="s">
        <v>162</v>
      </c>
      <c r="L387" s="169"/>
      <c r="M387" s="170" t="s">
        <v>3</v>
      </c>
      <c r="N387" s="171" t="s">
        <v>40</v>
      </c>
      <c r="O387" s="137">
        <v>0</v>
      </c>
      <c r="P387" s="137">
        <f>O387*H387</f>
        <v>0</v>
      </c>
      <c r="Q387" s="137">
        <v>5.0000000000000001E-3</v>
      </c>
      <c r="R387" s="137">
        <f>Q387*H387</f>
        <v>0.21163000000000001</v>
      </c>
      <c r="S387" s="137">
        <v>0</v>
      </c>
      <c r="T387" s="138">
        <f>S387*H387</f>
        <v>0</v>
      </c>
      <c r="AR387" s="139" t="s">
        <v>328</v>
      </c>
      <c r="AT387" s="139" t="s">
        <v>242</v>
      </c>
      <c r="AU387" s="139" t="s">
        <v>79</v>
      </c>
      <c r="AY387" s="18" t="s">
        <v>157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8" t="s">
        <v>77</v>
      </c>
      <c r="BK387" s="140">
        <f>ROUND(I387*H387,2)</f>
        <v>0</v>
      </c>
      <c r="BL387" s="18" t="s">
        <v>247</v>
      </c>
      <c r="BM387" s="139" t="s">
        <v>1079</v>
      </c>
    </row>
    <row r="388" spans="2:65" s="12" customFormat="1">
      <c r="B388" s="141"/>
      <c r="D388" s="142" t="s">
        <v>165</v>
      </c>
      <c r="F388" s="144" t="s">
        <v>1080</v>
      </c>
      <c r="H388" s="145">
        <v>42.326000000000001</v>
      </c>
      <c r="L388" s="141"/>
      <c r="M388" s="146"/>
      <c r="N388" s="147"/>
      <c r="O388" s="147"/>
      <c r="P388" s="147"/>
      <c r="Q388" s="147"/>
      <c r="R388" s="147"/>
      <c r="S388" s="147"/>
      <c r="T388" s="148"/>
      <c r="AT388" s="143" t="s">
        <v>165</v>
      </c>
      <c r="AU388" s="143" t="s">
        <v>79</v>
      </c>
      <c r="AV388" s="12" t="s">
        <v>79</v>
      </c>
      <c r="AW388" s="12" t="s">
        <v>4</v>
      </c>
      <c r="AX388" s="12" t="s">
        <v>77</v>
      </c>
      <c r="AY388" s="143" t="s">
        <v>157</v>
      </c>
    </row>
    <row r="389" spans="2:65" s="1" customFormat="1" ht="36" customHeight="1">
      <c r="B389" s="128"/>
      <c r="C389" s="129" t="s">
        <v>1081</v>
      </c>
      <c r="D389" s="129" t="s">
        <v>159</v>
      </c>
      <c r="E389" s="130" t="s">
        <v>1082</v>
      </c>
      <c r="F389" s="131" t="s">
        <v>1083</v>
      </c>
      <c r="G389" s="132" t="s">
        <v>121</v>
      </c>
      <c r="H389" s="133">
        <v>20.748000000000001</v>
      </c>
      <c r="I389" s="134"/>
      <c r="J389" s="134">
        <f>ROUND(I389*H389,2)</f>
        <v>0</v>
      </c>
      <c r="K389" s="131" t="s">
        <v>162</v>
      </c>
      <c r="L389" s="30"/>
      <c r="M389" s="135" t="s">
        <v>3</v>
      </c>
      <c r="N389" s="136" t="s">
        <v>40</v>
      </c>
      <c r="O389" s="137">
        <v>8.7999999999999995E-2</v>
      </c>
      <c r="P389" s="137">
        <f>O389*H389</f>
        <v>1.8258239999999999</v>
      </c>
      <c r="Q389" s="137">
        <v>1.0000000000000001E-5</v>
      </c>
      <c r="R389" s="137">
        <f>Q389*H389</f>
        <v>2.0748000000000004E-4</v>
      </c>
      <c r="S389" s="137">
        <v>0</v>
      </c>
      <c r="T389" s="138">
        <f>S389*H389</f>
        <v>0</v>
      </c>
      <c r="AR389" s="139" t="s">
        <v>247</v>
      </c>
      <c r="AT389" s="139" t="s">
        <v>159</v>
      </c>
      <c r="AU389" s="139" t="s">
        <v>79</v>
      </c>
      <c r="AY389" s="18" t="s">
        <v>157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8" t="s">
        <v>77</v>
      </c>
      <c r="BK389" s="140">
        <f>ROUND(I389*H389,2)</f>
        <v>0</v>
      </c>
      <c r="BL389" s="18" t="s">
        <v>247</v>
      </c>
      <c r="BM389" s="139" t="s">
        <v>1084</v>
      </c>
    </row>
    <row r="390" spans="2:65" s="12" customFormat="1">
      <c r="B390" s="141"/>
      <c r="D390" s="142" t="s">
        <v>165</v>
      </c>
      <c r="E390" s="143" t="s">
        <v>3</v>
      </c>
      <c r="F390" s="144" t="s">
        <v>1085</v>
      </c>
      <c r="H390" s="145">
        <v>20.748000000000001</v>
      </c>
      <c r="L390" s="141"/>
      <c r="M390" s="146"/>
      <c r="N390" s="147"/>
      <c r="O390" s="147"/>
      <c r="P390" s="147"/>
      <c r="Q390" s="147"/>
      <c r="R390" s="147"/>
      <c r="S390" s="147"/>
      <c r="T390" s="148"/>
      <c r="AT390" s="143" t="s">
        <v>165</v>
      </c>
      <c r="AU390" s="143" t="s">
        <v>79</v>
      </c>
      <c r="AV390" s="12" t="s">
        <v>79</v>
      </c>
      <c r="AW390" s="12" t="s">
        <v>31</v>
      </c>
      <c r="AX390" s="12" t="s">
        <v>77</v>
      </c>
      <c r="AY390" s="143" t="s">
        <v>157</v>
      </c>
    </row>
    <row r="391" spans="2:65" s="1" customFormat="1" ht="16.5" customHeight="1">
      <c r="B391" s="128"/>
      <c r="C391" s="163" t="s">
        <v>1086</v>
      </c>
      <c r="D391" s="163" t="s">
        <v>242</v>
      </c>
      <c r="E391" s="164" t="s">
        <v>1087</v>
      </c>
      <c r="F391" s="165" t="s">
        <v>1088</v>
      </c>
      <c r="G391" s="166" t="s">
        <v>121</v>
      </c>
      <c r="H391" s="167">
        <v>21.785</v>
      </c>
      <c r="I391" s="168"/>
      <c r="J391" s="168">
        <f>ROUND(I391*H391,2)</f>
        <v>0</v>
      </c>
      <c r="K391" s="165" t="s">
        <v>162</v>
      </c>
      <c r="L391" s="169"/>
      <c r="M391" s="170" t="s">
        <v>3</v>
      </c>
      <c r="N391" s="171" t="s">
        <v>40</v>
      </c>
      <c r="O391" s="137">
        <v>0</v>
      </c>
      <c r="P391" s="137">
        <f>O391*H391</f>
        <v>0</v>
      </c>
      <c r="Q391" s="137">
        <v>1E-4</v>
      </c>
      <c r="R391" s="137">
        <f>Q391*H391</f>
        <v>2.1785000000000003E-3</v>
      </c>
      <c r="S391" s="137">
        <v>0</v>
      </c>
      <c r="T391" s="138">
        <f>S391*H391</f>
        <v>0</v>
      </c>
      <c r="AR391" s="139" t="s">
        <v>328</v>
      </c>
      <c r="AT391" s="139" t="s">
        <v>242</v>
      </c>
      <c r="AU391" s="139" t="s">
        <v>79</v>
      </c>
      <c r="AY391" s="18" t="s">
        <v>157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8" t="s">
        <v>77</v>
      </c>
      <c r="BK391" s="140">
        <f>ROUND(I391*H391,2)</f>
        <v>0</v>
      </c>
      <c r="BL391" s="18" t="s">
        <v>247</v>
      </c>
      <c r="BM391" s="139" t="s">
        <v>1089</v>
      </c>
    </row>
    <row r="392" spans="2:65" s="12" customFormat="1">
      <c r="B392" s="141"/>
      <c r="D392" s="142" t="s">
        <v>165</v>
      </c>
      <c r="F392" s="144" t="s">
        <v>1090</v>
      </c>
      <c r="H392" s="145">
        <v>21.785</v>
      </c>
      <c r="L392" s="141"/>
      <c r="M392" s="146"/>
      <c r="N392" s="147"/>
      <c r="O392" s="147"/>
      <c r="P392" s="147"/>
      <c r="Q392" s="147"/>
      <c r="R392" s="147"/>
      <c r="S392" s="147"/>
      <c r="T392" s="148"/>
      <c r="AT392" s="143" t="s">
        <v>165</v>
      </c>
      <c r="AU392" s="143" t="s">
        <v>79</v>
      </c>
      <c r="AV392" s="12" t="s">
        <v>79</v>
      </c>
      <c r="AW392" s="12" t="s">
        <v>4</v>
      </c>
      <c r="AX392" s="12" t="s">
        <v>77</v>
      </c>
      <c r="AY392" s="143" t="s">
        <v>157</v>
      </c>
    </row>
    <row r="393" spans="2:65" s="1" customFormat="1" ht="36" customHeight="1">
      <c r="B393" s="128"/>
      <c r="C393" s="129" t="s">
        <v>1091</v>
      </c>
      <c r="D393" s="129" t="s">
        <v>159</v>
      </c>
      <c r="E393" s="130" t="s">
        <v>1092</v>
      </c>
      <c r="F393" s="131" t="s">
        <v>1093</v>
      </c>
      <c r="G393" s="132" t="s">
        <v>121</v>
      </c>
      <c r="H393" s="133">
        <v>41.88</v>
      </c>
      <c r="I393" s="134"/>
      <c r="J393" s="134">
        <f>ROUND(I393*H393,2)</f>
        <v>0</v>
      </c>
      <c r="K393" s="131" t="s">
        <v>3</v>
      </c>
      <c r="L393" s="30"/>
      <c r="M393" s="135" t="s">
        <v>3</v>
      </c>
      <c r="N393" s="136" t="s">
        <v>40</v>
      </c>
      <c r="O393" s="137">
        <v>0</v>
      </c>
      <c r="P393" s="137">
        <f>O393*H393</f>
        <v>0</v>
      </c>
      <c r="Q393" s="137">
        <v>0</v>
      </c>
      <c r="R393" s="137">
        <f>Q393*H393</f>
        <v>0</v>
      </c>
      <c r="S393" s="137">
        <v>0</v>
      </c>
      <c r="T393" s="138">
        <f>S393*H393</f>
        <v>0</v>
      </c>
      <c r="AR393" s="139" t="s">
        <v>163</v>
      </c>
      <c r="AT393" s="139" t="s">
        <v>159</v>
      </c>
      <c r="AU393" s="139" t="s">
        <v>79</v>
      </c>
      <c r="AY393" s="18" t="s">
        <v>157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8" t="s">
        <v>77</v>
      </c>
      <c r="BK393" s="140">
        <f>ROUND(I393*H393,2)</f>
        <v>0</v>
      </c>
      <c r="BL393" s="18" t="s">
        <v>163</v>
      </c>
      <c r="BM393" s="139" t="s">
        <v>1094</v>
      </c>
    </row>
    <row r="394" spans="2:65" s="12" customFormat="1">
      <c r="B394" s="141"/>
      <c r="D394" s="142" t="s">
        <v>165</v>
      </c>
      <c r="E394" s="143" t="s">
        <v>3</v>
      </c>
      <c r="F394" s="144" t="s">
        <v>1095</v>
      </c>
      <c r="H394" s="145">
        <v>41.88</v>
      </c>
      <c r="L394" s="141"/>
      <c r="M394" s="146"/>
      <c r="N394" s="147"/>
      <c r="O394" s="147"/>
      <c r="P394" s="147"/>
      <c r="Q394" s="147"/>
      <c r="R394" s="147"/>
      <c r="S394" s="147"/>
      <c r="T394" s="148"/>
      <c r="AT394" s="143" t="s">
        <v>165</v>
      </c>
      <c r="AU394" s="143" t="s">
        <v>79</v>
      </c>
      <c r="AV394" s="12" t="s">
        <v>79</v>
      </c>
      <c r="AW394" s="12" t="s">
        <v>31</v>
      </c>
      <c r="AX394" s="12" t="s">
        <v>77</v>
      </c>
      <c r="AY394" s="143" t="s">
        <v>157</v>
      </c>
    </row>
    <row r="395" spans="2:65" s="1" customFormat="1" ht="24" customHeight="1">
      <c r="B395" s="128"/>
      <c r="C395" s="163" t="s">
        <v>1096</v>
      </c>
      <c r="D395" s="163" t="s">
        <v>242</v>
      </c>
      <c r="E395" s="164" t="s">
        <v>1097</v>
      </c>
      <c r="F395" s="165" t="s">
        <v>1098</v>
      </c>
      <c r="G395" s="166" t="s">
        <v>121</v>
      </c>
      <c r="H395" s="167">
        <v>42.718000000000004</v>
      </c>
      <c r="I395" s="168"/>
      <c r="J395" s="168">
        <f>ROUND(I395*H395,2)</f>
        <v>0</v>
      </c>
      <c r="K395" s="165" t="s">
        <v>162</v>
      </c>
      <c r="L395" s="169"/>
      <c r="M395" s="170" t="s">
        <v>3</v>
      </c>
      <c r="N395" s="171" t="s">
        <v>40</v>
      </c>
      <c r="O395" s="137">
        <v>0</v>
      </c>
      <c r="P395" s="137">
        <f>O395*H395</f>
        <v>0</v>
      </c>
      <c r="Q395" s="137">
        <v>3.5000000000000001E-3</v>
      </c>
      <c r="R395" s="137">
        <f>Q395*H395</f>
        <v>0.14951300000000001</v>
      </c>
      <c r="S395" s="137">
        <v>0</v>
      </c>
      <c r="T395" s="138">
        <f>S395*H395</f>
        <v>0</v>
      </c>
      <c r="AR395" s="139" t="s">
        <v>328</v>
      </c>
      <c r="AT395" s="139" t="s">
        <v>242</v>
      </c>
      <c r="AU395" s="139" t="s">
        <v>79</v>
      </c>
      <c r="AY395" s="18" t="s">
        <v>157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8" t="s">
        <v>77</v>
      </c>
      <c r="BK395" s="140">
        <f>ROUND(I395*H395,2)</f>
        <v>0</v>
      </c>
      <c r="BL395" s="18" t="s">
        <v>247</v>
      </c>
      <c r="BM395" s="139" t="s">
        <v>1099</v>
      </c>
    </row>
    <row r="396" spans="2:65" s="12" customFormat="1">
      <c r="B396" s="141"/>
      <c r="D396" s="142" t="s">
        <v>165</v>
      </c>
      <c r="F396" s="144" t="s">
        <v>1100</v>
      </c>
      <c r="H396" s="145">
        <v>42.718000000000004</v>
      </c>
      <c r="L396" s="141"/>
      <c r="M396" s="146"/>
      <c r="N396" s="147"/>
      <c r="O396" s="147"/>
      <c r="P396" s="147"/>
      <c r="Q396" s="147"/>
      <c r="R396" s="147"/>
      <c r="S396" s="147"/>
      <c r="T396" s="148"/>
      <c r="AT396" s="143" t="s">
        <v>165</v>
      </c>
      <c r="AU396" s="143" t="s">
        <v>79</v>
      </c>
      <c r="AV396" s="12" t="s">
        <v>79</v>
      </c>
      <c r="AW396" s="12" t="s">
        <v>4</v>
      </c>
      <c r="AX396" s="12" t="s">
        <v>77</v>
      </c>
      <c r="AY396" s="143" t="s">
        <v>157</v>
      </c>
    </row>
    <row r="397" spans="2:65" s="1" customFormat="1" ht="36" customHeight="1">
      <c r="B397" s="128"/>
      <c r="C397" s="129" t="s">
        <v>1101</v>
      </c>
      <c r="D397" s="129" t="s">
        <v>159</v>
      </c>
      <c r="E397" s="130" t="s">
        <v>1102</v>
      </c>
      <c r="F397" s="131" t="s">
        <v>1103</v>
      </c>
      <c r="G397" s="132" t="s">
        <v>121</v>
      </c>
      <c r="H397" s="133">
        <v>19.885999999999999</v>
      </c>
      <c r="I397" s="134"/>
      <c r="J397" s="134">
        <f>ROUND(I397*H397,2)</f>
        <v>0</v>
      </c>
      <c r="K397" s="131" t="s">
        <v>162</v>
      </c>
      <c r="L397" s="30"/>
      <c r="M397" s="135" t="s">
        <v>3</v>
      </c>
      <c r="N397" s="136" t="s">
        <v>40</v>
      </c>
      <c r="O397" s="137">
        <v>0.21099999999999999</v>
      </c>
      <c r="P397" s="137">
        <f>O397*H397</f>
        <v>4.1959459999999993</v>
      </c>
      <c r="Q397" s="137">
        <v>6.0000000000000001E-3</v>
      </c>
      <c r="R397" s="137">
        <f>Q397*H397</f>
        <v>0.11931599999999999</v>
      </c>
      <c r="S397" s="137">
        <v>0</v>
      </c>
      <c r="T397" s="138">
        <f>S397*H397</f>
        <v>0</v>
      </c>
      <c r="AR397" s="139" t="s">
        <v>247</v>
      </c>
      <c r="AT397" s="139" t="s">
        <v>159</v>
      </c>
      <c r="AU397" s="139" t="s">
        <v>79</v>
      </c>
      <c r="AY397" s="18" t="s">
        <v>157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77</v>
      </c>
      <c r="BK397" s="140">
        <f>ROUND(I397*H397,2)</f>
        <v>0</v>
      </c>
      <c r="BL397" s="18" t="s">
        <v>247</v>
      </c>
      <c r="BM397" s="139" t="s">
        <v>1104</v>
      </c>
    </row>
    <row r="398" spans="2:65" s="12" customFormat="1">
      <c r="B398" s="141"/>
      <c r="D398" s="142" t="s">
        <v>165</v>
      </c>
      <c r="E398" s="143" t="s">
        <v>3</v>
      </c>
      <c r="F398" s="144" t="s">
        <v>1105</v>
      </c>
      <c r="H398" s="145">
        <v>19.885999999999999</v>
      </c>
      <c r="L398" s="141"/>
      <c r="M398" s="146"/>
      <c r="N398" s="147"/>
      <c r="O398" s="147"/>
      <c r="P398" s="147"/>
      <c r="Q398" s="147"/>
      <c r="R398" s="147"/>
      <c r="S398" s="147"/>
      <c r="T398" s="148"/>
      <c r="AT398" s="143" t="s">
        <v>165</v>
      </c>
      <c r="AU398" s="143" t="s">
        <v>79</v>
      </c>
      <c r="AV398" s="12" t="s">
        <v>79</v>
      </c>
      <c r="AW398" s="12" t="s">
        <v>31</v>
      </c>
      <c r="AX398" s="12" t="s">
        <v>77</v>
      </c>
      <c r="AY398" s="143" t="s">
        <v>157</v>
      </c>
    </row>
    <row r="399" spans="2:65" s="1" customFormat="1" ht="48" customHeight="1">
      <c r="B399" s="128"/>
      <c r="C399" s="129" t="s">
        <v>1106</v>
      </c>
      <c r="D399" s="129" t="s">
        <v>159</v>
      </c>
      <c r="E399" s="130" t="s">
        <v>1107</v>
      </c>
      <c r="F399" s="131" t="s">
        <v>1108</v>
      </c>
      <c r="G399" s="132" t="s">
        <v>121</v>
      </c>
      <c r="H399" s="133">
        <v>31.47</v>
      </c>
      <c r="I399" s="134"/>
      <c r="J399" s="134">
        <f>ROUND(I399*H399,2)</f>
        <v>0</v>
      </c>
      <c r="K399" s="131" t="s">
        <v>162</v>
      </c>
      <c r="L399" s="30"/>
      <c r="M399" s="135" t="s">
        <v>3</v>
      </c>
      <c r="N399" s="136" t="s">
        <v>40</v>
      </c>
      <c r="O399" s="137">
        <v>0.18</v>
      </c>
      <c r="P399" s="137">
        <f>O399*H399</f>
        <v>5.6645999999999992</v>
      </c>
      <c r="Q399" s="137">
        <v>2.0400000000000001E-3</v>
      </c>
      <c r="R399" s="137">
        <f>Q399*H399</f>
        <v>6.41988E-2</v>
      </c>
      <c r="S399" s="137">
        <v>0</v>
      </c>
      <c r="T399" s="138">
        <f>S399*H399</f>
        <v>0</v>
      </c>
      <c r="AR399" s="139" t="s">
        <v>247</v>
      </c>
      <c r="AT399" s="139" t="s">
        <v>159</v>
      </c>
      <c r="AU399" s="139" t="s">
        <v>79</v>
      </c>
      <c r="AY399" s="18" t="s">
        <v>157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8" t="s">
        <v>77</v>
      </c>
      <c r="BK399" s="140">
        <f>ROUND(I399*H399,2)</f>
        <v>0</v>
      </c>
      <c r="BL399" s="18" t="s">
        <v>247</v>
      </c>
      <c r="BM399" s="139" t="s">
        <v>1109</v>
      </c>
    </row>
    <row r="400" spans="2:65" s="12" customFormat="1">
      <c r="B400" s="141"/>
      <c r="D400" s="142" t="s">
        <v>165</v>
      </c>
      <c r="E400" s="143" t="s">
        <v>3</v>
      </c>
      <c r="F400" s="144" t="s">
        <v>947</v>
      </c>
      <c r="H400" s="145">
        <v>31.47</v>
      </c>
      <c r="L400" s="141"/>
      <c r="M400" s="146"/>
      <c r="N400" s="147"/>
      <c r="O400" s="147"/>
      <c r="P400" s="147"/>
      <c r="Q400" s="147"/>
      <c r="R400" s="147"/>
      <c r="S400" s="147"/>
      <c r="T400" s="148"/>
      <c r="AT400" s="143" t="s">
        <v>165</v>
      </c>
      <c r="AU400" s="143" t="s">
        <v>79</v>
      </c>
      <c r="AV400" s="12" t="s">
        <v>79</v>
      </c>
      <c r="AW400" s="12" t="s">
        <v>31</v>
      </c>
      <c r="AX400" s="12" t="s">
        <v>77</v>
      </c>
      <c r="AY400" s="143" t="s">
        <v>157</v>
      </c>
    </row>
    <row r="401" spans="2:65" s="1" customFormat="1" ht="24" customHeight="1">
      <c r="B401" s="128"/>
      <c r="C401" s="163" t="s">
        <v>1110</v>
      </c>
      <c r="D401" s="163" t="s">
        <v>242</v>
      </c>
      <c r="E401" s="164" t="s">
        <v>1111</v>
      </c>
      <c r="F401" s="165" t="s">
        <v>1112</v>
      </c>
      <c r="G401" s="166" t="s">
        <v>121</v>
      </c>
      <c r="H401" s="167">
        <v>53.923999999999999</v>
      </c>
      <c r="I401" s="168"/>
      <c r="J401" s="168">
        <f>ROUND(I401*H401,2)</f>
        <v>0</v>
      </c>
      <c r="K401" s="165" t="s">
        <v>162</v>
      </c>
      <c r="L401" s="169"/>
      <c r="M401" s="170" t="s">
        <v>3</v>
      </c>
      <c r="N401" s="171" t="s">
        <v>40</v>
      </c>
      <c r="O401" s="137">
        <v>0</v>
      </c>
      <c r="P401" s="137">
        <f>O401*H401</f>
        <v>0</v>
      </c>
      <c r="Q401" s="137">
        <v>1.2E-2</v>
      </c>
      <c r="R401" s="137">
        <f>Q401*H401</f>
        <v>0.647088</v>
      </c>
      <c r="S401" s="137">
        <v>0</v>
      </c>
      <c r="T401" s="138">
        <f>S401*H401</f>
        <v>0</v>
      </c>
      <c r="AR401" s="139" t="s">
        <v>328</v>
      </c>
      <c r="AT401" s="139" t="s">
        <v>242</v>
      </c>
      <c r="AU401" s="139" t="s">
        <v>79</v>
      </c>
      <c r="AY401" s="18" t="s">
        <v>157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18" t="s">
        <v>77</v>
      </c>
      <c r="BK401" s="140">
        <f>ROUND(I401*H401,2)</f>
        <v>0</v>
      </c>
      <c r="BL401" s="18" t="s">
        <v>247</v>
      </c>
      <c r="BM401" s="139" t="s">
        <v>1113</v>
      </c>
    </row>
    <row r="402" spans="2:65" s="12" customFormat="1">
      <c r="B402" s="141"/>
      <c r="D402" s="142" t="s">
        <v>165</v>
      </c>
      <c r="F402" s="144" t="s">
        <v>1114</v>
      </c>
      <c r="H402" s="145">
        <v>53.923999999999999</v>
      </c>
      <c r="L402" s="141"/>
      <c r="M402" s="146"/>
      <c r="N402" s="147"/>
      <c r="O402" s="147"/>
      <c r="P402" s="147"/>
      <c r="Q402" s="147"/>
      <c r="R402" s="147"/>
      <c r="S402" s="147"/>
      <c r="T402" s="148"/>
      <c r="AT402" s="143" t="s">
        <v>165</v>
      </c>
      <c r="AU402" s="143" t="s">
        <v>79</v>
      </c>
      <c r="AV402" s="12" t="s">
        <v>79</v>
      </c>
      <c r="AW402" s="12" t="s">
        <v>4</v>
      </c>
      <c r="AX402" s="12" t="s">
        <v>77</v>
      </c>
      <c r="AY402" s="143" t="s">
        <v>157</v>
      </c>
    </row>
    <row r="403" spans="2:65" s="1" customFormat="1" ht="36" customHeight="1">
      <c r="B403" s="128"/>
      <c r="C403" s="129" t="s">
        <v>1115</v>
      </c>
      <c r="D403" s="129" t="s">
        <v>159</v>
      </c>
      <c r="E403" s="130" t="s">
        <v>1116</v>
      </c>
      <c r="F403" s="131" t="s">
        <v>1117</v>
      </c>
      <c r="G403" s="132" t="s">
        <v>121</v>
      </c>
      <c r="H403" s="133">
        <v>6.31</v>
      </c>
      <c r="I403" s="134"/>
      <c r="J403" s="134">
        <f>ROUND(I403*H403,2)</f>
        <v>0</v>
      </c>
      <c r="K403" s="131" t="s">
        <v>162</v>
      </c>
      <c r="L403" s="30"/>
      <c r="M403" s="135" t="s">
        <v>3</v>
      </c>
      <c r="N403" s="136" t="s">
        <v>40</v>
      </c>
      <c r="O403" s="137">
        <v>0.19900000000000001</v>
      </c>
      <c r="P403" s="137">
        <f>O403*H403</f>
        <v>1.25569</v>
      </c>
      <c r="Q403" s="137">
        <v>3.0000000000000001E-3</v>
      </c>
      <c r="R403" s="137">
        <f>Q403*H403</f>
        <v>1.8929999999999999E-2</v>
      </c>
      <c r="S403" s="137">
        <v>0</v>
      </c>
      <c r="T403" s="138">
        <f>S403*H403</f>
        <v>0</v>
      </c>
      <c r="AR403" s="139" t="s">
        <v>247</v>
      </c>
      <c r="AT403" s="139" t="s">
        <v>159</v>
      </c>
      <c r="AU403" s="139" t="s">
        <v>79</v>
      </c>
      <c r="AY403" s="18" t="s">
        <v>157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8" t="s">
        <v>77</v>
      </c>
      <c r="BK403" s="140">
        <f>ROUND(I403*H403,2)</f>
        <v>0</v>
      </c>
      <c r="BL403" s="18" t="s">
        <v>247</v>
      </c>
      <c r="BM403" s="139" t="s">
        <v>1118</v>
      </c>
    </row>
    <row r="404" spans="2:65" s="12" customFormat="1">
      <c r="B404" s="141"/>
      <c r="D404" s="142" t="s">
        <v>165</v>
      </c>
      <c r="E404" s="143" t="s">
        <v>3</v>
      </c>
      <c r="F404" s="144" t="s">
        <v>1119</v>
      </c>
      <c r="H404" s="145">
        <v>1.74</v>
      </c>
      <c r="L404" s="141"/>
      <c r="M404" s="146"/>
      <c r="N404" s="147"/>
      <c r="O404" s="147"/>
      <c r="P404" s="147"/>
      <c r="Q404" s="147"/>
      <c r="R404" s="147"/>
      <c r="S404" s="147"/>
      <c r="T404" s="148"/>
      <c r="AT404" s="143" t="s">
        <v>165</v>
      </c>
      <c r="AU404" s="143" t="s">
        <v>79</v>
      </c>
      <c r="AV404" s="12" t="s">
        <v>79</v>
      </c>
      <c r="AW404" s="12" t="s">
        <v>31</v>
      </c>
      <c r="AX404" s="12" t="s">
        <v>69</v>
      </c>
      <c r="AY404" s="143" t="s">
        <v>157</v>
      </c>
    </row>
    <row r="405" spans="2:65" s="12" customFormat="1">
      <c r="B405" s="141"/>
      <c r="D405" s="142" t="s">
        <v>165</v>
      </c>
      <c r="E405" s="143" t="s">
        <v>3</v>
      </c>
      <c r="F405" s="144" t="s">
        <v>1120</v>
      </c>
      <c r="H405" s="145">
        <v>4.57</v>
      </c>
      <c r="L405" s="141"/>
      <c r="M405" s="146"/>
      <c r="N405" s="147"/>
      <c r="O405" s="147"/>
      <c r="P405" s="147"/>
      <c r="Q405" s="147"/>
      <c r="R405" s="147"/>
      <c r="S405" s="147"/>
      <c r="T405" s="148"/>
      <c r="AT405" s="143" t="s">
        <v>165</v>
      </c>
      <c r="AU405" s="143" t="s">
        <v>79</v>
      </c>
      <c r="AV405" s="12" t="s">
        <v>79</v>
      </c>
      <c r="AW405" s="12" t="s">
        <v>31</v>
      </c>
      <c r="AX405" s="12" t="s">
        <v>69</v>
      </c>
      <c r="AY405" s="143" t="s">
        <v>157</v>
      </c>
    </row>
    <row r="406" spans="2:65" s="13" customFormat="1">
      <c r="B406" s="149"/>
      <c r="D406" s="142" t="s">
        <v>165</v>
      </c>
      <c r="E406" s="150" t="s">
        <v>3</v>
      </c>
      <c r="F406" s="151" t="s">
        <v>172</v>
      </c>
      <c r="H406" s="152">
        <v>6.31</v>
      </c>
      <c r="L406" s="149"/>
      <c r="M406" s="153"/>
      <c r="N406" s="154"/>
      <c r="O406" s="154"/>
      <c r="P406" s="154"/>
      <c r="Q406" s="154"/>
      <c r="R406" s="154"/>
      <c r="S406" s="154"/>
      <c r="T406" s="155"/>
      <c r="AT406" s="150" t="s">
        <v>165</v>
      </c>
      <c r="AU406" s="150" t="s">
        <v>79</v>
      </c>
      <c r="AV406" s="13" t="s">
        <v>163</v>
      </c>
      <c r="AW406" s="13" t="s">
        <v>31</v>
      </c>
      <c r="AX406" s="13" t="s">
        <v>77</v>
      </c>
      <c r="AY406" s="150" t="s">
        <v>157</v>
      </c>
    </row>
    <row r="407" spans="2:65" s="1" customFormat="1" ht="24" customHeight="1">
      <c r="B407" s="128"/>
      <c r="C407" s="163" t="s">
        <v>1121</v>
      </c>
      <c r="D407" s="163" t="s">
        <v>242</v>
      </c>
      <c r="E407" s="164" t="s">
        <v>1122</v>
      </c>
      <c r="F407" s="165" t="s">
        <v>1123</v>
      </c>
      <c r="G407" s="166" t="s">
        <v>121</v>
      </c>
      <c r="H407" s="167">
        <v>1.7749999999999999</v>
      </c>
      <c r="I407" s="168"/>
      <c r="J407" s="168">
        <f>ROUND(I407*H407,2)</f>
        <v>0</v>
      </c>
      <c r="K407" s="165" t="s">
        <v>162</v>
      </c>
      <c r="L407" s="169"/>
      <c r="M407" s="170" t="s">
        <v>3</v>
      </c>
      <c r="N407" s="171" t="s">
        <v>40</v>
      </c>
      <c r="O407" s="137">
        <v>0</v>
      </c>
      <c r="P407" s="137">
        <f>O407*H407</f>
        <v>0</v>
      </c>
      <c r="Q407" s="137">
        <v>1.7999999999999999E-2</v>
      </c>
      <c r="R407" s="137">
        <f>Q407*H407</f>
        <v>3.1949999999999999E-2</v>
      </c>
      <c r="S407" s="137">
        <v>0</v>
      </c>
      <c r="T407" s="138">
        <f>S407*H407</f>
        <v>0</v>
      </c>
      <c r="AR407" s="139" t="s">
        <v>328</v>
      </c>
      <c r="AT407" s="139" t="s">
        <v>242</v>
      </c>
      <c r="AU407" s="139" t="s">
        <v>79</v>
      </c>
      <c r="AY407" s="18" t="s">
        <v>157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77</v>
      </c>
      <c r="BK407" s="140">
        <f>ROUND(I407*H407,2)</f>
        <v>0</v>
      </c>
      <c r="BL407" s="18" t="s">
        <v>247</v>
      </c>
      <c r="BM407" s="139" t="s">
        <v>1124</v>
      </c>
    </row>
    <row r="408" spans="2:65" s="12" customFormat="1">
      <c r="B408" s="141"/>
      <c r="D408" s="142" t="s">
        <v>165</v>
      </c>
      <c r="F408" s="144" t="s">
        <v>1125</v>
      </c>
      <c r="H408" s="145">
        <v>1.7749999999999999</v>
      </c>
      <c r="L408" s="141"/>
      <c r="M408" s="146"/>
      <c r="N408" s="147"/>
      <c r="O408" s="147"/>
      <c r="P408" s="147"/>
      <c r="Q408" s="147"/>
      <c r="R408" s="147"/>
      <c r="S408" s="147"/>
      <c r="T408" s="148"/>
      <c r="AT408" s="143" t="s">
        <v>165</v>
      </c>
      <c r="AU408" s="143" t="s">
        <v>79</v>
      </c>
      <c r="AV408" s="12" t="s">
        <v>79</v>
      </c>
      <c r="AW408" s="12" t="s">
        <v>4</v>
      </c>
      <c r="AX408" s="12" t="s">
        <v>77</v>
      </c>
      <c r="AY408" s="143" t="s">
        <v>157</v>
      </c>
    </row>
    <row r="409" spans="2:65" s="1" customFormat="1" ht="24" customHeight="1">
      <c r="B409" s="128"/>
      <c r="C409" s="163" t="s">
        <v>1126</v>
      </c>
      <c r="D409" s="163" t="s">
        <v>242</v>
      </c>
      <c r="E409" s="164" t="s">
        <v>1127</v>
      </c>
      <c r="F409" s="165" t="s">
        <v>1128</v>
      </c>
      <c r="G409" s="166" t="s">
        <v>121</v>
      </c>
      <c r="H409" s="167">
        <v>4.6609999999999996</v>
      </c>
      <c r="I409" s="168"/>
      <c r="J409" s="168">
        <f>ROUND(I409*H409,2)</f>
        <v>0</v>
      </c>
      <c r="K409" s="165" t="s">
        <v>162</v>
      </c>
      <c r="L409" s="169"/>
      <c r="M409" s="170" t="s">
        <v>3</v>
      </c>
      <c r="N409" s="171" t="s">
        <v>40</v>
      </c>
      <c r="O409" s="137">
        <v>0</v>
      </c>
      <c r="P409" s="137">
        <f>O409*H409</f>
        <v>0</v>
      </c>
      <c r="Q409" s="137">
        <v>1.44E-2</v>
      </c>
      <c r="R409" s="137">
        <f>Q409*H409</f>
        <v>6.7118399999999995E-2</v>
      </c>
      <c r="S409" s="137">
        <v>0</v>
      </c>
      <c r="T409" s="138">
        <f>S409*H409</f>
        <v>0</v>
      </c>
      <c r="AR409" s="139" t="s">
        <v>328</v>
      </c>
      <c r="AT409" s="139" t="s">
        <v>242</v>
      </c>
      <c r="AU409" s="139" t="s">
        <v>79</v>
      </c>
      <c r="AY409" s="18" t="s">
        <v>157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77</v>
      </c>
      <c r="BK409" s="140">
        <f>ROUND(I409*H409,2)</f>
        <v>0</v>
      </c>
      <c r="BL409" s="18" t="s">
        <v>247</v>
      </c>
      <c r="BM409" s="139" t="s">
        <v>1129</v>
      </c>
    </row>
    <row r="410" spans="2:65" s="12" customFormat="1">
      <c r="B410" s="141"/>
      <c r="D410" s="142" t="s">
        <v>165</v>
      </c>
      <c r="F410" s="144" t="s">
        <v>1130</v>
      </c>
      <c r="H410" s="145">
        <v>4.6609999999999996</v>
      </c>
      <c r="L410" s="141"/>
      <c r="M410" s="146"/>
      <c r="N410" s="147"/>
      <c r="O410" s="147"/>
      <c r="P410" s="147"/>
      <c r="Q410" s="147"/>
      <c r="R410" s="147"/>
      <c r="S410" s="147"/>
      <c r="T410" s="148"/>
      <c r="AT410" s="143" t="s">
        <v>165</v>
      </c>
      <c r="AU410" s="143" t="s">
        <v>79</v>
      </c>
      <c r="AV410" s="12" t="s">
        <v>79</v>
      </c>
      <c r="AW410" s="12" t="s">
        <v>4</v>
      </c>
      <c r="AX410" s="12" t="s">
        <v>77</v>
      </c>
      <c r="AY410" s="143" t="s">
        <v>157</v>
      </c>
    </row>
    <row r="411" spans="2:65" s="11" customFormat="1" ht="22.9" customHeight="1">
      <c r="B411" s="116"/>
      <c r="D411" s="117" t="s">
        <v>68</v>
      </c>
      <c r="E411" s="126" t="s">
        <v>1131</v>
      </c>
      <c r="F411" s="126" t="s">
        <v>1132</v>
      </c>
      <c r="J411" s="127">
        <f>BK411</f>
        <v>0</v>
      </c>
      <c r="L411" s="116"/>
      <c r="M411" s="120"/>
      <c r="N411" s="121"/>
      <c r="O411" s="121"/>
      <c r="P411" s="122">
        <f>SUM(P412:P428)</f>
        <v>10.467500000000001</v>
      </c>
      <c r="Q411" s="121"/>
      <c r="R411" s="122">
        <f>SUM(R412:R428)</f>
        <v>3.7566000000000002E-2</v>
      </c>
      <c r="S411" s="121"/>
      <c r="T411" s="123">
        <f>SUM(T412:T428)</f>
        <v>0</v>
      </c>
      <c r="AR411" s="117" t="s">
        <v>79</v>
      </c>
      <c r="AT411" s="124" t="s">
        <v>68</v>
      </c>
      <c r="AU411" s="124" t="s">
        <v>77</v>
      </c>
      <c r="AY411" s="117" t="s">
        <v>157</v>
      </c>
      <c r="BK411" s="125">
        <f>SUM(BK412:BK428)</f>
        <v>0</v>
      </c>
    </row>
    <row r="412" spans="2:65" s="1" customFormat="1" ht="24" customHeight="1">
      <c r="B412" s="128"/>
      <c r="C412" s="129" t="s">
        <v>1133</v>
      </c>
      <c r="D412" s="129" t="s">
        <v>159</v>
      </c>
      <c r="E412" s="130" t="s">
        <v>1134</v>
      </c>
      <c r="F412" s="131" t="s">
        <v>1135</v>
      </c>
      <c r="G412" s="132" t="s">
        <v>284</v>
      </c>
      <c r="H412" s="133">
        <v>5</v>
      </c>
      <c r="I412" s="134"/>
      <c r="J412" s="134">
        <f>ROUND(I412*H412,2)</f>
        <v>0</v>
      </c>
      <c r="K412" s="131" t="s">
        <v>162</v>
      </c>
      <c r="L412" s="30"/>
      <c r="M412" s="135" t="s">
        <v>3</v>
      </c>
      <c r="N412" s="136" t="s">
        <v>40</v>
      </c>
      <c r="O412" s="137">
        <v>0.59199999999999997</v>
      </c>
      <c r="P412" s="137">
        <f>O412*H412</f>
        <v>2.96</v>
      </c>
      <c r="Q412" s="137">
        <v>0</v>
      </c>
      <c r="R412" s="137">
        <f>Q412*H412</f>
        <v>0</v>
      </c>
      <c r="S412" s="137">
        <v>0</v>
      </c>
      <c r="T412" s="138">
        <f>S412*H412</f>
        <v>0</v>
      </c>
      <c r="AR412" s="139" t="s">
        <v>247</v>
      </c>
      <c r="AT412" s="139" t="s">
        <v>159</v>
      </c>
      <c r="AU412" s="139" t="s">
        <v>79</v>
      </c>
      <c r="AY412" s="18" t="s">
        <v>157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8" t="s">
        <v>77</v>
      </c>
      <c r="BK412" s="140">
        <f>ROUND(I412*H412,2)</f>
        <v>0</v>
      </c>
      <c r="BL412" s="18" t="s">
        <v>247</v>
      </c>
      <c r="BM412" s="139" t="s">
        <v>1136</v>
      </c>
    </row>
    <row r="413" spans="2:65" s="1" customFormat="1" ht="16.5" customHeight="1">
      <c r="B413" s="128"/>
      <c r="C413" s="163" t="s">
        <v>1137</v>
      </c>
      <c r="D413" s="163" t="s">
        <v>242</v>
      </c>
      <c r="E413" s="164" t="s">
        <v>1138</v>
      </c>
      <c r="F413" s="165" t="s">
        <v>1139</v>
      </c>
      <c r="G413" s="166" t="s">
        <v>284</v>
      </c>
      <c r="H413" s="167">
        <v>2</v>
      </c>
      <c r="I413" s="168"/>
      <c r="J413" s="168">
        <f>ROUND(I413*H413,2)</f>
        <v>0</v>
      </c>
      <c r="K413" s="165" t="s">
        <v>162</v>
      </c>
      <c r="L413" s="169"/>
      <c r="M413" s="170" t="s">
        <v>3</v>
      </c>
      <c r="N413" s="171" t="s">
        <v>40</v>
      </c>
      <c r="O413" s="137">
        <v>0</v>
      </c>
      <c r="P413" s="137">
        <f>O413*H413</f>
        <v>0</v>
      </c>
      <c r="Q413" s="137">
        <v>2.5000000000000001E-4</v>
      </c>
      <c r="R413" s="137">
        <f>Q413*H413</f>
        <v>5.0000000000000001E-4</v>
      </c>
      <c r="S413" s="137">
        <v>0</v>
      </c>
      <c r="T413" s="138">
        <f>S413*H413</f>
        <v>0</v>
      </c>
      <c r="AR413" s="139" t="s">
        <v>328</v>
      </c>
      <c r="AT413" s="139" t="s">
        <v>242</v>
      </c>
      <c r="AU413" s="139" t="s">
        <v>79</v>
      </c>
      <c r="AY413" s="18" t="s">
        <v>157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8" t="s">
        <v>77</v>
      </c>
      <c r="BK413" s="140">
        <f>ROUND(I413*H413,2)</f>
        <v>0</v>
      </c>
      <c r="BL413" s="18" t="s">
        <v>247</v>
      </c>
      <c r="BM413" s="139" t="s">
        <v>1140</v>
      </c>
    </row>
    <row r="414" spans="2:65" s="12" customFormat="1" ht="22.5">
      <c r="B414" s="141"/>
      <c r="D414" s="142" t="s">
        <v>165</v>
      </c>
      <c r="E414" s="143" t="s">
        <v>3</v>
      </c>
      <c r="F414" s="144" t="s">
        <v>1141</v>
      </c>
      <c r="H414" s="145">
        <v>2</v>
      </c>
      <c r="L414" s="141"/>
      <c r="M414" s="146"/>
      <c r="N414" s="147"/>
      <c r="O414" s="147"/>
      <c r="P414" s="147"/>
      <c r="Q414" s="147"/>
      <c r="R414" s="147"/>
      <c r="S414" s="147"/>
      <c r="T414" s="148"/>
      <c r="AT414" s="143" t="s">
        <v>165</v>
      </c>
      <c r="AU414" s="143" t="s">
        <v>79</v>
      </c>
      <c r="AV414" s="12" t="s">
        <v>79</v>
      </c>
      <c r="AW414" s="12" t="s">
        <v>31</v>
      </c>
      <c r="AX414" s="12" t="s">
        <v>77</v>
      </c>
      <c r="AY414" s="143" t="s">
        <v>157</v>
      </c>
    </row>
    <row r="415" spans="2:65" s="1" customFormat="1" ht="16.5" customHeight="1">
      <c r="B415" s="128"/>
      <c r="C415" s="163" t="s">
        <v>1142</v>
      </c>
      <c r="D415" s="163" t="s">
        <v>242</v>
      </c>
      <c r="E415" s="164" t="s">
        <v>1143</v>
      </c>
      <c r="F415" s="165" t="s">
        <v>1144</v>
      </c>
      <c r="G415" s="166" t="s">
        <v>284</v>
      </c>
      <c r="H415" s="167">
        <v>2</v>
      </c>
      <c r="I415" s="168"/>
      <c r="J415" s="168">
        <f>ROUND(I415*H415,2)</f>
        <v>0</v>
      </c>
      <c r="K415" s="165" t="s">
        <v>162</v>
      </c>
      <c r="L415" s="169"/>
      <c r="M415" s="170" t="s">
        <v>3</v>
      </c>
      <c r="N415" s="171" t="s">
        <v>40</v>
      </c>
      <c r="O415" s="137">
        <v>0</v>
      </c>
      <c r="P415" s="137">
        <f>O415*H415</f>
        <v>0</v>
      </c>
      <c r="Q415" s="137">
        <v>3.5E-4</v>
      </c>
      <c r="R415" s="137">
        <f>Q415*H415</f>
        <v>6.9999999999999999E-4</v>
      </c>
      <c r="S415" s="137">
        <v>0</v>
      </c>
      <c r="T415" s="138">
        <f>S415*H415</f>
        <v>0</v>
      </c>
      <c r="AR415" s="139" t="s">
        <v>328</v>
      </c>
      <c r="AT415" s="139" t="s">
        <v>242</v>
      </c>
      <c r="AU415" s="139" t="s">
        <v>79</v>
      </c>
      <c r="AY415" s="18" t="s">
        <v>157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8" t="s">
        <v>77</v>
      </c>
      <c r="BK415" s="140">
        <f>ROUND(I415*H415,2)</f>
        <v>0</v>
      </c>
      <c r="BL415" s="18" t="s">
        <v>247</v>
      </c>
      <c r="BM415" s="139" t="s">
        <v>1145</v>
      </c>
    </row>
    <row r="416" spans="2:65" s="12" customFormat="1">
      <c r="B416" s="141"/>
      <c r="D416" s="142" t="s">
        <v>165</v>
      </c>
      <c r="E416" s="143" t="s">
        <v>3</v>
      </c>
      <c r="F416" s="144" t="s">
        <v>1146</v>
      </c>
      <c r="H416" s="145">
        <v>2</v>
      </c>
      <c r="L416" s="141"/>
      <c r="M416" s="146"/>
      <c r="N416" s="147"/>
      <c r="O416" s="147"/>
      <c r="P416" s="147"/>
      <c r="Q416" s="147"/>
      <c r="R416" s="147"/>
      <c r="S416" s="147"/>
      <c r="T416" s="148"/>
      <c r="AT416" s="143" t="s">
        <v>165</v>
      </c>
      <c r="AU416" s="143" t="s">
        <v>79</v>
      </c>
      <c r="AV416" s="12" t="s">
        <v>79</v>
      </c>
      <c r="AW416" s="12" t="s">
        <v>31</v>
      </c>
      <c r="AX416" s="12" t="s">
        <v>77</v>
      </c>
      <c r="AY416" s="143" t="s">
        <v>157</v>
      </c>
    </row>
    <row r="417" spans="2:65" s="1" customFormat="1" ht="16.5" customHeight="1">
      <c r="B417" s="128"/>
      <c r="C417" s="163" t="s">
        <v>1147</v>
      </c>
      <c r="D417" s="163" t="s">
        <v>242</v>
      </c>
      <c r="E417" s="164" t="s">
        <v>1148</v>
      </c>
      <c r="F417" s="165" t="s">
        <v>1149</v>
      </c>
      <c r="G417" s="166" t="s">
        <v>284</v>
      </c>
      <c r="H417" s="167">
        <v>1</v>
      </c>
      <c r="I417" s="168"/>
      <c r="J417" s="168">
        <f>ROUND(I417*H417,2)</f>
        <v>0</v>
      </c>
      <c r="K417" s="165" t="s">
        <v>3</v>
      </c>
      <c r="L417" s="169"/>
      <c r="M417" s="170" t="s">
        <v>3</v>
      </c>
      <c r="N417" s="171" t="s">
        <v>40</v>
      </c>
      <c r="O417" s="137">
        <v>0</v>
      </c>
      <c r="P417" s="137">
        <f>O417*H417</f>
        <v>0</v>
      </c>
      <c r="Q417" s="137">
        <v>2.3000000000000001E-4</v>
      </c>
      <c r="R417" s="137">
        <f>Q417*H417</f>
        <v>2.3000000000000001E-4</v>
      </c>
      <c r="S417" s="137">
        <v>0</v>
      </c>
      <c r="T417" s="138">
        <f>S417*H417</f>
        <v>0</v>
      </c>
      <c r="AR417" s="139" t="s">
        <v>328</v>
      </c>
      <c r="AT417" s="139" t="s">
        <v>242</v>
      </c>
      <c r="AU417" s="139" t="s">
        <v>79</v>
      </c>
      <c r="AY417" s="18" t="s">
        <v>157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8" t="s">
        <v>77</v>
      </c>
      <c r="BK417" s="140">
        <f>ROUND(I417*H417,2)</f>
        <v>0</v>
      </c>
      <c r="BL417" s="18" t="s">
        <v>247</v>
      </c>
      <c r="BM417" s="139" t="s">
        <v>1150</v>
      </c>
    </row>
    <row r="418" spans="2:65" s="12" customFormat="1">
      <c r="B418" s="141"/>
      <c r="D418" s="142" t="s">
        <v>165</v>
      </c>
      <c r="E418" s="143" t="s">
        <v>3</v>
      </c>
      <c r="F418" s="144" t="s">
        <v>1151</v>
      </c>
      <c r="H418" s="145">
        <v>1</v>
      </c>
      <c r="L418" s="141"/>
      <c r="M418" s="146"/>
      <c r="N418" s="147"/>
      <c r="O418" s="147"/>
      <c r="P418" s="147"/>
      <c r="Q418" s="147"/>
      <c r="R418" s="147"/>
      <c r="S418" s="147"/>
      <c r="T418" s="148"/>
      <c r="AT418" s="143" t="s">
        <v>165</v>
      </c>
      <c r="AU418" s="143" t="s">
        <v>79</v>
      </c>
      <c r="AV418" s="12" t="s">
        <v>79</v>
      </c>
      <c r="AW418" s="12" t="s">
        <v>31</v>
      </c>
      <c r="AX418" s="12" t="s">
        <v>77</v>
      </c>
      <c r="AY418" s="143" t="s">
        <v>157</v>
      </c>
    </row>
    <row r="419" spans="2:65" s="1" customFormat="1" ht="24" customHeight="1">
      <c r="B419" s="128"/>
      <c r="C419" s="129" t="s">
        <v>1152</v>
      </c>
      <c r="D419" s="129" t="s">
        <v>159</v>
      </c>
      <c r="E419" s="130" t="s">
        <v>1153</v>
      </c>
      <c r="F419" s="131" t="s">
        <v>1154</v>
      </c>
      <c r="G419" s="132" t="s">
        <v>118</v>
      </c>
      <c r="H419" s="133">
        <v>14.3</v>
      </c>
      <c r="I419" s="134"/>
      <c r="J419" s="134">
        <f>ROUND(I419*H419,2)</f>
        <v>0</v>
      </c>
      <c r="K419" s="131" t="s">
        <v>162</v>
      </c>
      <c r="L419" s="30"/>
      <c r="M419" s="135" t="s">
        <v>3</v>
      </c>
      <c r="N419" s="136" t="s">
        <v>40</v>
      </c>
      <c r="O419" s="137">
        <v>0.52500000000000002</v>
      </c>
      <c r="P419" s="137">
        <f>O419*H419</f>
        <v>7.5075000000000003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163</v>
      </c>
      <c r="AT419" s="139" t="s">
        <v>159</v>
      </c>
      <c r="AU419" s="139" t="s">
        <v>79</v>
      </c>
      <c r="AY419" s="18" t="s">
        <v>157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8" t="s">
        <v>77</v>
      </c>
      <c r="BK419" s="140">
        <f>ROUND(I419*H419,2)</f>
        <v>0</v>
      </c>
      <c r="BL419" s="18" t="s">
        <v>163</v>
      </c>
      <c r="BM419" s="139" t="s">
        <v>1155</v>
      </c>
    </row>
    <row r="420" spans="2:65" s="1" customFormat="1" ht="16.5" customHeight="1">
      <c r="B420" s="128"/>
      <c r="C420" s="163" t="s">
        <v>1156</v>
      </c>
      <c r="D420" s="163" t="s">
        <v>242</v>
      </c>
      <c r="E420" s="164" t="s">
        <v>1157</v>
      </c>
      <c r="F420" s="165" t="s">
        <v>1158</v>
      </c>
      <c r="G420" s="166" t="s">
        <v>118</v>
      </c>
      <c r="H420" s="167">
        <v>8.8000000000000007</v>
      </c>
      <c r="I420" s="168"/>
      <c r="J420" s="168">
        <f>ROUND(I420*H420,2)</f>
        <v>0</v>
      </c>
      <c r="K420" s="165" t="s">
        <v>3</v>
      </c>
      <c r="L420" s="169"/>
      <c r="M420" s="170" t="s">
        <v>3</v>
      </c>
      <c r="N420" s="171" t="s">
        <v>40</v>
      </c>
      <c r="O420" s="137">
        <v>0</v>
      </c>
      <c r="P420" s="137">
        <f>O420*H420</f>
        <v>0</v>
      </c>
      <c r="Q420" s="137">
        <v>1.72E-3</v>
      </c>
      <c r="R420" s="137">
        <f>Q420*H420</f>
        <v>1.5136E-2</v>
      </c>
      <c r="S420" s="137">
        <v>0</v>
      </c>
      <c r="T420" s="138">
        <f>S420*H420</f>
        <v>0</v>
      </c>
      <c r="AR420" s="139" t="s">
        <v>328</v>
      </c>
      <c r="AT420" s="139" t="s">
        <v>242</v>
      </c>
      <c r="AU420" s="139" t="s">
        <v>79</v>
      </c>
      <c r="AY420" s="18" t="s">
        <v>157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8" t="s">
        <v>77</v>
      </c>
      <c r="BK420" s="140">
        <f>ROUND(I420*H420,2)</f>
        <v>0</v>
      </c>
      <c r="BL420" s="18" t="s">
        <v>247</v>
      </c>
      <c r="BM420" s="139" t="s">
        <v>1159</v>
      </c>
    </row>
    <row r="421" spans="2:65" s="12" customFormat="1">
      <c r="B421" s="141"/>
      <c r="D421" s="142" t="s">
        <v>165</v>
      </c>
      <c r="E421" s="143" t="s">
        <v>3</v>
      </c>
      <c r="F421" s="144" t="s">
        <v>1160</v>
      </c>
      <c r="H421" s="145">
        <v>8.8000000000000007</v>
      </c>
      <c r="L421" s="141"/>
      <c r="M421" s="146"/>
      <c r="N421" s="147"/>
      <c r="O421" s="147"/>
      <c r="P421" s="147"/>
      <c r="Q421" s="147"/>
      <c r="R421" s="147"/>
      <c r="S421" s="147"/>
      <c r="T421" s="148"/>
      <c r="AT421" s="143" t="s">
        <v>165</v>
      </c>
      <c r="AU421" s="143" t="s">
        <v>79</v>
      </c>
      <c r="AV421" s="12" t="s">
        <v>79</v>
      </c>
      <c r="AW421" s="12" t="s">
        <v>31</v>
      </c>
      <c r="AX421" s="12" t="s">
        <v>77</v>
      </c>
      <c r="AY421" s="143" t="s">
        <v>157</v>
      </c>
    </row>
    <row r="422" spans="2:65" s="1" customFormat="1" ht="16.5" customHeight="1">
      <c r="B422" s="128"/>
      <c r="C422" s="163" t="s">
        <v>1161</v>
      </c>
      <c r="D422" s="163" t="s">
        <v>242</v>
      </c>
      <c r="E422" s="164" t="s">
        <v>1162</v>
      </c>
      <c r="F422" s="165" t="s">
        <v>1163</v>
      </c>
      <c r="G422" s="166" t="s">
        <v>118</v>
      </c>
      <c r="H422" s="167">
        <v>5.5</v>
      </c>
      <c r="I422" s="168"/>
      <c r="J422" s="168">
        <f>ROUND(I422*H422,2)</f>
        <v>0</v>
      </c>
      <c r="K422" s="165" t="s">
        <v>3</v>
      </c>
      <c r="L422" s="169"/>
      <c r="M422" s="170" t="s">
        <v>3</v>
      </c>
      <c r="N422" s="171" t="s">
        <v>40</v>
      </c>
      <c r="O422" s="137">
        <v>0</v>
      </c>
      <c r="P422" s="137">
        <f>O422*H422</f>
        <v>0</v>
      </c>
      <c r="Q422" s="137">
        <v>3.2000000000000002E-3</v>
      </c>
      <c r="R422" s="137">
        <f>Q422*H422</f>
        <v>1.7600000000000001E-2</v>
      </c>
      <c r="S422" s="137">
        <v>0</v>
      </c>
      <c r="T422" s="138">
        <f>S422*H422</f>
        <v>0</v>
      </c>
      <c r="AR422" s="139" t="s">
        <v>328</v>
      </c>
      <c r="AT422" s="139" t="s">
        <v>242</v>
      </c>
      <c r="AU422" s="139" t="s">
        <v>79</v>
      </c>
      <c r="AY422" s="18" t="s">
        <v>157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18" t="s">
        <v>77</v>
      </c>
      <c r="BK422" s="140">
        <f>ROUND(I422*H422,2)</f>
        <v>0</v>
      </c>
      <c r="BL422" s="18" t="s">
        <v>247</v>
      </c>
      <c r="BM422" s="139" t="s">
        <v>1164</v>
      </c>
    </row>
    <row r="423" spans="2:65" s="12" customFormat="1">
      <c r="B423" s="141"/>
      <c r="D423" s="142" t="s">
        <v>165</v>
      </c>
      <c r="E423" s="143" t="s">
        <v>3</v>
      </c>
      <c r="F423" s="144" t="s">
        <v>1165</v>
      </c>
      <c r="H423" s="145">
        <v>5.5</v>
      </c>
      <c r="L423" s="141"/>
      <c r="M423" s="146"/>
      <c r="N423" s="147"/>
      <c r="O423" s="147"/>
      <c r="P423" s="147"/>
      <c r="Q423" s="147"/>
      <c r="R423" s="147"/>
      <c r="S423" s="147"/>
      <c r="T423" s="148"/>
      <c r="AT423" s="143" t="s">
        <v>165</v>
      </c>
      <c r="AU423" s="143" t="s">
        <v>79</v>
      </c>
      <c r="AV423" s="12" t="s">
        <v>79</v>
      </c>
      <c r="AW423" s="12" t="s">
        <v>31</v>
      </c>
      <c r="AX423" s="12" t="s">
        <v>77</v>
      </c>
      <c r="AY423" s="143" t="s">
        <v>157</v>
      </c>
    </row>
    <row r="424" spans="2:65" s="1" customFormat="1" ht="16.5" customHeight="1">
      <c r="B424" s="128"/>
      <c r="C424" s="163" t="s">
        <v>1166</v>
      </c>
      <c r="D424" s="163" t="s">
        <v>242</v>
      </c>
      <c r="E424" s="164" t="s">
        <v>1167</v>
      </c>
      <c r="F424" s="165" t="s">
        <v>1168</v>
      </c>
      <c r="G424" s="166" t="s">
        <v>284</v>
      </c>
      <c r="H424" s="167">
        <v>8</v>
      </c>
      <c r="I424" s="168"/>
      <c r="J424" s="168">
        <f>ROUND(I424*H424,2)</f>
        <v>0</v>
      </c>
      <c r="K424" s="165" t="s">
        <v>162</v>
      </c>
      <c r="L424" s="169"/>
      <c r="M424" s="170" t="s">
        <v>3</v>
      </c>
      <c r="N424" s="171" t="s">
        <v>40</v>
      </c>
      <c r="O424" s="137">
        <v>0</v>
      </c>
      <c r="P424" s="137">
        <f>O424*H424</f>
        <v>0</v>
      </c>
      <c r="Q424" s="137">
        <v>2.0000000000000001E-4</v>
      </c>
      <c r="R424" s="137">
        <f>Q424*H424</f>
        <v>1.6000000000000001E-3</v>
      </c>
      <c r="S424" s="137">
        <v>0</v>
      </c>
      <c r="T424" s="138">
        <f>S424*H424</f>
        <v>0</v>
      </c>
      <c r="AR424" s="139" t="s">
        <v>328</v>
      </c>
      <c r="AT424" s="139" t="s">
        <v>242</v>
      </c>
      <c r="AU424" s="139" t="s">
        <v>79</v>
      </c>
      <c r="AY424" s="18" t="s">
        <v>157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77</v>
      </c>
      <c r="BK424" s="140">
        <f>ROUND(I424*H424,2)</f>
        <v>0</v>
      </c>
      <c r="BL424" s="18" t="s">
        <v>247</v>
      </c>
      <c r="BM424" s="139" t="s">
        <v>1169</v>
      </c>
    </row>
    <row r="425" spans="2:65" s="12" customFormat="1">
      <c r="B425" s="141"/>
      <c r="D425" s="142" t="s">
        <v>165</v>
      </c>
      <c r="E425" s="143" t="s">
        <v>3</v>
      </c>
      <c r="F425" s="144" t="s">
        <v>1170</v>
      </c>
      <c r="H425" s="145">
        <v>8</v>
      </c>
      <c r="L425" s="141"/>
      <c r="M425" s="146"/>
      <c r="N425" s="147"/>
      <c r="O425" s="147"/>
      <c r="P425" s="147"/>
      <c r="Q425" s="147"/>
      <c r="R425" s="147"/>
      <c r="S425" s="147"/>
      <c r="T425" s="148"/>
      <c r="AT425" s="143" t="s">
        <v>165</v>
      </c>
      <c r="AU425" s="143" t="s">
        <v>79</v>
      </c>
      <c r="AV425" s="12" t="s">
        <v>79</v>
      </c>
      <c r="AW425" s="12" t="s">
        <v>31</v>
      </c>
      <c r="AX425" s="12" t="s">
        <v>77</v>
      </c>
      <c r="AY425" s="143" t="s">
        <v>157</v>
      </c>
    </row>
    <row r="426" spans="2:65" s="1" customFormat="1" ht="16.5" customHeight="1">
      <c r="B426" s="128"/>
      <c r="C426" s="163" t="s">
        <v>1171</v>
      </c>
      <c r="D426" s="163" t="s">
        <v>242</v>
      </c>
      <c r="E426" s="164" t="s">
        <v>1172</v>
      </c>
      <c r="F426" s="165" t="s">
        <v>1173</v>
      </c>
      <c r="G426" s="166" t="s">
        <v>284</v>
      </c>
      <c r="H426" s="167">
        <v>3</v>
      </c>
      <c r="I426" s="168"/>
      <c r="J426" s="168">
        <f>ROUND(I426*H426,2)</f>
        <v>0</v>
      </c>
      <c r="K426" s="165" t="s">
        <v>162</v>
      </c>
      <c r="L426" s="169"/>
      <c r="M426" s="170" t="s">
        <v>3</v>
      </c>
      <c r="N426" s="171" t="s">
        <v>40</v>
      </c>
      <c r="O426" s="137">
        <v>0</v>
      </c>
      <c r="P426" s="137">
        <f>O426*H426</f>
        <v>0</v>
      </c>
      <c r="Q426" s="137">
        <v>5.9999999999999995E-4</v>
      </c>
      <c r="R426" s="137">
        <f>Q426*H426</f>
        <v>1.8E-3</v>
      </c>
      <c r="S426" s="137">
        <v>0</v>
      </c>
      <c r="T426" s="138">
        <f>S426*H426</f>
        <v>0</v>
      </c>
      <c r="AR426" s="139" t="s">
        <v>328</v>
      </c>
      <c r="AT426" s="139" t="s">
        <v>242</v>
      </c>
      <c r="AU426" s="139" t="s">
        <v>79</v>
      </c>
      <c r="AY426" s="18" t="s">
        <v>157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77</v>
      </c>
      <c r="BK426" s="140">
        <f>ROUND(I426*H426,2)</f>
        <v>0</v>
      </c>
      <c r="BL426" s="18" t="s">
        <v>247</v>
      </c>
      <c r="BM426" s="139" t="s">
        <v>1174</v>
      </c>
    </row>
    <row r="427" spans="2:65" s="12" customFormat="1">
      <c r="B427" s="141"/>
      <c r="D427" s="142" t="s">
        <v>165</v>
      </c>
      <c r="E427" s="143" t="s">
        <v>3</v>
      </c>
      <c r="F427" s="144" t="s">
        <v>1175</v>
      </c>
      <c r="H427" s="145">
        <v>3</v>
      </c>
      <c r="L427" s="141"/>
      <c r="M427" s="146"/>
      <c r="N427" s="147"/>
      <c r="O427" s="147"/>
      <c r="P427" s="147"/>
      <c r="Q427" s="147"/>
      <c r="R427" s="147"/>
      <c r="S427" s="147"/>
      <c r="T427" s="148"/>
      <c r="AT427" s="143" t="s">
        <v>165</v>
      </c>
      <c r="AU427" s="143" t="s">
        <v>79</v>
      </c>
      <c r="AV427" s="12" t="s">
        <v>79</v>
      </c>
      <c r="AW427" s="12" t="s">
        <v>31</v>
      </c>
      <c r="AX427" s="12" t="s">
        <v>77</v>
      </c>
      <c r="AY427" s="143" t="s">
        <v>157</v>
      </c>
    </row>
    <row r="428" spans="2:65" s="1" customFormat="1" ht="36" customHeight="1">
      <c r="B428" s="128"/>
      <c r="C428" s="129" t="s">
        <v>1176</v>
      </c>
      <c r="D428" s="129" t="s">
        <v>159</v>
      </c>
      <c r="E428" s="130" t="s">
        <v>1177</v>
      </c>
      <c r="F428" s="131" t="s">
        <v>1178</v>
      </c>
      <c r="G428" s="132" t="s">
        <v>422</v>
      </c>
      <c r="H428" s="133">
        <v>61.206000000000003</v>
      </c>
      <c r="I428" s="134"/>
      <c r="J428" s="134">
        <f>ROUND(I428*H428,2)</f>
        <v>0</v>
      </c>
      <c r="K428" s="131" t="s">
        <v>162</v>
      </c>
      <c r="L428" s="30"/>
      <c r="M428" s="135" t="s">
        <v>3</v>
      </c>
      <c r="N428" s="136" t="s">
        <v>40</v>
      </c>
      <c r="O428" s="137">
        <v>0</v>
      </c>
      <c r="P428" s="137">
        <f>O428*H428</f>
        <v>0</v>
      </c>
      <c r="Q428" s="137">
        <v>0</v>
      </c>
      <c r="R428" s="137">
        <f>Q428*H428</f>
        <v>0</v>
      </c>
      <c r="S428" s="137">
        <v>0</v>
      </c>
      <c r="T428" s="138">
        <f>S428*H428</f>
        <v>0</v>
      </c>
      <c r="AR428" s="139" t="s">
        <v>247</v>
      </c>
      <c r="AT428" s="139" t="s">
        <v>159</v>
      </c>
      <c r="AU428" s="139" t="s">
        <v>79</v>
      </c>
      <c r="AY428" s="18" t="s">
        <v>157</v>
      </c>
      <c r="BE428" s="140">
        <f>IF(N428="základní",J428,0)</f>
        <v>0</v>
      </c>
      <c r="BF428" s="140">
        <f>IF(N428="snížená",J428,0)</f>
        <v>0</v>
      </c>
      <c r="BG428" s="140">
        <f>IF(N428="zákl. přenesená",J428,0)</f>
        <v>0</v>
      </c>
      <c r="BH428" s="140">
        <f>IF(N428="sníž. přenesená",J428,0)</f>
        <v>0</v>
      </c>
      <c r="BI428" s="140">
        <f>IF(N428="nulová",J428,0)</f>
        <v>0</v>
      </c>
      <c r="BJ428" s="18" t="s">
        <v>77</v>
      </c>
      <c r="BK428" s="140">
        <f>ROUND(I428*H428,2)</f>
        <v>0</v>
      </c>
      <c r="BL428" s="18" t="s">
        <v>247</v>
      </c>
      <c r="BM428" s="139" t="s">
        <v>1179</v>
      </c>
    </row>
    <row r="429" spans="2:65" s="11" customFormat="1" ht="22.9" customHeight="1">
      <c r="B429" s="116"/>
      <c r="D429" s="117" t="s">
        <v>68</v>
      </c>
      <c r="E429" s="126" t="s">
        <v>1180</v>
      </c>
      <c r="F429" s="126" t="s">
        <v>1181</v>
      </c>
      <c r="J429" s="127">
        <f>BK429</f>
        <v>0</v>
      </c>
      <c r="L429" s="116"/>
      <c r="M429" s="120"/>
      <c r="N429" s="121"/>
      <c r="O429" s="121"/>
      <c r="P429" s="122">
        <f>SUM(P430:P496)</f>
        <v>88.79527400000002</v>
      </c>
      <c r="Q429" s="121"/>
      <c r="R429" s="122">
        <f>SUM(R430:R496)</f>
        <v>2.1915117499999996</v>
      </c>
      <c r="S429" s="121"/>
      <c r="T429" s="123">
        <f>SUM(T430:T496)</f>
        <v>0</v>
      </c>
      <c r="AR429" s="117" t="s">
        <v>79</v>
      </c>
      <c r="AT429" s="124" t="s">
        <v>68</v>
      </c>
      <c r="AU429" s="124" t="s">
        <v>77</v>
      </c>
      <c r="AY429" s="117" t="s">
        <v>157</v>
      </c>
      <c r="BK429" s="125">
        <f>SUM(BK430:BK496)</f>
        <v>0</v>
      </c>
    </row>
    <row r="430" spans="2:65" s="1" customFormat="1" ht="24" customHeight="1">
      <c r="B430" s="128"/>
      <c r="C430" s="129" t="s">
        <v>1182</v>
      </c>
      <c r="D430" s="129" t="s">
        <v>159</v>
      </c>
      <c r="E430" s="130" t="s">
        <v>1183</v>
      </c>
      <c r="F430" s="131" t="s">
        <v>1184</v>
      </c>
      <c r="G430" s="132" t="s">
        <v>104</v>
      </c>
      <c r="H430" s="133">
        <v>0.33600000000000002</v>
      </c>
      <c r="I430" s="134"/>
      <c r="J430" s="134">
        <f>ROUND(I430*H430,2)</f>
        <v>0</v>
      </c>
      <c r="K430" s="131" t="s">
        <v>162</v>
      </c>
      <c r="L430" s="30"/>
      <c r="M430" s="135" t="s">
        <v>3</v>
      </c>
      <c r="N430" s="136" t="s">
        <v>40</v>
      </c>
      <c r="O430" s="137">
        <v>3.4</v>
      </c>
      <c r="P430" s="137">
        <f>O430*H430</f>
        <v>1.1424000000000001</v>
      </c>
      <c r="Q430" s="137">
        <v>0</v>
      </c>
      <c r="R430" s="137">
        <f>Q430*H430</f>
        <v>0</v>
      </c>
      <c r="S430" s="137">
        <v>0</v>
      </c>
      <c r="T430" s="138">
        <f>S430*H430</f>
        <v>0</v>
      </c>
      <c r="AR430" s="139" t="s">
        <v>247</v>
      </c>
      <c r="AT430" s="139" t="s">
        <v>159</v>
      </c>
      <c r="AU430" s="139" t="s">
        <v>79</v>
      </c>
      <c r="AY430" s="18" t="s">
        <v>157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8" t="s">
        <v>77</v>
      </c>
      <c r="BK430" s="140">
        <f>ROUND(I430*H430,2)</f>
        <v>0</v>
      </c>
      <c r="BL430" s="18" t="s">
        <v>247</v>
      </c>
      <c r="BM430" s="139" t="s">
        <v>1185</v>
      </c>
    </row>
    <row r="431" spans="2:65" s="12" customFormat="1">
      <c r="B431" s="141"/>
      <c r="D431" s="142" t="s">
        <v>165</v>
      </c>
      <c r="E431" s="143" t="s">
        <v>3</v>
      </c>
      <c r="F431" s="144" t="s">
        <v>1186</v>
      </c>
      <c r="H431" s="145">
        <v>3.6999999999999998E-2</v>
      </c>
      <c r="L431" s="141"/>
      <c r="M431" s="146"/>
      <c r="N431" s="147"/>
      <c r="O431" s="147"/>
      <c r="P431" s="147"/>
      <c r="Q431" s="147"/>
      <c r="R431" s="147"/>
      <c r="S431" s="147"/>
      <c r="T431" s="148"/>
      <c r="AT431" s="143" t="s">
        <v>165</v>
      </c>
      <c r="AU431" s="143" t="s">
        <v>79</v>
      </c>
      <c r="AV431" s="12" t="s">
        <v>79</v>
      </c>
      <c r="AW431" s="12" t="s">
        <v>31</v>
      </c>
      <c r="AX431" s="12" t="s">
        <v>69</v>
      </c>
      <c r="AY431" s="143" t="s">
        <v>157</v>
      </c>
    </row>
    <row r="432" spans="2:65" s="12" customFormat="1">
      <c r="B432" s="141"/>
      <c r="D432" s="142" t="s">
        <v>165</v>
      </c>
      <c r="E432" s="143" t="s">
        <v>3</v>
      </c>
      <c r="F432" s="144" t="s">
        <v>1187</v>
      </c>
      <c r="H432" s="145">
        <v>0.28000000000000003</v>
      </c>
      <c r="L432" s="141"/>
      <c r="M432" s="146"/>
      <c r="N432" s="147"/>
      <c r="O432" s="147"/>
      <c r="P432" s="147"/>
      <c r="Q432" s="147"/>
      <c r="R432" s="147"/>
      <c r="S432" s="147"/>
      <c r="T432" s="148"/>
      <c r="AT432" s="143" t="s">
        <v>165</v>
      </c>
      <c r="AU432" s="143" t="s">
        <v>79</v>
      </c>
      <c r="AV432" s="12" t="s">
        <v>79</v>
      </c>
      <c r="AW432" s="12" t="s">
        <v>31</v>
      </c>
      <c r="AX432" s="12" t="s">
        <v>69</v>
      </c>
      <c r="AY432" s="143" t="s">
        <v>157</v>
      </c>
    </row>
    <row r="433" spans="2:65" s="12" customFormat="1">
      <c r="B433" s="141"/>
      <c r="D433" s="142" t="s">
        <v>165</v>
      </c>
      <c r="E433" s="143" t="s">
        <v>3</v>
      </c>
      <c r="F433" s="144" t="s">
        <v>1188</v>
      </c>
      <c r="H433" s="145">
        <v>1.9E-2</v>
      </c>
      <c r="L433" s="141"/>
      <c r="M433" s="146"/>
      <c r="N433" s="147"/>
      <c r="O433" s="147"/>
      <c r="P433" s="147"/>
      <c r="Q433" s="147"/>
      <c r="R433" s="147"/>
      <c r="S433" s="147"/>
      <c r="T433" s="148"/>
      <c r="AT433" s="143" t="s">
        <v>165</v>
      </c>
      <c r="AU433" s="143" t="s">
        <v>79</v>
      </c>
      <c r="AV433" s="12" t="s">
        <v>79</v>
      </c>
      <c r="AW433" s="12" t="s">
        <v>31</v>
      </c>
      <c r="AX433" s="12" t="s">
        <v>69</v>
      </c>
      <c r="AY433" s="143" t="s">
        <v>157</v>
      </c>
    </row>
    <row r="434" spans="2:65" s="13" customFormat="1">
      <c r="B434" s="149"/>
      <c r="D434" s="142" t="s">
        <v>165</v>
      </c>
      <c r="E434" s="150" t="s">
        <v>3</v>
      </c>
      <c r="F434" s="151" t="s">
        <v>172</v>
      </c>
      <c r="H434" s="152">
        <v>0.33600000000000002</v>
      </c>
      <c r="L434" s="149"/>
      <c r="M434" s="153"/>
      <c r="N434" s="154"/>
      <c r="O434" s="154"/>
      <c r="P434" s="154"/>
      <c r="Q434" s="154"/>
      <c r="R434" s="154"/>
      <c r="S434" s="154"/>
      <c r="T434" s="155"/>
      <c r="AT434" s="150" t="s">
        <v>165</v>
      </c>
      <c r="AU434" s="150" t="s">
        <v>79</v>
      </c>
      <c r="AV434" s="13" t="s">
        <v>163</v>
      </c>
      <c r="AW434" s="13" t="s">
        <v>31</v>
      </c>
      <c r="AX434" s="13" t="s">
        <v>77</v>
      </c>
      <c r="AY434" s="150" t="s">
        <v>157</v>
      </c>
    </row>
    <row r="435" spans="2:65" s="1" customFormat="1" ht="48" customHeight="1">
      <c r="B435" s="128"/>
      <c r="C435" s="129" t="s">
        <v>1189</v>
      </c>
      <c r="D435" s="129" t="s">
        <v>159</v>
      </c>
      <c r="E435" s="130" t="s">
        <v>1190</v>
      </c>
      <c r="F435" s="131" t="s">
        <v>1191</v>
      </c>
      <c r="G435" s="132" t="s">
        <v>284</v>
      </c>
      <c r="H435" s="133">
        <v>24</v>
      </c>
      <c r="I435" s="134"/>
      <c r="J435" s="134">
        <f>ROUND(I435*H435,2)</f>
        <v>0</v>
      </c>
      <c r="K435" s="131" t="s">
        <v>162</v>
      </c>
      <c r="L435" s="30"/>
      <c r="M435" s="135" t="s">
        <v>3</v>
      </c>
      <c r="N435" s="136" t="s">
        <v>40</v>
      </c>
      <c r="O435" s="137">
        <v>8.4000000000000005E-2</v>
      </c>
      <c r="P435" s="137">
        <f>O435*H435</f>
        <v>2.016</v>
      </c>
      <c r="Q435" s="137">
        <v>0</v>
      </c>
      <c r="R435" s="137">
        <f>Q435*H435</f>
        <v>0</v>
      </c>
      <c r="S435" s="137">
        <v>0</v>
      </c>
      <c r="T435" s="138">
        <f>S435*H435</f>
        <v>0</v>
      </c>
      <c r="AR435" s="139" t="s">
        <v>247</v>
      </c>
      <c r="AT435" s="139" t="s">
        <v>159</v>
      </c>
      <c r="AU435" s="139" t="s">
        <v>79</v>
      </c>
      <c r="AY435" s="18" t="s">
        <v>157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8" t="s">
        <v>77</v>
      </c>
      <c r="BK435" s="140">
        <f>ROUND(I435*H435,2)</f>
        <v>0</v>
      </c>
      <c r="BL435" s="18" t="s">
        <v>247</v>
      </c>
      <c r="BM435" s="139" t="s">
        <v>1192</v>
      </c>
    </row>
    <row r="436" spans="2:65" s="12" customFormat="1">
      <c r="B436" s="141"/>
      <c r="D436" s="142" t="s">
        <v>165</v>
      </c>
      <c r="E436" s="143" t="s">
        <v>3</v>
      </c>
      <c r="F436" s="144" t="s">
        <v>1193</v>
      </c>
      <c r="H436" s="145">
        <v>12</v>
      </c>
      <c r="L436" s="141"/>
      <c r="M436" s="146"/>
      <c r="N436" s="147"/>
      <c r="O436" s="147"/>
      <c r="P436" s="147"/>
      <c r="Q436" s="147"/>
      <c r="R436" s="147"/>
      <c r="S436" s="147"/>
      <c r="T436" s="148"/>
      <c r="AT436" s="143" t="s">
        <v>165</v>
      </c>
      <c r="AU436" s="143" t="s">
        <v>79</v>
      </c>
      <c r="AV436" s="12" t="s">
        <v>79</v>
      </c>
      <c r="AW436" s="12" t="s">
        <v>31</v>
      </c>
      <c r="AX436" s="12" t="s">
        <v>69</v>
      </c>
      <c r="AY436" s="143" t="s">
        <v>157</v>
      </c>
    </row>
    <row r="437" spans="2:65" s="12" customFormat="1">
      <c r="B437" s="141"/>
      <c r="D437" s="142" t="s">
        <v>165</v>
      </c>
      <c r="E437" s="143" t="s">
        <v>3</v>
      </c>
      <c r="F437" s="144" t="s">
        <v>1194</v>
      </c>
      <c r="H437" s="145">
        <v>6</v>
      </c>
      <c r="L437" s="141"/>
      <c r="M437" s="146"/>
      <c r="N437" s="147"/>
      <c r="O437" s="147"/>
      <c r="P437" s="147"/>
      <c r="Q437" s="147"/>
      <c r="R437" s="147"/>
      <c r="S437" s="147"/>
      <c r="T437" s="148"/>
      <c r="AT437" s="143" t="s">
        <v>165</v>
      </c>
      <c r="AU437" s="143" t="s">
        <v>79</v>
      </c>
      <c r="AV437" s="12" t="s">
        <v>79</v>
      </c>
      <c r="AW437" s="12" t="s">
        <v>31</v>
      </c>
      <c r="AX437" s="12" t="s">
        <v>69</v>
      </c>
      <c r="AY437" s="143" t="s">
        <v>157</v>
      </c>
    </row>
    <row r="438" spans="2:65" s="12" customFormat="1">
      <c r="B438" s="141"/>
      <c r="D438" s="142" t="s">
        <v>165</v>
      </c>
      <c r="E438" s="143" t="s">
        <v>3</v>
      </c>
      <c r="F438" s="144" t="s">
        <v>1195</v>
      </c>
      <c r="H438" s="145">
        <v>6</v>
      </c>
      <c r="L438" s="141"/>
      <c r="M438" s="146"/>
      <c r="N438" s="147"/>
      <c r="O438" s="147"/>
      <c r="P438" s="147"/>
      <c r="Q438" s="147"/>
      <c r="R438" s="147"/>
      <c r="S438" s="147"/>
      <c r="T438" s="148"/>
      <c r="AT438" s="143" t="s">
        <v>165</v>
      </c>
      <c r="AU438" s="143" t="s">
        <v>79</v>
      </c>
      <c r="AV438" s="12" t="s">
        <v>79</v>
      </c>
      <c r="AW438" s="12" t="s">
        <v>31</v>
      </c>
      <c r="AX438" s="12" t="s">
        <v>69</v>
      </c>
      <c r="AY438" s="143" t="s">
        <v>157</v>
      </c>
    </row>
    <row r="439" spans="2:65" s="13" customFormat="1">
      <c r="B439" s="149"/>
      <c r="D439" s="142" t="s">
        <v>165</v>
      </c>
      <c r="E439" s="150" t="s">
        <v>3</v>
      </c>
      <c r="F439" s="151" t="s">
        <v>172</v>
      </c>
      <c r="H439" s="152">
        <v>24</v>
      </c>
      <c r="L439" s="149"/>
      <c r="M439" s="153"/>
      <c r="N439" s="154"/>
      <c r="O439" s="154"/>
      <c r="P439" s="154"/>
      <c r="Q439" s="154"/>
      <c r="R439" s="154"/>
      <c r="S439" s="154"/>
      <c r="T439" s="155"/>
      <c r="AT439" s="150" t="s">
        <v>165</v>
      </c>
      <c r="AU439" s="150" t="s">
        <v>79</v>
      </c>
      <c r="AV439" s="13" t="s">
        <v>163</v>
      </c>
      <c r="AW439" s="13" t="s">
        <v>31</v>
      </c>
      <c r="AX439" s="13" t="s">
        <v>77</v>
      </c>
      <c r="AY439" s="150" t="s">
        <v>157</v>
      </c>
    </row>
    <row r="440" spans="2:65" s="1" customFormat="1" ht="16.5" customHeight="1">
      <c r="B440" s="128"/>
      <c r="C440" s="163" t="s">
        <v>1196</v>
      </c>
      <c r="D440" s="163" t="s">
        <v>242</v>
      </c>
      <c r="E440" s="164" t="s">
        <v>1197</v>
      </c>
      <c r="F440" s="165" t="s">
        <v>1198</v>
      </c>
      <c r="G440" s="166" t="s">
        <v>118</v>
      </c>
      <c r="H440" s="167">
        <v>4.8</v>
      </c>
      <c r="I440" s="168"/>
      <c r="J440" s="168">
        <f>ROUND(I440*H440,2)</f>
        <v>0</v>
      </c>
      <c r="K440" s="165" t="s">
        <v>162</v>
      </c>
      <c r="L440" s="169"/>
      <c r="M440" s="170" t="s">
        <v>3</v>
      </c>
      <c r="N440" s="171" t="s">
        <v>40</v>
      </c>
      <c r="O440" s="137">
        <v>0</v>
      </c>
      <c r="P440" s="137">
        <f>O440*H440</f>
        <v>0</v>
      </c>
      <c r="Q440" s="137">
        <v>1.98E-3</v>
      </c>
      <c r="R440" s="137">
        <f>Q440*H440</f>
        <v>9.5040000000000003E-3</v>
      </c>
      <c r="S440" s="137">
        <v>0</v>
      </c>
      <c r="T440" s="138">
        <f>S440*H440</f>
        <v>0</v>
      </c>
      <c r="AR440" s="139" t="s">
        <v>328</v>
      </c>
      <c r="AT440" s="139" t="s">
        <v>242</v>
      </c>
      <c r="AU440" s="139" t="s">
        <v>79</v>
      </c>
      <c r="AY440" s="18" t="s">
        <v>157</v>
      </c>
      <c r="BE440" s="140">
        <f>IF(N440="základní",J440,0)</f>
        <v>0</v>
      </c>
      <c r="BF440" s="140">
        <f>IF(N440="snížená",J440,0)</f>
        <v>0</v>
      </c>
      <c r="BG440" s="140">
        <f>IF(N440="zákl. přenesená",J440,0)</f>
        <v>0</v>
      </c>
      <c r="BH440" s="140">
        <f>IF(N440="sníž. přenesená",J440,0)</f>
        <v>0</v>
      </c>
      <c r="BI440" s="140">
        <f>IF(N440="nulová",J440,0)</f>
        <v>0</v>
      </c>
      <c r="BJ440" s="18" t="s">
        <v>77</v>
      </c>
      <c r="BK440" s="140">
        <f>ROUND(I440*H440,2)</f>
        <v>0</v>
      </c>
      <c r="BL440" s="18" t="s">
        <v>247</v>
      </c>
      <c r="BM440" s="139" t="s">
        <v>1199</v>
      </c>
    </row>
    <row r="441" spans="2:65" s="12" customFormat="1">
      <c r="B441" s="141"/>
      <c r="D441" s="142" t="s">
        <v>165</v>
      </c>
      <c r="E441" s="143" t="s">
        <v>3</v>
      </c>
      <c r="F441" s="144" t="s">
        <v>1200</v>
      </c>
      <c r="H441" s="145">
        <v>4.8</v>
      </c>
      <c r="L441" s="141"/>
      <c r="M441" s="146"/>
      <c r="N441" s="147"/>
      <c r="O441" s="147"/>
      <c r="P441" s="147"/>
      <c r="Q441" s="147"/>
      <c r="R441" s="147"/>
      <c r="S441" s="147"/>
      <c r="T441" s="148"/>
      <c r="AT441" s="143" t="s">
        <v>165</v>
      </c>
      <c r="AU441" s="143" t="s">
        <v>79</v>
      </c>
      <c r="AV441" s="12" t="s">
        <v>79</v>
      </c>
      <c r="AW441" s="12" t="s">
        <v>31</v>
      </c>
      <c r="AX441" s="12" t="s">
        <v>77</v>
      </c>
      <c r="AY441" s="143" t="s">
        <v>157</v>
      </c>
    </row>
    <row r="442" spans="2:65" s="1" customFormat="1" ht="16.5" customHeight="1">
      <c r="B442" s="128"/>
      <c r="C442" s="163" t="s">
        <v>1201</v>
      </c>
      <c r="D442" s="163" t="s">
        <v>242</v>
      </c>
      <c r="E442" s="164" t="s">
        <v>1202</v>
      </c>
      <c r="F442" s="165" t="s">
        <v>1203</v>
      </c>
      <c r="G442" s="166" t="s">
        <v>118</v>
      </c>
      <c r="H442" s="167">
        <v>1.8</v>
      </c>
      <c r="I442" s="168"/>
      <c r="J442" s="168">
        <f>ROUND(I442*H442,2)</f>
        <v>0</v>
      </c>
      <c r="K442" s="165" t="s">
        <v>162</v>
      </c>
      <c r="L442" s="169"/>
      <c r="M442" s="170" t="s">
        <v>3</v>
      </c>
      <c r="N442" s="171" t="s">
        <v>40</v>
      </c>
      <c r="O442" s="137">
        <v>0</v>
      </c>
      <c r="P442" s="137">
        <f>O442*H442</f>
        <v>0</v>
      </c>
      <c r="Q442" s="137">
        <v>1.0200000000000001E-3</v>
      </c>
      <c r="R442" s="137">
        <f>Q442*H442</f>
        <v>1.8360000000000002E-3</v>
      </c>
      <c r="S442" s="137">
        <v>0</v>
      </c>
      <c r="T442" s="138">
        <f>S442*H442</f>
        <v>0</v>
      </c>
      <c r="AR442" s="139" t="s">
        <v>328</v>
      </c>
      <c r="AT442" s="139" t="s">
        <v>242</v>
      </c>
      <c r="AU442" s="139" t="s">
        <v>79</v>
      </c>
      <c r="AY442" s="18" t="s">
        <v>157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8" t="s">
        <v>77</v>
      </c>
      <c r="BK442" s="140">
        <f>ROUND(I442*H442,2)</f>
        <v>0</v>
      </c>
      <c r="BL442" s="18" t="s">
        <v>247</v>
      </c>
      <c r="BM442" s="139" t="s">
        <v>1204</v>
      </c>
    </row>
    <row r="443" spans="2:65" s="12" customFormat="1">
      <c r="B443" s="141"/>
      <c r="D443" s="142" t="s">
        <v>165</v>
      </c>
      <c r="E443" s="143" t="s">
        <v>3</v>
      </c>
      <c r="F443" s="144" t="s">
        <v>1205</v>
      </c>
      <c r="H443" s="145">
        <v>1.8</v>
      </c>
      <c r="L443" s="141"/>
      <c r="M443" s="146"/>
      <c r="N443" s="147"/>
      <c r="O443" s="147"/>
      <c r="P443" s="147"/>
      <c r="Q443" s="147"/>
      <c r="R443" s="147"/>
      <c r="S443" s="147"/>
      <c r="T443" s="148"/>
      <c r="AT443" s="143" t="s">
        <v>165</v>
      </c>
      <c r="AU443" s="143" t="s">
        <v>79</v>
      </c>
      <c r="AV443" s="12" t="s">
        <v>79</v>
      </c>
      <c r="AW443" s="12" t="s">
        <v>31</v>
      </c>
      <c r="AX443" s="12" t="s">
        <v>77</v>
      </c>
      <c r="AY443" s="143" t="s">
        <v>157</v>
      </c>
    </row>
    <row r="444" spans="2:65" s="1" customFormat="1" ht="48" customHeight="1">
      <c r="B444" s="128"/>
      <c r="C444" s="129" t="s">
        <v>1206</v>
      </c>
      <c r="D444" s="129" t="s">
        <v>159</v>
      </c>
      <c r="E444" s="130" t="s">
        <v>1207</v>
      </c>
      <c r="F444" s="131" t="s">
        <v>1208</v>
      </c>
      <c r="G444" s="132" t="s">
        <v>118</v>
      </c>
      <c r="H444" s="133">
        <v>25.44</v>
      </c>
      <c r="I444" s="134"/>
      <c r="J444" s="134">
        <f>ROUND(I444*H444,2)</f>
        <v>0</v>
      </c>
      <c r="K444" s="131" t="s">
        <v>162</v>
      </c>
      <c r="L444" s="30"/>
      <c r="M444" s="135" t="s">
        <v>3</v>
      </c>
      <c r="N444" s="136" t="s">
        <v>40</v>
      </c>
      <c r="O444" s="137">
        <v>0.35399999999999998</v>
      </c>
      <c r="P444" s="137">
        <f>O444*H444</f>
        <v>9.0057600000000004</v>
      </c>
      <c r="Q444" s="137">
        <v>0</v>
      </c>
      <c r="R444" s="137">
        <f>Q444*H444</f>
        <v>0</v>
      </c>
      <c r="S444" s="137">
        <v>0</v>
      </c>
      <c r="T444" s="138">
        <f>S444*H444</f>
        <v>0</v>
      </c>
      <c r="AR444" s="139" t="s">
        <v>247</v>
      </c>
      <c r="AT444" s="139" t="s">
        <v>159</v>
      </c>
      <c r="AU444" s="139" t="s">
        <v>79</v>
      </c>
      <c r="AY444" s="18" t="s">
        <v>157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77</v>
      </c>
      <c r="BK444" s="140">
        <f>ROUND(I444*H444,2)</f>
        <v>0</v>
      </c>
      <c r="BL444" s="18" t="s">
        <v>247</v>
      </c>
      <c r="BM444" s="139" t="s">
        <v>1209</v>
      </c>
    </row>
    <row r="445" spans="2:65" s="12" customFormat="1">
      <c r="B445" s="141"/>
      <c r="D445" s="142" t="s">
        <v>165</v>
      </c>
      <c r="E445" s="143" t="s">
        <v>3</v>
      </c>
      <c r="F445" s="144" t="s">
        <v>1210</v>
      </c>
      <c r="H445" s="145">
        <v>25.44</v>
      </c>
      <c r="L445" s="141"/>
      <c r="M445" s="146"/>
      <c r="N445" s="147"/>
      <c r="O445" s="147"/>
      <c r="P445" s="147"/>
      <c r="Q445" s="147"/>
      <c r="R445" s="147"/>
      <c r="S445" s="147"/>
      <c r="T445" s="148"/>
      <c r="AT445" s="143" t="s">
        <v>165</v>
      </c>
      <c r="AU445" s="143" t="s">
        <v>79</v>
      </c>
      <c r="AV445" s="12" t="s">
        <v>79</v>
      </c>
      <c r="AW445" s="12" t="s">
        <v>31</v>
      </c>
      <c r="AX445" s="12" t="s">
        <v>77</v>
      </c>
      <c r="AY445" s="143" t="s">
        <v>157</v>
      </c>
    </row>
    <row r="446" spans="2:65" s="1" customFormat="1" ht="48" customHeight="1">
      <c r="B446" s="128"/>
      <c r="C446" s="129" t="s">
        <v>1211</v>
      </c>
      <c r="D446" s="129" t="s">
        <v>159</v>
      </c>
      <c r="E446" s="130" t="s">
        <v>1212</v>
      </c>
      <c r="F446" s="131" t="s">
        <v>1213</v>
      </c>
      <c r="G446" s="132" t="s">
        <v>118</v>
      </c>
      <c r="H446" s="133">
        <v>55.3</v>
      </c>
      <c r="I446" s="134"/>
      <c r="J446" s="134">
        <f>ROUND(I446*H446,2)</f>
        <v>0</v>
      </c>
      <c r="K446" s="131" t="s">
        <v>162</v>
      </c>
      <c r="L446" s="30"/>
      <c r="M446" s="135" t="s">
        <v>3</v>
      </c>
      <c r="N446" s="136" t="s">
        <v>40</v>
      </c>
      <c r="O446" s="137">
        <v>0.45400000000000001</v>
      </c>
      <c r="P446" s="137">
        <f>O446*H446</f>
        <v>25.106200000000001</v>
      </c>
      <c r="Q446" s="137">
        <v>0</v>
      </c>
      <c r="R446" s="137">
        <f>Q446*H446</f>
        <v>0</v>
      </c>
      <c r="S446" s="137">
        <v>0</v>
      </c>
      <c r="T446" s="138">
        <f>S446*H446</f>
        <v>0</v>
      </c>
      <c r="AR446" s="139" t="s">
        <v>247</v>
      </c>
      <c r="AT446" s="139" t="s">
        <v>159</v>
      </c>
      <c r="AU446" s="139" t="s">
        <v>79</v>
      </c>
      <c r="AY446" s="18" t="s">
        <v>157</v>
      </c>
      <c r="BE446" s="140">
        <f>IF(N446="základní",J446,0)</f>
        <v>0</v>
      </c>
      <c r="BF446" s="140">
        <f>IF(N446="snížená",J446,0)</f>
        <v>0</v>
      </c>
      <c r="BG446" s="140">
        <f>IF(N446="zákl. přenesená",J446,0)</f>
        <v>0</v>
      </c>
      <c r="BH446" s="140">
        <f>IF(N446="sníž. přenesená",J446,0)</f>
        <v>0</v>
      </c>
      <c r="BI446" s="140">
        <f>IF(N446="nulová",J446,0)</f>
        <v>0</v>
      </c>
      <c r="BJ446" s="18" t="s">
        <v>77</v>
      </c>
      <c r="BK446" s="140">
        <f>ROUND(I446*H446,2)</f>
        <v>0</v>
      </c>
      <c r="BL446" s="18" t="s">
        <v>247</v>
      </c>
      <c r="BM446" s="139" t="s">
        <v>1214</v>
      </c>
    </row>
    <row r="447" spans="2:65" s="12" customFormat="1">
      <c r="B447" s="141"/>
      <c r="D447" s="142" t="s">
        <v>165</v>
      </c>
      <c r="E447" s="143" t="s">
        <v>3</v>
      </c>
      <c r="F447" s="144" t="s">
        <v>1215</v>
      </c>
      <c r="H447" s="145">
        <v>55.3</v>
      </c>
      <c r="L447" s="141"/>
      <c r="M447" s="146"/>
      <c r="N447" s="147"/>
      <c r="O447" s="147"/>
      <c r="P447" s="147"/>
      <c r="Q447" s="147"/>
      <c r="R447" s="147"/>
      <c r="S447" s="147"/>
      <c r="T447" s="148"/>
      <c r="AT447" s="143" t="s">
        <v>165</v>
      </c>
      <c r="AU447" s="143" t="s">
        <v>79</v>
      </c>
      <c r="AV447" s="12" t="s">
        <v>79</v>
      </c>
      <c r="AW447" s="12" t="s">
        <v>31</v>
      </c>
      <c r="AX447" s="12" t="s">
        <v>77</v>
      </c>
      <c r="AY447" s="143" t="s">
        <v>157</v>
      </c>
    </row>
    <row r="448" spans="2:65" s="1" customFormat="1" ht="48" customHeight="1">
      <c r="B448" s="128"/>
      <c r="C448" s="129" t="s">
        <v>1216</v>
      </c>
      <c r="D448" s="129" t="s">
        <v>159</v>
      </c>
      <c r="E448" s="130" t="s">
        <v>1217</v>
      </c>
      <c r="F448" s="131" t="s">
        <v>1218</v>
      </c>
      <c r="G448" s="132" t="s">
        <v>118</v>
      </c>
      <c r="H448" s="133">
        <v>14.91</v>
      </c>
      <c r="I448" s="134"/>
      <c r="J448" s="134">
        <f>ROUND(I448*H448,2)</f>
        <v>0</v>
      </c>
      <c r="K448" s="131" t="s">
        <v>162</v>
      </c>
      <c r="L448" s="30"/>
      <c r="M448" s="135" t="s">
        <v>3</v>
      </c>
      <c r="N448" s="136" t="s">
        <v>40</v>
      </c>
      <c r="O448" s="137">
        <v>0.57499999999999996</v>
      </c>
      <c r="P448" s="137">
        <f>O448*H448</f>
        <v>8.5732499999999998</v>
      </c>
      <c r="Q448" s="137">
        <v>0</v>
      </c>
      <c r="R448" s="137">
        <f>Q448*H448</f>
        <v>0</v>
      </c>
      <c r="S448" s="137">
        <v>0</v>
      </c>
      <c r="T448" s="138">
        <f>S448*H448</f>
        <v>0</v>
      </c>
      <c r="AR448" s="139" t="s">
        <v>247</v>
      </c>
      <c r="AT448" s="139" t="s">
        <v>159</v>
      </c>
      <c r="AU448" s="139" t="s">
        <v>79</v>
      </c>
      <c r="AY448" s="18" t="s">
        <v>157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8" t="s">
        <v>77</v>
      </c>
      <c r="BK448" s="140">
        <f>ROUND(I448*H448,2)</f>
        <v>0</v>
      </c>
      <c r="BL448" s="18" t="s">
        <v>247</v>
      </c>
      <c r="BM448" s="139" t="s">
        <v>1219</v>
      </c>
    </row>
    <row r="449" spans="2:65" s="12" customFormat="1">
      <c r="B449" s="141"/>
      <c r="D449" s="142" t="s">
        <v>165</v>
      </c>
      <c r="E449" s="143" t="s">
        <v>3</v>
      </c>
      <c r="F449" s="144" t="s">
        <v>1220</v>
      </c>
      <c r="H449" s="145">
        <v>10.4</v>
      </c>
      <c r="L449" s="141"/>
      <c r="M449" s="146"/>
      <c r="N449" s="147"/>
      <c r="O449" s="147"/>
      <c r="P449" s="147"/>
      <c r="Q449" s="147"/>
      <c r="R449" s="147"/>
      <c r="S449" s="147"/>
      <c r="T449" s="148"/>
      <c r="AT449" s="143" t="s">
        <v>165</v>
      </c>
      <c r="AU449" s="143" t="s">
        <v>79</v>
      </c>
      <c r="AV449" s="12" t="s">
        <v>79</v>
      </c>
      <c r="AW449" s="12" t="s">
        <v>31</v>
      </c>
      <c r="AX449" s="12" t="s">
        <v>69</v>
      </c>
      <c r="AY449" s="143" t="s">
        <v>157</v>
      </c>
    </row>
    <row r="450" spans="2:65" s="12" customFormat="1">
      <c r="B450" s="141"/>
      <c r="D450" s="142" t="s">
        <v>165</v>
      </c>
      <c r="E450" s="143" t="s">
        <v>3</v>
      </c>
      <c r="F450" s="144" t="s">
        <v>1221</v>
      </c>
      <c r="H450" s="145">
        <v>4.51</v>
      </c>
      <c r="L450" s="141"/>
      <c r="M450" s="146"/>
      <c r="N450" s="147"/>
      <c r="O450" s="147"/>
      <c r="P450" s="147"/>
      <c r="Q450" s="147"/>
      <c r="R450" s="147"/>
      <c r="S450" s="147"/>
      <c r="T450" s="148"/>
      <c r="AT450" s="143" t="s">
        <v>165</v>
      </c>
      <c r="AU450" s="143" t="s">
        <v>79</v>
      </c>
      <c r="AV450" s="12" t="s">
        <v>79</v>
      </c>
      <c r="AW450" s="12" t="s">
        <v>31</v>
      </c>
      <c r="AX450" s="12" t="s">
        <v>69</v>
      </c>
      <c r="AY450" s="143" t="s">
        <v>157</v>
      </c>
    </row>
    <row r="451" spans="2:65" s="13" customFormat="1">
      <c r="B451" s="149"/>
      <c r="D451" s="142" t="s">
        <v>165</v>
      </c>
      <c r="E451" s="150" t="s">
        <v>3</v>
      </c>
      <c r="F451" s="151" t="s">
        <v>172</v>
      </c>
      <c r="H451" s="152">
        <v>14.91</v>
      </c>
      <c r="L451" s="149"/>
      <c r="M451" s="153"/>
      <c r="N451" s="154"/>
      <c r="O451" s="154"/>
      <c r="P451" s="154"/>
      <c r="Q451" s="154"/>
      <c r="R451" s="154"/>
      <c r="S451" s="154"/>
      <c r="T451" s="155"/>
      <c r="AT451" s="150" t="s">
        <v>165</v>
      </c>
      <c r="AU451" s="150" t="s">
        <v>79</v>
      </c>
      <c r="AV451" s="13" t="s">
        <v>163</v>
      </c>
      <c r="AW451" s="13" t="s">
        <v>31</v>
      </c>
      <c r="AX451" s="13" t="s">
        <v>77</v>
      </c>
      <c r="AY451" s="150" t="s">
        <v>157</v>
      </c>
    </row>
    <row r="452" spans="2:65" s="1" customFormat="1" ht="16.5" customHeight="1">
      <c r="B452" s="128"/>
      <c r="C452" s="163" t="s">
        <v>1222</v>
      </c>
      <c r="D452" s="163" t="s">
        <v>242</v>
      </c>
      <c r="E452" s="164" t="s">
        <v>1223</v>
      </c>
      <c r="F452" s="165" t="s">
        <v>1224</v>
      </c>
      <c r="G452" s="166" t="s">
        <v>104</v>
      </c>
      <c r="H452" s="167">
        <v>1.837</v>
      </c>
      <c r="I452" s="168"/>
      <c r="J452" s="168">
        <f>ROUND(I452*H452,2)</f>
        <v>0</v>
      </c>
      <c r="K452" s="165" t="s">
        <v>162</v>
      </c>
      <c r="L452" s="169"/>
      <c r="M452" s="170" t="s">
        <v>3</v>
      </c>
      <c r="N452" s="171" t="s">
        <v>40</v>
      </c>
      <c r="O452" s="137">
        <v>0</v>
      </c>
      <c r="P452" s="137">
        <f>O452*H452</f>
        <v>0</v>
      </c>
      <c r="Q452" s="137">
        <v>0.55000000000000004</v>
      </c>
      <c r="R452" s="137">
        <f>Q452*H452</f>
        <v>1.0103500000000001</v>
      </c>
      <c r="S452" s="137">
        <v>0</v>
      </c>
      <c r="T452" s="138">
        <f>S452*H452</f>
        <v>0</v>
      </c>
      <c r="AR452" s="139" t="s">
        <v>328</v>
      </c>
      <c r="AT452" s="139" t="s">
        <v>242</v>
      </c>
      <c r="AU452" s="139" t="s">
        <v>79</v>
      </c>
      <c r="AY452" s="18" t="s">
        <v>157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8" t="s">
        <v>77</v>
      </c>
      <c r="BK452" s="140">
        <f>ROUND(I452*H452,2)</f>
        <v>0</v>
      </c>
      <c r="BL452" s="18" t="s">
        <v>247</v>
      </c>
      <c r="BM452" s="139" t="s">
        <v>1225</v>
      </c>
    </row>
    <row r="453" spans="2:65" s="12" customFormat="1">
      <c r="B453" s="141"/>
      <c r="D453" s="142" t="s">
        <v>165</v>
      </c>
      <c r="E453" s="143" t="s">
        <v>3</v>
      </c>
      <c r="F453" s="144" t="s">
        <v>1226</v>
      </c>
      <c r="H453" s="145">
        <v>0.183</v>
      </c>
      <c r="L453" s="141"/>
      <c r="M453" s="146"/>
      <c r="N453" s="147"/>
      <c r="O453" s="147"/>
      <c r="P453" s="147"/>
      <c r="Q453" s="147"/>
      <c r="R453" s="147"/>
      <c r="S453" s="147"/>
      <c r="T453" s="148"/>
      <c r="AT453" s="143" t="s">
        <v>165</v>
      </c>
      <c r="AU453" s="143" t="s">
        <v>79</v>
      </c>
      <c r="AV453" s="12" t="s">
        <v>79</v>
      </c>
      <c r="AW453" s="12" t="s">
        <v>31</v>
      </c>
      <c r="AX453" s="12" t="s">
        <v>69</v>
      </c>
      <c r="AY453" s="143" t="s">
        <v>157</v>
      </c>
    </row>
    <row r="454" spans="2:65" s="12" customFormat="1">
      <c r="B454" s="141"/>
      <c r="D454" s="142" t="s">
        <v>165</v>
      </c>
      <c r="E454" s="143" t="s">
        <v>3</v>
      </c>
      <c r="F454" s="144" t="s">
        <v>1227</v>
      </c>
      <c r="H454" s="145">
        <v>0.26200000000000001</v>
      </c>
      <c r="L454" s="141"/>
      <c r="M454" s="146"/>
      <c r="N454" s="147"/>
      <c r="O454" s="147"/>
      <c r="P454" s="147"/>
      <c r="Q454" s="147"/>
      <c r="R454" s="147"/>
      <c r="S454" s="147"/>
      <c r="T454" s="148"/>
      <c r="AT454" s="143" t="s">
        <v>165</v>
      </c>
      <c r="AU454" s="143" t="s">
        <v>79</v>
      </c>
      <c r="AV454" s="12" t="s">
        <v>79</v>
      </c>
      <c r="AW454" s="12" t="s">
        <v>31</v>
      </c>
      <c r="AX454" s="12" t="s">
        <v>69</v>
      </c>
      <c r="AY454" s="143" t="s">
        <v>157</v>
      </c>
    </row>
    <row r="455" spans="2:65" s="12" customFormat="1">
      <c r="B455" s="141"/>
      <c r="D455" s="142" t="s">
        <v>165</v>
      </c>
      <c r="E455" s="143" t="s">
        <v>3</v>
      </c>
      <c r="F455" s="144" t="s">
        <v>1228</v>
      </c>
      <c r="H455" s="145">
        <v>1.1060000000000001</v>
      </c>
      <c r="L455" s="141"/>
      <c r="M455" s="146"/>
      <c r="N455" s="147"/>
      <c r="O455" s="147"/>
      <c r="P455" s="147"/>
      <c r="Q455" s="147"/>
      <c r="R455" s="147"/>
      <c r="S455" s="147"/>
      <c r="T455" s="148"/>
      <c r="AT455" s="143" t="s">
        <v>165</v>
      </c>
      <c r="AU455" s="143" t="s">
        <v>79</v>
      </c>
      <c r="AV455" s="12" t="s">
        <v>79</v>
      </c>
      <c r="AW455" s="12" t="s">
        <v>31</v>
      </c>
      <c r="AX455" s="12" t="s">
        <v>69</v>
      </c>
      <c r="AY455" s="143" t="s">
        <v>157</v>
      </c>
    </row>
    <row r="456" spans="2:65" s="12" customFormat="1">
      <c r="B456" s="141"/>
      <c r="D456" s="142" t="s">
        <v>165</v>
      </c>
      <c r="E456" s="143" t="s">
        <v>3</v>
      </c>
      <c r="F456" s="144" t="s">
        <v>1229</v>
      </c>
      <c r="H456" s="145">
        <v>0.11899999999999999</v>
      </c>
      <c r="L456" s="141"/>
      <c r="M456" s="146"/>
      <c r="N456" s="147"/>
      <c r="O456" s="147"/>
      <c r="P456" s="147"/>
      <c r="Q456" s="147"/>
      <c r="R456" s="147"/>
      <c r="S456" s="147"/>
      <c r="T456" s="148"/>
      <c r="AT456" s="143" t="s">
        <v>165</v>
      </c>
      <c r="AU456" s="143" t="s">
        <v>79</v>
      </c>
      <c r="AV456" s="12" t="s">
        <v>79</v>
      </c>
      <c r="AW456" s="12" t="s">
        <v>31</v>
      </c>
      <c r="AX456" s="12" t="s">
        <v>69</v>
      </c>
      <c r="AY456" s="143" t="s">
        <v>157</v>
      </c>
    </row>
    <row r="457" spans="2:65" s="13" customFormat="1">
      <c r="B457" s="149"/>
      <c r="D457" s="142" t="s">
        <v>165</v>
      </c>
      <c r="E457" s="150" t="s">
        <v>3</v>
      </c>
      <c r="F457" s="151" t="s">
        <v>172</v>
      </c>
      <c r="H457" s="152">
        <v>1.67</v>
      </c>
      <c r="L457" s="149"/>
      <c r="M457" s="153"/>
      <c r="N457" s="154"/>
      <c r="O457" s="154"/>
      <c r="P457" s="154"/>
      <c r="Q457" s="154"/>
      <c r="R457" s="154"/>
      <c r="S457" s="154"/>
      <c r="T457" s="155"/>
      <c r="AT457" s="150" t="s">
        <v>165</v>
      </c>
      <c r="AU457" s="150" t="s">
        <v>79</v>
      </c>
      <c r="AV457" s="13" t="s">
        <v>163</v>
      </c>
      <c r="AW457" s="13" t="s">
        <v>31</v>
      </c>
      <c r="AX457" s="13" t="s">
        <v>77</v>
      </c>
      <c r="AY457" s="150" t="s">
        <v>157</v>
      </c>
    </row>
    <row r="458" spans="2:65" s="12" customFormat="1">
      <c r="B458" s="141"/>
      <c r="D458" s="142" t="s">
        <v>165</v>
      </c>
      <c r="F458" s="144" t="s">
        <v>1230</v>
      </c>
      <c r="H458" s="145">
        <v>1.837</v>
      </c>
      <c r="L458" s="141"/>
      <c r="M458" s="146"/>
      <c r="N458" s="147"/>
      <c r="O458" s="147"/>
      <c r="P458" s="147"/>
      <c r="Q458" s="147"/>
      <c r="R458" s="147"/>
      <c r="S458" s="147"/>
      <c r="T458" s="148"/>
      <c r="AT458" s="143" t="s">
        <v>165</v>
      </c>
      <c r="AU458" s="143" t="s">
        <v>79</v>
      </c>
      <c r="AV458" s="12" t="s">
        <v>79</v>
      </c>
      <c r="AW458" s="12" t="s">
        <v>4</v>
      </c>
      <c r="AX458" s="12" t="s">
        <v>77</v>
      </c>
      <c r="AY458" s="143" t="s">
        <v>157</v>
      </c>
    </row>
    <row r="459" spans="2:65" s="1" customFormat="1" ht="36" customHeight="1">
      <c r="B459" s="128"/>
      <c r="C459" s="129" t="s">
        <v>1231</v>
      </c>
      <c r="D459" s="129" t="s">
        <v>159</v>
      </c>
      <c r="E459" s="130" t="s">
        <v>1232</v>
      </c>
      <c r="F459" s="131" t="s">
        <v>1233</v>
      </c>
      <c r="G459" s="132" t="s">
        <v>121</v>
      </c>
      <c r="H459" s="133">
        <v>41.08</v>
      </c>
      <c r="I459" s="134"/>
      <c r="J459" s="134">
        <f>ROUND(I459*H459,2)</f>
        <v>0</v>
      </c>
      <c r="K459" s="131" t="s">
        <v>162</v>
      </c>
      <c r="L459" s="30"/>
      <c r="M459" s="135" t="s">
        <v>3</v>
      </c>
      <c r="N459" s="136" t="s">
        <v>40</v>
      </c>
      <c r="O459" s="137">
        <v>0.152</v>
      </c>
      <c r="P459" s="137">
        <f>O459*H459</f>
        <v>6.2441599999999999</v>
      </c>
      <c r="Q459" s="137">
        <v>0</v>
      </c>
      <c r="R459" s="137">
        <f>Q459*H459</f>
        <v>0</v>
      </c>
      <c r="S459" s="137">
        <v>0</v>
      </c>
      <c r="T459" s="138">
        <f>S459*H459</f>
        <v>0</v>
      </c>
      <c r="AR459" s="139" t="s">
        <v>247</v>
      </c>
      <c r="AT459" s="139" t="s">
        <v>159</v>
      </c>
      <c r="AU459" s="139" t="s">
        <v>79</v>
      </c>
      <c r="AY459" s="18" t="s">
        <v>157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8" t="s">
        <v>77</v>
      </c>
      <c r="BK459" s="140">
        <f>ROUND(I459*H459,2)</f>
        <v>0</v>
      </c>
      <c r="BL459" s="18" t="s">
        <v>247</v>
      </c>
      <c r="BM459" s="139" t="s">
        <v>1234</v>
      </c>
    </row>
    <row r="460" spans="2:65" s="12" customFormat="1">
      <c r="B460" s="141"/>
      <c r="D460" s="142" t="s">
        <v>165</v>
      </c>
      <c r="E460" s="143" t="s">
        <v>3</v>
      </c>
      <c r="F460" s="144" t="s">
        <v>1235</v>
      </c>
      <c r="H460" s="145">
        <v>41.08</v>
      </c>
      <c r="L460" s="141"/>
      <c r="M460" s="146"/>
      <c r="N460" s="147"/>
      <c r="O460" s="147"/>
      <c r="P460" s="147"/>
      <c r="Q460" s="147"/>
      <c r="R460" s="147"/>
      <c r="S460" s="147"/>
      <c r="T460" s="148"/>
      <c r="AT460" s="143" t="s">
        <v>165</v>
      </c>
      <c r="AU460" s="143" t="s">
        <v>79</v>
      </c>
      <c r="AV460" s="12" t="s">
        <v>79</v>
      </c>
      <c r="AW460" s="12" t="s">
        <v>31</v>
      </c>
      <c r="AX460" s="12" t="s">
        <v>69</v>
      </c>
      <c r="AY460" s="143" t="s">
        <v>157</v>
      </c>
    </row>
    <row r="461" spans="2:65" s="13" customFormat="1">
      <c r="B461" s="149"/>
      <c r="D461" s="142" t="s">
        <v>165</v>
      </c>
      <c r="E461" s="150" t="s">
        <v>506</v>
      </c>
      <c r="F461" s="151" t="s">
        <v>172</v>
      </c>
      <c r="H461" s="152">
        <v>41.08</v>
      </c>
      <c r="L461" s="149"/>
      <c r="M461" s="153"/>
      <c r="N461" s="154"/>
      <c r="O461" s="154"/>
      <c r="P461" s="154"/>
      <c r="Q461" s="154"/>
      <c r="R461" s="154"/>
      <c r="S461" s="154"/>
      <c r="T461" s="155"/>
      <c r="AT461" s="150" t="s">
        <v>165</v>
      </c>
      <c r="AU461" s="150" t="s">
        <v>79</v>
      </c>
      <c r="AV461" s="13" t="s">
        <v>163</v>
      </c>
      <c r="AW461" s="13" t="s">
        <v>31</v>
      </c>
      <c r="AX461" s="13" t="s">
        <v>77</v>
      </c>
      <c r="AY461" s="150" t="s">
        <v>157</v>
      </c>
    </row>
    <row r="462" spans="2:65" s="1" customFormat="1" ht="24" customHeight="1">
      <c r="B462" s="128"/>
      <c r="C462" s="129" t="s">
        <v>1236</v>
      </c>
      <c r="D462" s="129" t="s">
        <v>159</v>
      </c>
      <c r="E462" s="130" t="s">
        <v>1237</v>
      </c>
      <c r="F462" s="131" t="s">
        <v>1238</v>
      </c>
      <c r="G462" s="132" t="s">
        <v>118</v>
      </c>
      <c r="H462" s="133">
        <v>92.12</v>
      </c>
      <c r="I462" s="134"/>
      <c r="J462" s="134">
        <f>ROUND(I462*H462,2)</f>
        <v>0</v>
      </c>
      <c r="K462" s="131" t="s">
        <v>162</v>
      </c>
      <c r="L462" s="30"/>
      <c r="M462" s="135" t="s">
        <v>3</v>
      </c>
      <c r="N462" s="136" t="s">
        <v>40</v>
      </c>
      <c r="O462" s="137">
        <v>0.03</v>
      </c>
      <c r="P462" s="137">
        <f>O462*H462</f>
        <v>2.7635999999999998</v>
      </c>
      <c r="Q462" s="137">
        <v>0</v>
      </c>
      <c r="R462" s="137">
        <f>Q462*H462</f>
        <v>0</v>
      </c>
      <c r="S462" s="137">
        <v>0</v>
      </c>
      <c r="T462" s="138">
        <f>S462*H462</f>
        <v>0</v>
      </c>
      <c r="AR462" s="139" t="s">
        <v>247</v>
      </c>
      <c r="AT462" s="139" t="s">
        <v>159</v>
      </c>
      <c r="AU462" s="139" t="s">
        <v>79</v>
      </c>
      <c r="AY462" s="18" t="s">
        <v>157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18" t="s">
        <v>77</v>
      </c>
      <c r="BK462" s="140">
        <f>ROUND(I462*H462,2)</f>
        <v>0</v>
      </c>
      <c r="BL462" s="18" t="s">
        <v>247</v>
      </c>
      <c r="BM462" s="139" t="s">
        <v>1239</v>
      </c>
    </row>
    <row r="463" spans="2:65" s="12" customFormat="1">
      <c r="B463" s="141"/>
      <c r="D463" s="142" t="s">
        <v>165</v>
      </c>
      <c r="E463" s="143" t="s">
        <v>3</v>
      </c>
      <c r="F463" s="144" t="s">
        <v>1240</v>
      </c>
      <c r="H463" s="145">
        <v>51.17</v>
      </c>
      <c r="L463" s="141"/>
      <c r="M463" s="146"/>
      <c r="N463" s="147"/>
      <c r="O463" s="147"/>
      <c r="P463" s="147"/>
      <c r="Q463" s="147"/>
      <c r="R463" s="147"/>
      <c r="S463" s="147"/>
      <c r="T463" s="148"/>
      <c r="AT463" s="143" t="s">
        <v>165</v>
      </c>
      <c r="AU463" s="143" t="s">
        <v>79</v>
      </c>
      <c r="AV463" s="12" t="s">
        <v>79</v>
      </c>
      <c r="AW463" s="12" t="s">
        <v>31</v>
      </c>
      <c r="AX463" s="12" t="s">
        <v>69</v>
      </c>
      <c r="AY463" s="143" t="s">
        <v>157</v>
      </c>
    </row>
    <row r="464" spans="2:65" s="12" customFormat="1">
      <c r="B464" s="141"/>
      <c r="D464" s="142" t="s">
        <v>165</v>
      </c>
      <c r="E464" s="143" t="s">
        <v>3</v>
      </c>
      <c r="F464" s="144" t="s">
        <v>1241</v>
      </c>
      <c r="H464" s="145">
        <v>40.950000000000003</v>
      </c>
      <c r="L464" s="141"/>
      <c r="M464" s="146"/>
      <c r="N464" s="147"/>
      <c r="O464" s="147"/>
      <c r="P464" s="147"/>
      <c r="Q464" s="147"/>
      <c r="R464" s="147"/>
      <c r="S464" s="147"/>
      <c r="T464" s="148"/>
      <c r="AT464" s="143" t="s">
        <v>165</v>
      </c>
      <c r="AU464" s="143" t="s">
        <v>79</v>
      </c>
      <c r="AV464" s="12" t="s">
        <v>79</v>
      </c>
      <c r="AW464" s="12" t="s">
        <v>31</v>
      </c>
      <c r="AX464" s="12" t="s">
        <v>69</v>
      </c>
      <c r="AY464" s="143" t="s">
        <v>157</v>
      </c>
    </row>
    <row r="465" spans="2:65" s="13" customFormat="1">
      <c r="B465" s="149"/>
      <c r="D465" s="142" t="s">
        <v>165</v>
      </c>
      <c r="E465" s="150" t="s">
        <v>3</v>
      </c>
      <c r="F465" s="151" t="s">
        <v>172</v>
      </c>
      <c r="H465" s="152">
        <v>92.12</v>
      </c>
      <c r="L465" s="149"/>
      <c r="M465" s="153"/>
      <c r="N465" s="154"/>
      <c r="O465" s="154"/>
      <c r="P465" s="154"/>
      <c r="Q465" s="154"/>
      <c r="R465" s="154"/>
      <c r="S465" s="154"/>
      <c r="T465" s="155"/>
      <c r="AT465" s="150" t="s">
        <v>165</v>
      </c>
      <c r="AU465" s="150" t="s">
        <v>79</v>
      </c>
      <c r="AV465" s="13" t="s">
        <v>163</v>
      </c>
      <c r="AW465" s="13" t="s">
        <v>31</v>
      </c>
      <c r="AX465" s="13" t="s">
        <v>77</v>
      </c>
      <c r="AY465" s="150" t="s">
        <v>157</v>
      </c>
    </row>
    <row r="466" spans="2:65" s="1" customFormat="1" ht="16.5" customHeight="1">
      <c r="B466" s="128"/>
      <c r="C466" s="163" t="s">
        <v>1242</v>
      </c>
      <c r="D466" s="163" t="s">
        <v>242</v>
      </c>
      <c r="E466" s="164" t="s">
        <v>1243</v>
      </c>
      <c r="F466" s="165" t="s">
        <v>1244</v>
      </c>
      <c r="G466" s="166" t="s">
        <v>104</v>
      </c>
      <c r="H466" s="167">
        <v>0.41899999999999998</v>
      </c>
      <c r="I466" s="168"/>
      <c r="J466" s="168">
        <f>ROUND(I466*H466,2)</f>
        <v>0</v>
      </c>
      <c r="K466" s="165" t="s">
        <v>162</v>
      </c>
      <c r="L466" s="169"/>
      <c r="M466" s="170" t="s">
        <v>3</v>
      </c>
      <c r="N466" s="171" t="s">
        <v>40</v>
      </c>
      <c r="O466" s="137">
        <v>0</v>
      </c>
      <c r="P466" s="137">
        <f>O466*H466</f>
        <v>0</v>
      </c>
      <c r="Q466" s="137">
        <v>0.55000000000000004</v>
      </c>
      <c r="R466" s="137">
        <f>Q466*H466</f>
        <v>0.23045000000000002</v>
      </c>
      <c r="S466" s="137">
        <v>0</v>
      </c>
      <c r="T466" s="138">
        <f>S466*H466</f>
        <v>0</v>
      </c>
      <c r="AR466" s="139" t="s">
        <v>328</v>
      </c>
      <c r="AT466" s="139" t="s">
        <v>242</v>
      </c>
      <c r="AU466" s="139" t="s">
        <v>79</v>
      </c>
      <c r="AY466" s="18" t="s">
        <v>157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18" t="s">
        <v>77</v>
      </c>
      <c r="BK466" s="140">
        <f>ROUND(I466*H466,2)</f>
        <v>0</v>
      </c>
      <c r="BL466" s="18" t="s">
        <v>247</v>
      </c>
      <c r="BM466" s="139" t="s">
        <v>1245</v>
      </c>
    </row>
    <row r="467" spans="2:65" s="12" customFormat="1">
      <c r="B467" s="141"/>
      <c r="D467" s="142" t="s">
        <v>165</v>
      </c>
      <c r="E467" s="143" t="s">
        <v>3</v>
      </c>
      <c r="F467" s="144" t="s">
        <v>1246</v>
      </c>
      <c r="H467" s="145">
        <v>7.6999999999999999E-2</v>
      </c>
      <c r="L467" s="141"/>
      <c r="M467" s="146"/>
      <c r="N467" s="147"/>
      <c r="O467" s="147"/>
      <c r="P467" s="147"/>
      <c r="Q467" s="147"/>
      <c r="R467" s="147"/>
      <c r="S467" s="147"/>
      <c r="T467" s="148"/>
      <c r="AT467" s="143" t="s">
        <v>165</v>
      </c>
      <c r="AU467" s="143" t="s">
        <v>79</v>
      </c>
      <c r="AV467" s="12" t="s">
        <v>79</v>
      </c>
      <c r="AW467" s="12" t="s">
        <v>31</v>
      </c>
      <c r="AX467" s="12" t="s">
        <v>69</v>
      </c>
      <c r="AY467" s="143" t="s">
        <v>157</v>
      </c>
    </row>
    <row r="468" spans="2:65" s="12" customFormat="1">
      <c r="B468" s="141"/>
      <c r="D468" s="142" t="s">
        <v>165</v>
      </c>
      <c r="E468" s="143" t="s">
        <v>3</v>
      </c>
      <c r="F468" s="144" t="s">
        <v>1247</v>
      </c>
      <c r="H468" s="145">
        <v>0.193</v>
      </c>
      <c r="L468" s="141"/>
      <c r="M468" s="146"/>
      <c r="N468" s="147"/>
      <c r="O468" s="147"/>
      <c r="P468" s="147"/>
      <c r="Q468" s="147"/>
      <c r="R468" s="147"/>
      <c r="S468" s="147"/>
      <c r="T468" s="148"/>
      <c r="AT468" s="143" t="s">
        <v>165</v>
      </c>
      <c r="AU468" s="143" t="s">
        <v>79</v>
      </c>
      <c r="AV468" s="12" t="s">
        <v>79</v>
      </c>
      <c r="AW468" s="12" t="s">
        <v>31</v>
      </c>
      <c r="AX468" s="12" t="s">
        <v>69</v>
      </c>
      <c r="AY468" s="143" t="s">
        <v>157</v>
      </c>
    </row>
    <row r="469" spans="2:65" s="12" customFormat="1">
      <c r="B469" s="141"/>
      <c r="D469" s="142" t="s">
        <v>165</v>
      </c>
      <c r="E469" s="143" t="s">
        <v>3</v>
      </c>
      <c r="F469" s="144" t="s">
        <v>1248</v>
      </c>
      <c r="H469" s="145">
        <v>7.3999999999999996E-2</v>
      </c>
      <c r="L469" s="141"/>
      <c r="M469" s="146"/>
      <c r="N469" s="147"/>
      <c r="O469" s="147"/>
      <c r="P469" s="147"/>
      <c r="Q469" s="147"/>
      <c r="R469" s="147"/>
      <c r="S469" s="147"/>
      <c r="T469" s="148"/>
      <c r="AT469" s="143" t="s">
        <v>165</v>
      </c>
      <c r="AU469" s="143" t="s">
        <v>79</v>
      </c>
      <c r="AV469" s="12" t="s">
        <v>79</v>
      </c>
      <c r="AW469" s="12" t="s">
        <v>31</v>
      </c>
      <c r="AX469" s="12" t="s">
        <v>69</v>
      </c>
      <c r="AY469" s="143" t="s">
        <v>157</v>
      </c>
    </row>
    <row r="470" spans="2:65" s="12" customFormat="1">
      <c r="B470" s="141"/>
      <c r="D470" s="142" t="s">
        <v>165</v>
      </c>
      <c r="E470" s="143" t="s">
        <v>3</v>
      </c>
      <c r="F470" s="144" t="s">
        <v>1186</v>
      </c>
      <c r="H470" s="145">
        <v>3.6999999999999998E-2</v>
      </c>
      <c r="L470" s="141"/>
      <c r="M470" s="146"/>
      <c r="N470" s="147"/>
      <c r="O470" s="147"/>
      <c r="P470" s="147"/>
      <c r="Q470" s="147"/>
      <c r="R470" s="147"/>
      <c r="S470" s="147"/>
      <c r="T470" s="148"/>
      <c r="AT470" s="143" t="s">
        <v>165</v>
      </c>
      <c r="AU470" s="143" t="s">
        <v>79</v>
      </c>
      <c r="AV470" s="12" t="s">
        <v>79</v>
      </c>
      <c r="AW470" s="12" t="s">
        <v>31</v>
      </c>
      <c r="AX470" s="12" t="s">
        <v>69</v>
      </c>
      <c r="AY470" s="143" t="s">
        <v>157</v>
      </c>
    </row>
    <row r="471" spans="2:65" s="13" customFormat="1">
      <c r="B471" s="149"/>
      <c r="D471" s="142" t="s">
        <v>165</v>
      </c>
      <c r="E471" s="150" t="s">
        <v>3</v>
      </c>
      <c r="F471" s="151" t="s">
        <v>172</v>
      </c>
      <c r="H471" s="152">
        <v>0.38100000000000001</v>
      </c>
      <c r="L471" s="149"/>
      <c r="M471" s="153"/>
      <c r="N471" s="154"/>
      <c r="O471" s="154"/>
      <c r="P471" s="154"/>
      <c r="Q471" s="154"/>
      <c r="R471" s="154"/>
      <c r="S471" s="154"/>
      <c r="T471" s="155"/>
      <c r="AT471" s="150" t="s">
        <v>165</v>
      </c>
      <c r="AU471" s="150" t="s">
        <v>79</v>
      </c>
      <c r="AV471" s="13" t="s">
        <v>163</v>
      </c>
      <c r="AW471" s="13" t="s">
        <v>31</v>
      </c>
      <c r="AX471" s="13" t="s">
        <v>77</v>
      </c>
      <c r="AY471" s="150" t="s">
        <v>157</v>
      </c>
    </row>
    <row r="472" spans="2:65" s="12" customFormat="1">
      <c r="B472" s="141"/>
      <c r="D472" s="142" t="s">
        <v>165</v>
      </c>
      <c r="F472" s="144" t="s">
        <v>1249</v>
      </c>
      <c r="H472" s="145">
        <v>0.41899999999999998</v>
      </c>
      <c r="L472" s="141"/>
      <c r="M472" s="146"/>
      <c r="N472" s="147"/>
      <c r="O472" s="147"/>
      <c r="P472" s="147"/>
      <c r="Q472" s="147"/>
      <c r="R472" s="147"/>
      <c r="S472" s="147"/>
      <c r="T472" s="148"/>
      <c r="AT472" s="143" t="s">
        <v>165</v>
      </c>
      <c r="AU472" s="143" t="s">
        <v>79</v>
      </c>
      <c r="AV472" s="12" t="s">
        <v>79</v>
      </c>
      <c r="AW472" s="12" t="s">
        <v>4</v>
      </c>
      <c r="AX472" s="12" t="s">
        <v>77</v>
      </c>
      <c r="AY472" s="143" t="s">
        <v>157</v>
      </c>
    </row>
    <row r="473" spans="2:65" s="1" customFormat="1" ht="36" customHeight="1">
      <c r="B473" s="128"/>
      <c r="C473" s="129" t="s">
        <v>1250</v>
      </c>
      <c r="D473" s="129" t="s">
        <v>159</v>
      </c>
      <c r="E473" s="130" t="s">
        <v>1251</v>
      </c>
      <c r="F473" s="131" t="s">
        <v>1252</v>
      </c>
      <c r="G473" s="132" t="s">
        <v>104</v>
      </c>
      <c r="H473" s="133">
        <v>2.0510000000000002</v>
      </c>
      <c r="I473" s="134"/>
      <c r="J473" s="134">
        <f>ROUND(I473*H473,2)</f>
        <v>0</v>
      </c>
      <c r="K473" s="131" t="s">
        <v>162</v>
      </c>
      <c r="L473" s="30"/>
      <c r="M473" s="135" t="s">
        <v>3</v>
      </c>
      <c r="N473" s="136" t="s">
        <v>40</v>
      </c>
      <c r="O473" s="137">
        <v>0</v>
      </c>
      <c r="P473" s="137">
        <f>O473*H473</f>
        <v>0</v>
      </c>
      <c r="Q473" s="137">
        <v>2.3369999999999998E-2</v>
      </c>
      <c r="R473" s="137">
        <f>Q473*H473</f>
        <v>4.7931870000000001E-2</v>
      </c>
      <c r="S473" s="137">
        <v>0</v>
      </c>
      <c r="T473" s="138">
        <f>S473*H473</f>
        <v>0</v>
      </c>
      <c r="AR473" s="139" t="s">
        <v>247</v>
      </c>
      <c r="AT473" s="139" t="s">
        <v>159</v>
      </c>
      <c r="AU473" s="139" t="s">
        <v>79</v>
      </c>
      <c r="AY473" s="18" t="s">
        <v>157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8" t="s">
        <v>77</v>
      </c>
      <c r="BK473" s="140">
        <f>ROUND(I473*H473,2)</f>
        <v>0</v>
      </c>
      <c r="BL473" s="18" t="s">
        <v>247</v>
      </c>
      <c r="BM473" s="139" t="s">
        <v>1253</v>
      </c>
    </row>
    <row r="474" spans="2:65" s="1" customFormat="1" ht="16.5" customHeight="1">
      <c r="B474" s="128"/>
      <c r="C474" s="129" t="s">
        <v>1254</v>
      </c>
      <c r="D474" s="129" t="s">
        <v>159</v>
      </c>
      <c r="E474" s="130" t="s">
        <v>1255</v>
      </c>
      <c r="F474" s="131" t="s">
        <v>1256</v>
      </c>
      <c r="G474" s="132" t="s">
        <v>118</v>
      </c>
      <c r="H474" s="133">
        <v>24.2</v>
      </c>
      <c r="I474" s="134"/>
      <c r="J474" s="134">
        <f>ROUND(I474*H474,2)</f>
        <v>0</v>
      </c>
      <c r="K474" s="131" t="s">
        <v>1257</v>
      </c>
      <c r="L474" s="30"/>
      <c r="M474" s="135" t="s">
        <v>3</v>
      </c>
      <c r="N474" s="136" t="s">
        <v>40</v>
      </c>
      <c r="O474" s="137">
        <v>5.5E-2</v>
      </c>
      <c r="P474" s="137">
        <f>O474*H474</f>
        <v>1.331</v>
      </c>
      <c r="Q474" s="137">
        <v>0</v>
      </c>
      <c r="R474" s="137">
        <f>Q474*H474</f>
        <v>0</v>
      </c>
      <c r="S474" s="137">
        <v>0</v>
      </c>
      <c r="T474" s="138">
        <f>S474*H474</f>
        <v>0</v>
      </c>
      <c r="AR474" s="139" t="s">
        <v>247</v>
      </c>
      <c r="AT474" s="139" t="s">
        <v>159</v>
      </c>
      <c r="AU474" s="139" t="s">
        <v>79</v>
      </c>
      <c r="AY474" s="18" t="s">
        <v>157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18" t="s">
        <v>77</v>
      </c>
      <c r="BK474" s="140">
        <f>ROUND(I474*H474,2)</f>
        <v>0</v>
      </c>
      <c r="BL474" s="18" t="s">
        <v>247</v>
      </c>
      <c r="BM474" s="139" t="s">
        <v>1258</v>
      </c>
    </row>
    <row r="475" spans="2:65" s="12" customFormat="1">
      <c r="B475" s="141"/>
      <c r="D475" s="142" t="s">
        <v>165</v>
      </c>
      <c r="E475" s="143" t="s">
        <v>3</v>
      </c>
      <c r="F475" s="144" t="s">
        <v>1259</v>
      </c>
      <c r="H475" s="145">
        <v>24.2</v>
      </c>
      <c r="L475" s="141"/>
      <c r="M475" s="146"/>
      <c r="N475" s="147"/>
      <c r="O475" s="147"/>
      <c r="P475" s="147"/>
      <c r="Q475" s="147"/>
      <c r="R475" s="147"/>
      <c r="S475" s="147"/>
      <c r="T475" s="148"/>
      <c r="AT475" s="143" t="s">
        <v>165</v>
      </c>
      <c r="AU475" s="143" t="s">
        <v>79</v>
      </c>
      <c r="AV475" s="12" t="s">
        <v>79</v>
      </c>
      <c r="AW475" s="12" t="s">
        <v>31</v>
      </c>
      <c r="AX475" s="12" t="s">
        <v>77</v>
      </c>
      <c r="AY475" s="143" t="s">
        <v>157</v>
      </c>
    </row>
    <row r="476" spans="2:65" s="1" customFormat="1" ht="16.5" customHeight="1">
      <c r="B476" s="128"/>
      <c r="C476" s="163" t="s">
        <v>1260</v>
      </c>
      <c r="D476" s="163" t="s">
        <v>242</v>
      </c>
      <c r="E476" s="164" t="s">
        <v>1261</v>
      </c>
      <c r="F476" s="165" t="s">
        <v>1262</v>
      </c>
      <c r="G476" s="166" t="s">
        <v>104</v>
      </c>
      <c r="H476" s="167">
        <v>0.02</v>
      </c>
      <c r="I476" s="168"/>
      <c r="J476" s="168">
        <f>ROUND(I476*H476,2)</f>
        <v>0</v>
      </c>
      <c r="K476" s="165" t="s">
        <v>3</v>
      </c>
      <c r="L476" s="169"/>
      <c r="M476" s="170" t="s">
        <v>3</v>
      </c>
      <c r="N476" s="171" t="s">
        <v>40</v>
      </c>
      <c r="O476" s="137">
        <v>0</v>
      </c>
      <c r="P476" s="137">
        <f>O476*H476</f>
        <v>0</v>
      </c>
      <c r="Q476" s="137">
        <v>0.55000000000000004</v>
      </c>
      <c r="R476" s="137">
        <f>Q476*H476</f>
        <v>1.1000000000000001E-2</v>
      </c>
      <c r="S476" s="137">
        <v>0</v>
      </c>
      <c r="T476" s="138">
        <f>S476*H476</f>
        <v>0</v>
      </c>
      <c r="AR476" s="139" t="s">
        <v>328</v>
      </c>
      <c r="AT476" s="139" t="s">
        <v>242</v>
      </c>
      <c r="AU476" s="139" t="s">
        <v>79</v>
      </c>
      <c r="AY476" s="18" t="s">
        <v>157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8" t="s">
        <v>77</v>
      </c>
      <c r="BK476" s="140">
        <f>ROUND(I476*H476,2)</f>
        <v>0</v>
      </c>
      <c r="BL476" s="18" t="s">
        <v>247</v>
      </c>
      <c r="BM476" s="139" t="s">
        <v>1263</v>
      </c>
    </row>
    <row r="477" spans="2:65" s="12" customFormat="1">
      <c r="B477" s="141"/>
      <c r="D477" s="142" t="s">
        <v>165</v>
      </c>
      <c r="E477" s="143" t="s">
        <v>3</v>
      </c>
      <c r="F477" s="144" t="s">
        <v>1264</v>
      </c>
      <c r="H477" s="145">
        <v>1.9E-2</v>
      </c>
      <c r="L477" s="141"/>
      <c r="M477" s="146"/>
      <c r="N477" s="147"/>
      <c r="O477" s="147"/>
      <c r="P477" s="147"/>
      <c r="Q477" s="147"/>
      <c r="R477" s="147"/>
      <c r="S477" s="147"/>
      <c r="T477" s="148"/>
      <c r="AT477" s="143" t="s">
        <v>165</v>
      </c>
      <c r="AU477" s="143" t="s">
        <v>79</v>
      </c>
      <c r="AV477" s="12" t="s">
        <v>79</v>
      </c>
      <c r="AW477" s="12" t="s">
        <v>31</v>
      </c>
      <c r="AX477" s="12" t="s">
        <v>77</v>
      </c>
      <c r="AY477" s="143" t="s">
        <v>157</v>
      </c>
    </row>
    <row r="478" spans="2:65" s="12" customFormat="1">
      <c r="B478" s="141"/>
      <c r="D478" s="142" t="s">
        <v>165</v>
      </c>
      <c r="F478" s="144" t="s">
        <v>1265</v>
      </c>
      <c r="H478" s="145">
        <v>0.02</v>
      </c>
      <c r="L478" s="141"/>
      <c r="M478" s="146"/>
      <c r="N478" s="147"/>
      <c r="O478" s="147"/>
      <c r="P478" s="147"/>
      <c r="Q478" s="147"/>
      <c r="R478" s="147"/>
      <c r="S478" s="147"/>
      <c r="T478" s="148"/>
      <c r="AT478" s="143" t="s">
        <v>165</v>
      </c>
      <c r="AU478" s="143" t="s">
        <v>79</v>
      </c>
      <c r="AV478" s="12" t="s">
        <v>79</v>
      </c>
      <c r="AW478" s="12" t="s">
        <v>4</v>
      </c>
      <c r="AX478" s="12" t="s">
        <v>77</v>
      </c>
      <c r="AY478" s="143" t="s">
        <v>157</v>
      </c>
    </row>
    <row r="479" spans="2:65" s="1" customFormat="1" ht="24" customHeight="1">
      <c r="B479" s="128"/>
      <c r="C479" s="129" t="s">
        <v>1266</v>
      </c>
      <c r="D479" s="129" t="s">
        <v>159</v>
      </c>
      <c r="E479" s="130" t="s">
        <v>1267</v>
      </c>
      <c r="F479" s="131" t="s">
        <v>1268</v>
      </c>
      <c r="G479" s="132" t="s">
        <v>118</v>
      </c>
      <c r="H479" s="133">
        <v>54.72</v>
      </c>
      <c r="I479" s="134"/>
      <c r="J479" s="134">
        <f>ROUND(I479*H479,2)</f>
        <v>0</v>
      </c>
      <c r="K479" s="131" t="s">
        <v>162</v>
      </c>
      <c r="L479" s="30"/>
      <c r="M479" s="135" t="s">
        <v>3</v>
      </c>
      <c r="N479" s="136" t="s">
        <v>40</v>
      </c>
      <c r="O479" s="137">
        <v>0.14699999999999999</v>
      </c>
      <c r="P479" s="137">
        <f>O479*H479</f>
        <v>8.0438399999999994</v>
      </c>
      <c r="Q479" s="137">
        <v>2.0000000000000002E-5</v>
      </c>
      <c r="R479" s="137">
        <f>Q479*H479</f>
        <v>1.0944000000000001E-3</v>
      </c>
      <c r="S479" s="137">
        <v>0</v>
      </c>
      <c r="T479" s="138">
        <f>S479*H479</f>
        <v>0</v>
      </c>
      <c r="AR479" s="139" t="s">
        <v>247</v>
      </c>
      <c r="AT479" s="139" t="s">
        <v>159</v>
      </c>
      <c r="AU479" s="139" t="s">
        <v>79</v>
      </c>
      <c r="AY479" s="18" t="s">
        <v>157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8" t="s">
        <v>77</v>
      </c>
      <c r="BK479" s="140">
        <f>ROUND(I479*H479,2)</f>
        <v>0</v>
      </c>
      <c r="BL479" s="18" t="s">
        <v>247</v>
      </c>
      <c r="BM479" s="139" t="s">
        <v>1269</v>
      </c>
    </row>
    <row r="480" spans="2:65" s="12" customFormat="1">
      <c r="B480" s="141"/>
      <c r="D480" s="142" t="s">
        <v>165</v>
      </c>
      <c r="E480" s="143" t="s">
        <v>3</v>
      </c>
      <c r="F480" s="144" t="s">
        <v>1270</v>
      </c>
      <c r="H480" s="145">
        <v>54.72</v>
      </c>
      <c r="L480" s="141"/>
      <c r="M480" s="146"/>
      <c r="N480" s="147"/>
      <c r="O480" s="147"/>
      <c r="P480" s="147"/>
      <c r="Q480" s="147"/>
      <c r="R480" s="147"/>
      <c r="S480" s="147"/>
      <c r="T480" s="148"/>
      <c r="AT480" s="143" t="s">
        <v>165</v>
      </c>
      <c r="AU480" s="143" t="s">
        <v>79</v>
      </c>
      <c r="AV480" s="12" t="s">
        <v>79</v>
      </c>
      <c r="AW480" s="12" t="s">
        <v>31</v>
      </c>
      <c r="AX480" s="12" t="s">
        <v>77</v>
      </c>
      <c r="AY480" s="143" t="s">
        <v>157</v>
      </c>
    </row>
    <row r="481" spans="2:65" s="1" customFormat="1" ht="24" customHeight="1">
      <c r="B481" s="128"/>
      <c r="C481" s="163" t="s">
        <v>1271</v>
      </c>
      <c r="D481" s="163" t="s">
        <v>242</v>
      </c>
      <c r="E481" s="164" t="s">
        <v>1272</v>
      </c>
      <c r="F481" s="165" t="s">
        <v>1273</v>
      </c>
      <c r="G481" s="166" t="s">
        <v>104</v>
      </c>
      <c r="H481" s="167">
        <v>8.2000000000000003E-2</v>
      </c>
      <c r="I481" s="168"/>
      <c r="J481" s="168">
        <f>ROUND(I481*H481,2)</f>
        <v>0</v>
      </c>
      <c r="K481" s="165" t="s">
        <v>162</v>
      </c>
      <c r="L481" s="169"/>
      <c r="M481" s="170" t="s">
        <v>3</v>
      </c>
      <c r="N481" s="171" t="s">
        <v>40</v>
      </c>
      <c r="O481" s="137">
        <v>0</v>
      </c>
      <c r="P481" s="137">
        <f>O481*H481</f>
        <v>0</v>
      </c>
      <c r="Q481" s="137">
        <v>0.55000000000000004</v>
      </c>
      <c r="R481" s="137">
        <f>Q481*H481</f>
        <v>4.5100000000000008E-2</v>
      </c>
      <c r="S481" s="137">
        <v>0</v>
      </c>
      <c r="T481" s="138">
        <f>S481*H481</f>
        <v>0</v>
      </c>
      <c r="AR481" s="139" t="s">
        <v>328</v>
      </c>
      <c r="AT481" s="139" t="s">
        <v>242</v>
      </c>
      <c r="AU481" s="139" t="s">
        <v>79</v>
      </c>
      <c r="AY481" s="18" t="s">
        <v>157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18" t="s">
        <v>77</v>
      </c>
      <c r="BK481" s="140">
        <f>ROUND(I481*H481,2)</f>
        <v>0</v>
      </c>
      <c r="BL481" s="18" t="s">
        <v>247</v>
      </c>
      <c r="BM481" s="139" t="s">
        <v>1274</v>
      </c>
    </row>
    <row r="482" spans="2:65" s="12" customFormat="1">
      <c r="B482" s="141"/>
      <c r="D482" s="142" t="s">
        <v>165</v>
      </c>
      <c r="E482" s="143" t="s">
        <v>3</v>
      </c>
      <c r="F482" s="144" t="s">
        <v>1275</v>
      </c>
      <c r="H482" s="145">
        <v>7.9000000000000001E-2</v>
      </c>
      <c r="L482" s="141"/>
      <c r="M482" s="146"/>
      <c r="N482" s="147"/>
      <c r="O482" s="147"/>
      <c r="P482" s="147"/>
      <c r="Q482" s="147"/>
      <c r="R482" s="147"/>
      <c r="S482" s="147"/>
      <c r="T482" s="148"/>
      <c r="AT482" s="143" t="s">
        <v>165</v>
      </c>
      <c r="AU482" s="143" t="s">
        <v>79</v>
      </c>
      <c r="AV482" s="12" t="s">
        <v>79</v>
      </c>
      <c r="AW482" s="12" t="s">
        <v>31</v>
      </c>
      <c r="AX482" s="12" t="s">
        <v>77</v>
      </c>
      <c r="AY482" s="143" t="s">
        <v>157</v>
      </c>
    </row>
    <row r="483" spans="2:65" s="12" customFormat="1">
      <c r="B483" s="141"/>
      <c r="D483" s="142" t="s">
        <v>165</v>
      </c>
      <c r="F483" s="144" t="s">
        <v>1276</v>
      </c>
      <c r="H483" s="145">
        <v>8.2000000000000003E-2</v>
      </c>
      <c r="L483" s="141"/>
      <c r="M483" s="146"/>
      <c r="N483" s="147"/>
      <c r="O483" s="147"/>
      <c r="P483" s="147"/>
      <c r="Q483" s="147"/>
      <c r="R483" s="147"/>
      <c r="S483" s="147"/>
      <c r="T483" s="148"/>
      <c r="AT483" s="143" t="s">
        <v>165</v>
      </c>
      <c r="AU483" s="143" t="s">
        <v>79</v>
      </c>
      <c r="AV483" s="12" t="s">
        <v>79</v>
      </c>
      <c r="AW483" s="12" t="s">
        <v>4</v>
      </c>
      <c r="AX483" s="12" t="s">
        <v>77</v>
      </c>
      <c r="AY483" s="143" t="s">
        <v>157</v>
      </c>
    </row>
    <row r="484" spans="2:65" s="1" customFormat="1" ht="24" customHeight="1">
      <c r="B484" s="128"/>
      <c r="C484" s="129" t="s">
        <v>1277</v>
      </c>
      <c r="D484" s="129" t="s">
        <v>159</v>
      </c>
      <c r="E484" s="130" t="s">
        <v>1278</v>
      </c>
      <c r="F484" s="131" t="s">
        <v>1279</v>
      </c>
      <c r="G484" s="132" t="s">
        <v>121</v>
      </c>
      <c r="H484" s="133">
        <v>17.327999999999999</v>
      </c>
      <c r="I484" s="134"/>
      <c r="J484" s="134">
        <f>ROUND(I484*H484,2)</f>
        <v>0</v>
      </c>
      <c r="K484" s="131" t="s">
        <v>3</v>
      </c>
      <c r="L484" s="30"/>
      <c r="M484" s="135" t="s">
        <v>3</v>
      </c>
      <c r="N484" s="136" t="s">
        <v>40</v>
      </c>
      <c r="O484" s="137">
        <v>0.316</v>
      </c>
      <c r="P484" s="137">
        <f>O484*H484</f>
        <v>5.4756479999999996</v>
      </c>
      <c r="Q484" s="137">
        <v>3.5529999999999999E-2</v>
      </c>
      <c r="R484" s="137">
        <f>Q484*H484</f>
        <v>0.61566383999999996</v>
      </c>
      <c r="S484" s="137">
        <v>0</v>
      </c>
      <c r="T484" s="138">
        <f>S484*H484</f>
        <v>0</v>
      </c>
      <c r="AR484" s="139" t="s">
        <v>247</v>
      </c>
      <c r="AT484" s="139" t="s">
        <v>159</v>
      </c>
      <c r="AU484" s="139" t="s">
        <v>79</v>
      </c>
      <c r="AY484" s="18" t="s">
        <v>157</v>
      </c>
      <c r="BE484" s="140">
        <f>IF(N484="základní",J484,0)</f>
        <v>0</v>
      </c>
      <c r="BF484" s="140">
        <f>IF(N484="snížená",J484,0)</f>
        <v>0</v>
      </c>
      <c r="BG484" s="140">
        <f>IF(N484="zákl. přenesená",J484,0)</f>
        <v>0</v>
      </c>
      <c r="BH484" s="140">
        <f>IF(N484="sníž. přenesená",J484,0)</f>
        <v>0</v>
      </c>
      <c r="BI484" s="140">
        <f>IF(N484="nulová",J484,0)</f>
        <v>0</v>
      </c>
      <c r="BJ484" s="18" t="s">
        <v>77</v>
      </c>
      <c r="BK484" s="140">
        <f>ROUND(I484*H484,2)</f>
        <v>0</v>
      </c>
      <c r="BL484" s="18" t="s">
        <v>247</v>
      </c>
      <c r="BM484" s="139" t="s">
        <v>1280</v>
      </c>
    </row>
    <row r="485" spans="2:65" s="12" customFormat="1">
      <c r="B485" s="141"/>
      <c r="D485" s="142" t="s">
        <v>165</v>
      </c>
      <c r="E485" s="143" t="s">
        <v>3</v>
      </c>
      <c r="F485" s="144" t="s">
        <v>1281</v>
      </c>
      <c r="H485" s="145">
        <v>17.327999999999999</v>
      </c>
      <c r="L485" s="141"/>
      <c r="M485" s="146"/>
      <c r="N485" s="147"/>
      <c r="O485" s="147"/>
      <c r="P485" s="147"/>
      <c r="Q485" s="147"/>
      <c r="R485" s="147"/>
      <c r="S485" s="147"/>
      <c r="T485" s="148"/>
      <c r="AT485" s="143" t="s">
        <v>165</v>
      </c>
      <c r="AU485" s="143" t="s">
        <v>79</v>
      </c>
      <c r="AV485" s="12" t="s">
        <v>79</v>
      </c>
      <c r="AW485" s="12" t="s">
        <v>31</v>
      </c>
      <c r="AX485" s="12" t="s">
        <v>77</v>
      </c>
      <c r="AY485" s="143" t="s">
        <v>157</v>
      </c>
    </row>
    <row r="486" spans="2:65" s="1" customFormat="1" ht="24" customHeight="1">
      <c r="B486" s="128"/>
      <c r="C486" s="129" t="s">
        <v>1282</v>
      </c>
      <c r="D486" s="129" t="s">
        <v>159</v>
      </c>
      <c r="E486" s="130" t="s">
        <v>1283</v>
      </c>
      <c r="F486" s="131" t="s">
        <v>1284</v>
      </c>
      <c r="G486" s="132" t="s">
        <v>121</v>
      </c>
      <c r="H486" s="133">
        <v>23.228000000000002</v>
      </c>
      <c r="I486" s="134"/>
      <c r="J486" s="134">
        <f>ROUND(I486*H486,2)</f>
        <v>0</v>
      </c>
      <c r="K486" s="131" t="s">
        <v>162</v>
      </c>
      <c r="L486" s="30"/>
      <c r="M486" s="135" t="s">
        <v>3</v>
      </c>
      <c r="N486" s="136" t="s">
        <v>40</v>
      </c>
      <c r="O486" s="137">
        <v>0.82199999999999995</v>
      </c>
      <c r="P486" s="137">
        <f>O486*H486</f>
        <v>19.093416000000001</v>
      </c>
      <c r="Q486" s="137">
        <v>0</v>
      </c>
      <c r="R486" s="137">
        <f>Q486*H486</f>
        <v>0</v>
      </c>
      <c r="S486" s="137">
        <v>0</v>
      </c>
      <c r="T486" s="138">
        <f>S486*H486</f>
        <v>0</v>
      </c>
      <c r="AR486" s="139" t="s">
        <v>247</v>
      </c>
      <c r="AT486" s="139" t="s">
        <v>159</v>
      </c>
      <c r="AU486" s="139" t="s">
        <v>79</v>
      </c>
      <c r="AY486" s="18" t="s">
        <v>157</v>
      </c>
      <c r="BE486" s="140">
        <f>IF(N486="základní",J486,0)</f>
        <v>0</v>
      </c>
      <c r="BF486" s="140">
        <f>IF(N486="snížená",J486,0)</f>
        <v>0</v>
      </c>
      <c r="BG486" s="140">
        <f>IF(N486="zákl. přenesená",J486,0)</f>
        <v>0</v>
      </c>
      <c r="BH486" s="140">
        <f>IF(N486="sníž. přenesená",J486,0)</f>
        <v>0</v>
      </c>
      <c r="BI486" s="140">
        <f>IF(N486="nulová",J486,0)</f>
        <v>0</v>
      </c>
      <c r="BJ486" s="18" t="s">
        <v>77</v>
      </c>
      <c r="BK486" s="140">
        <f>ROUND(I486*H486,2)</f>
        <v>0</v>
      </c>
      <c r="BL486" s="18" t="s">
        <v>247</v>
      </c>
      <c r="BM486" s="139" t="s">
        <v>1285</v>
      </c>
    </row>
    <row r="487" spans="2:65" s="12" customFormat="1">
      <c r="B487" s="141"/>
      <c r="D487" s="142" t="s">
        <v>165</v>
      </c>
      <c r="E487" s="143" t="s">
        <v>3</v>
      </c>
      <c r="F487" s="144" t="s">
        <v>1286</v>
      </c>
      <c r="H487" s="145">
        <v>21.2</v>
      </c>
      <c r="L487" s="141"/>
      <c r="M487" s="146"/>
      <c r="N487" s="147"/>
      <c r="O487" s="147"/>
      <c r="P487" s="147"/>
      <c r="Q487" s="147"/>
      <c r="R487" s="147"/>
      <c r="S487" s="147"/>
      <c r="T487" s="148"/>
      <c r="AT487" s="143" t="s">
        <v>165</v>
      </c>
      <c r="AU487" s="143" t="s">
        <v>79</v>
      </c>
      <c r="AV487" s="12" t="s">
        <v>79</v>
      </c>
      <c r="AW487" s="12" t="s">
        <v>31</v>
      </c>
      <c r="AX487" s="12" t="s">
        <v>69</v>
      </c>
      <c r="AY487" s="143" t="s">
        <v>157</v>
      </c>
    </row>
    <row r="488" spans="2:65" s="12" customFormat="1">
      <c r="B488" s="141"/>
      <c r="D488" s="142" t="s">
        <v>165</v>
      </c>
      <c r="E488" s="143" t="s">
        <v>3</v>
      </c>
      <c r="F488" s="144" t="s">
        <v>1287</v>
      </c>
      <c r="H488" s="145">
        <v>2.028</v>
      </c>
      <c r="L488" s="141"/>
      <c r="M488" s="146"/>
      <c r="N488" s="147"/>
      <c r="O488" s="147"/>
      <c r="P488" s="147"/>
      <c r="Q488" s="147"/>
      <c r="R488" s="147"/>
      <c r="S488" s="147"/>
      <c r="T488" s="148"/>
      <c r="AT488" s="143" t="s">
        <v>165</v>
      </c>
      <c r="AU488" s="143" t="s">
        <v>79</v>
      </c>
      <c r="AV488" s="12" t="s">
        <v>79</v>
      </c>
      <c r="AW488" s="12" t="s">
        <v>31</v>
      </c>
      <c r="AX488" s="12" t="s">
        <v>69</v>
      </c>
      <c r="AY488" s="143" t="s">
        <v>157</v>
      </c>
    </row>
    <row r="489" spans="2:65" s="13" customFormat="1">
      <c r="B489" s="149"/>
      <c r="D489" s="142" t="s">
        <v>165</v>
      </c>
      <c r="E489" s="150" t="s">
        <v>3</v>
      </c>
      <c r="F489" s="151" t="s">
        <v>172</v>
      </c>
      <c r="H489" s="152">
        <v>23.228000000000002</v>
      </c>
      <c r="L489" s="149"/>
      <c r="M489" s="153"/>
      <c r="N489" s="154"/>
      <c r="O489" s="154"/>
      <c r="P489" s="154"/>
      <c r="Q489" s="154"/>
      <c r="R489" s="154"/>
      <c r="S489" s="154"/>
      <c r="T489" s="155"/>
      <c r="AT489" s="150" t="s">
        <v>165</v>
      </c>
      <c r="AU489" s="150" t="s">
        <v>79</v>
      </c>
      <c r="AV489" s="13" t="s">
        <v>163</v>
      </c>
      <c r="AW489" s="13" t="s">
        <v>31</v>
      </c>
      <c r="AX489" s="13" t="s">
        <v>77</v>
      </c>
      <c r="AY489" s="150" t="s">
        <v>157</v>
      </c>
    </row>
    <row r="490" spans="2:65" s="1" customFormat="1" ht="24" customHeight="1">
      <c r="B490" s="128"/>
      <c r="C490" s="163" t="s">
        <v>1288</v>
      </c>
      <c r="D490" s="163" t="s">
        <v>242</v>
      </c>
      <c r="E490" s="164" t="s">
        <v>1289</v>
      </c>
      <c r="F490" s="165" t="s">
        <v>1290</v>
      </c>
      <c r="G490" s="166" t="s">
        <v>121</v>
      </c>
      <c r="H490" s="167">
        <v>23.32</v>
      </c>
      <c r="I490" s="168"/>
      <c r="J490" s="168">
        <f>ROUND(I490*H490,2)</f>
        <v>0</v>
      </c>
      <c r="K490" s="165" t="s">
        <v>162</v>
      </c>
      <c r="L490" s="169"/>
      <c r="M490" s="170" t="s">
        <v>3</v>
      </c>
      <c r="N490" s="171" t="s">
        <v>40</v>
      </c>
      <c r="O490" s="137">
        <v>0</v>
      </c>
      <c r="P490" s="137">
        <f>O490*H490</f>
        <v>0</v>
      </c>
      <c r="Q490" s="137">
        <v>9.3100000000000006E-3</v>
      </c>
      <c r="R490" s="137">
        <f>Q490*H490</f>
        <v>0.2171092</v>
      </c>
      <c r="S490" s="137">
        <v>0</v>
      </c>
      <c r="T490" s="138">
        <f>S490*H490</f>
        <v>0</v>
      </c>
      <c r="AR490" s="139" t="s">
        <v>328</v>
      </c>
      <c r="AT490" s="139" t="s">
        <v>242</v>
      </c>
      <c r="AU490" s="139" t="s">
        <v>79</v>
      </c>
      <c r="AY490" s="18" t="s">
        <v>157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8" t="s">
        <v>77</v>
      </c>
      <c r="BK490" s="140">
        <f>ROUND(I490*H490,2)</f>
        <v>0</v>
      </c>
      <c r="BL490" s="18" t="s">
        <v>247</v>
      </c>
      <c r="BM490" s="139" t="s">
        <v>1291</v>
      </c>
    </row>
    <row r="491" spans="2:65" s="12" customFormat="1">
      <c r="B491" s="141"/>
      <c r="D491" s="142" t="s">
        <v>165</v>
      </c>
      <c r="F491" s="144" t="s">
        <v>1292</v>
      </c>
      <c r="H491" s="145">
        <v>23.32</v>
      </c>
      <c r="L491" s="141"/>
      <c r="M491" s="146"/>
      <c r="N491" s="147"/>
      <c r="O491" s="147"/>
      <c r="P491" s="147"/>
      <c r="Q491" s="147"/>
      <c r="R491" s="147"/>
      <c r="S491" s="147"/>
      <c r="T491" s="148"/>
      <c r="AT491" s="143" t="s">
        <v>165</v>
      </c>
      <c r="AU491" s="143" t="s">
        <v>79</v>
      </c>
      <c r="AV491" s="12" t="s">
        <v>79</v>
      </c>
      <c r="AW491" s="12" t="s">
        <v>4</v>
      </c>
      <c r="AX491" s="12" t="s">
        <v>77</v>
      </c>
      <c r="AY491" s="143" t="s">
        <v>157</v>
      </c>
    </row>
    <row r="492" spans="2:65" s="1" customFormat="1" ht="24" customHeight="1">
      <c r="B492" s="128"/>
      <c r="C492" s="129" t="s">
        <v>1293</v>
      </c>
      <c r="D492" s="129" t="s">
        <v>159</v>
      </c>
      <c r="E492" s="130" t="s">
        <v>1294</v>
      </c>
      <c r="F492" s="131" t="s">
        <v>1295</v>
      </c>
      <c r="G492" s="132" t="s">
        <v>104</v>
      </c>
      <c r="H492" s="133">
        <v>0.52400000000000002</v>
      </c>
      <c r="I492" s="134"/>
      <c r="J492" s="134">
        <f>ROUND(I492*H492,2)</f>
        <v>0</v>
      </c>
      <c r="K492" s="131" t="s">
        <v>162</v>
      </c>
      <c r="L492" s="30"/>
      <c r="M492" s="135" t="s">
        <v>3</v>
      </c>
      <c r="N492" s="136" t="s">
        <v>40</v>
      </c>
      <c r="O492" s="137">
        <v>0</v>
      </c>
      <c r="P492" s="137">
        <f>O492*H492</f>
        <v>0</v>
      </c>
      <c r="Q492" s="137">
        <v>2.81E-3</v>
      </c>
      <c r="R492" s="137">
        <f>Q492*H492</f>
        <v>1.47244E-3</v>
      </c>
      <c r="S492" s="137">
        <v>0</v>
      </c>
      <c r="T492" s="138">
        <f>S492*H492</f>
        <v>0</v>
      </c>
      <c r="AR492" s="139" t="s">
        <v>247</v>
      </c>
      <c r="AT492" s="139" t="s">
        <v>159</v>
      </c>
      <c r="AU492" s="139" t="s">
        <v>79</v>
      </c>
      <c r="AY492" s="18" t="s">
        <v>157</v>
      </c>
      <c r="BE492" s="140">
        <f>IF(N492="základní",J492,0)</f>
        <v>0</v>
      </c>
      <c r="BF492" s="140">
        <f>IF(N492="snížená",J492,0)</f>
        <v>0</v>
      </c>
      <c r="BG492" s="140">
        <f>IF(N492="zákl. přenesená",J492,0)</f>
        <v>0</v>
      </c>
      <c r="BH492" s="140">
        <f>IF(N492="sníž. přenesená",J492,0)</f>
        <v>0</v>
      </c>
      <c r="BI492" s="140">
        <f>IF(N492="nulová",J492,0)</f>
        <v>0</v>
      </c>
      <c r="BJ492" s="18" t="s">
        <v>77</v>
      </c>
      <c r="BK492" s="140">
        <f>ROUND(I492*H492,2)</f>
        <v>0</v>
      </c>
      <c r="BL492" s="18" t="s">
        <v>247</v>
      </c>
      <c r="BM492" s="139" t="s">
        <v>1296</v>
      </c>
    </row>
    <row r="493" spans="2:65" s="12" customFormat="1">
      <c r="B493" s="141"/>
      <c r="D493" s="142" t="s">
        <v>165</v>
      </c>
      <c r="E493" s="143" t="s">
        <v>3</v>
      </c>
      <c r="F493" s="144" t="s">
        <v>1297</v>
      </c>
      <c r="H493" s="145">
        <v>0.505</v>
      </c>
      <c r="L493" s="141"/>
      <c r="M493" s="146"/>
      <c r="N493" s="147"/>
      <c r="O493" s="147"/>
      <c r="P493" s="147"/>
      <c r="Q493" s="147"/>
      <c r="R493" s="147"/>
      <c r="S493" s="147"/>
      <c r="T493" s="148"/>
      <c r="AT493" s="143" t="s">
        <v>165</v>
      </c>
      <c r="AU493" s="143" t="s">
        <v>79</v>
      </c>
      <c r="AV493" s="12" t="s">
        <v>79</v>
      </c>
      <c r="AW493" s="12" t="s">
        <v>31</v>
      </c>
      <c r="AX493" s="12" t="s">
        <v>69</v>
      </c>
      <c r="AY493" s="143" t="s">
        <v>157</v>
      </c>
    </row>
    <row r="494" spans="2:65" s="12" customFormat="1">
      <c r="B494" s="141"/>
      <c r="D494" s="142" t="s">
        <v>165</v>
      </c>
      <c r="E494" s="143" t="s">
        <v>3</v>
      </c>
      <c r="F494" s="144" t="s">
        <v>1188</v>
      </c>
      <c r="H494" s="145">
        <v>1.9E-2</v>
      </c>
      <c r="L494" s="141"/>
      <c r="M494" s="146"/>
      <c r="N494" s="147"/>
      <c r="O494" s="147"/>
      <c r="P494" s="147"/>
      <c r="Q494" s="147"/>
      <c r="R494" s="147"/>
      <c r="S494" s="147"/>
      <c r="T494" s="148"/>
      <c r="AT494" s="143" t="s">
        <v>165</v>
      </c>
      <c r="AU494" s="143" t="s">
        <v>79</v>
      </c>
      <c r="AV494" s="12" t="s">
        <v>79</v>
      </c>
      <c r="AW494" s="12" t="s">
        <v>31</v>
      </c>
      <c r="AX494" s="12" t="s">
        <v>69</v>
      </c>
      <c r="AY494" s="143" t="s">
        <v>157</v>
      </c>
    </row>
    <row r="495" spans="2:65" s="13" customFormat="1">
      <c r="B495" s="149"/>
      <c r="D495" s="142" t="s">
        <v>165</v>
      </c>
      <c r="E495" s="150" t="s">
        <v>3</v>
      </c>
      <c r="F495" s="151" t="s">
        <v>172</v>
      </c>
      <c r="H495" s="152">
        <v>0.52400000000000002</v>
      </c>
      <c r="L495" s="149"/>
      <c r="M495" s="153"/>
      <c r="N495" s="154"/>
      <c r="O495" s="154"/>
      <c r="P495" s="154"/>
      <c r="Q495" s="154"/>
      <c r="R495" s="154"/>
      <c r="S495" s="154"/>
      <c r="T495" s="155"/>
      <c r="AT495" s="150" t="s">
        <v>165</v>
      </c>
      <c r="AU495" s="150" t="s">
        <v>79</v>
      </c>
      <c r="AV495" s="13" t="s">
        <v>163</v>
      </c>
      <c r="AW495" s="13" t="s">
        <v>31</v>
      </c>
      <c r="AX495" s="13" t="s">
        <v>77</v>
      </c>
      <c r="AY495" s="150" t="s">
        <v>157</v>
      </c>
    </row>
    <row r="496" spans="2:65" s="1" customFormat="1" ht="36" customHeight="1">
      <c r="B496" s="128"/>
      <c r="C496" s="129" t="s">
        <v>1298</v>
      </c>
      <c r="D496" s="129" t="s">
        <v>159</v>
      </c>
      <c r="E496" s="130" t="s">
        <v>1299</v>
      </c>
      <c r="F496" s="131" t="s">
        <v>1300</v>
      </c>
      <c r="G496" s="132" t="s">
        <v>422</v>
      </c>
      <c r="H496" s="133">
        <v>704.68799999999999</v>
      </c>
      <c r="I496" s="134"/>
      <c r="J496" s="134">
        <f>ROUND(I496*H496,2)</f>
        <v>0</v>
      </c>
      <c r="K496" s="131" t="s">
        <v>162</v>
      </c>
      <c r="L496" s="30"/>
      <c r="M496" s="135" t="s">
        <v>3</v>
      </c>
      <c r="N496" s="136" t="s">
        <v>40</v>
      </c>
      <c r="O496" s="137">
        <v>0</v>
      </c>
      <c r="P496" s="137">
        <f>O496*H496</f>
        <v>0</v>
      </c>
      <c r="Q496" s="137">
        <v>0</v>
      </c>
      <c r="R496" s="137">
        <f>Q496*H496</f>
        <v>0</v>
      </c>
      <c r="S496" s="137">
        <v>0</v>
      </c>
      <c r="T496" s="138">
        <f>S496*H496</f>
        <v>0</v>
      </c>
      <c r="AR496" s="139" t="s">
        <v>247</v>
      </c>
      <c r="AT496" s="139" t="s">
        <v>159</v>
      </c>
      <c r="AU496" s="139" t="s">
        <v>79</v>
      </c>
      <c r="AY496" s="18" t="s">
        <v>157</v>
      </c>
      <c r="BE496" s="140">
        <f>IF(N496="základní",J496,0)</f>
        <v>0</v>
      </c>
      <c r="BF496" s="140">
        <f>IF(N496="snížená",J496,0)</f>
        <v>0</v>
      </c>
      <c r="BG496" s="140">
        <f>IF(N496="zákl. přenesená",J496,0)</f>
        <v>0</v>
      </c>
      <c r="BH496" s="140">
        <f>IF(N496="sníž. přenesená",J496,0)</f>
        <v>0</v>
      </c>
      <c r="BI496" s="140">
        <f>IF(N496="nulová",J496,0)</f>
        <v>0</v>
      </c>
      <c r="BJ496" s="18" t="s">
        <v>77</v>
      </c>
      <c r="BK496" s="140">
        <f>ROUND(I496*H496,2)</f>
        <v>0</v>
      </c>
      <c r="BL496" s="18" t="s">
        <v>247</v>
      </c>
      <c r="BM496" s="139" t="s">
        <v>1301</v>
      </c>
    </row>
    <row r="497" spans="2:65" s="11" customFormat="1" ht="22.9" customHeight="1">
      <c r="B497" s="116"/>
      <c r="D497" s="117" t="s">
        <v>68</v>
      </c>
      <c r="E497" s="126" t="s">
        <v>453</v>
      </c>
      <c r="F497" s="126" t="s">
        <v>454</v>
      </c>
      <c r="J497" s="127">
        <f>BK497</f>
        <v>0</v>
      </c>
      <c r="L497" s="116"/>
      <c r="M497" s="120"/>
      <c r="N497" s="121"/>
      <c r="O497" s="121"/>
      <c r="P497" s="122">
        <f>SUM(P498:P500)</f>
        <v>1.7855999999999999</v>
      </c>
      <c r="Q497" s="121"/>
      <c r="R497" s="122">
        <f>SUM(R498:R500)</f>
        <v>3.264E-3</v>
      </c>
      <c r="S497" s="121"/>
      <c r="T497" s="123">
        <f>SUM(T498:T500)</f>
        <v>0</v>
      </c>
      <c r="AR497" s="117" t="s">
        <v>79</v>
      </c>
      <c r="AT497" s="124" t="s">
        <v>68</v>
      </c>
      <c r="AU497" s="124" t="s">
        <v>77</v>
      </c>
      <c r="AY497" s="117" t="s">
        <v>157</v>
      </c>
      <c r="BK497" s="125">
        <f>SUM(BK498:BK500)</f>
        <v>0</v>
      </c>
    </row>
    <row r="498" spans="2:65" s="1" customFormat="1" ht="24" customHeight="1">
      <c r="B498" s="128"/>
      <c r="C498" s="129" t="s">
        <v>1302</v>
      </c>
      <c r="D498" s="129" t="s">
        <v>159</v>
      </c>
      <c r="E498" s="130" t="s">
        <v>1303</v>
      </c>
      <c r="F498" s="131" t="s">
        <v>1304</v>
      </c>
      <c r="G498" s="132" t="s">
        <v>118</v>
      </c>
      <c r="H498" s="133">
        <v>9.6</v>
      </c>
      <c r="I498" s="134"/>
      <c r="J498" s="134">
        <f>ROUND(I498*H498,2)</f>
        <v>0</v>
      </c>
      <c r="K498" s="131" t="s">
        <v>162</v>
      </c>
      <c r="L498" s="30"/>
      <c r="M498" s="135" t="s">
        <v>3</v>
      </c>
      <c r="N498" s="136" t="s">
        <v>40</v>
      </c>
      <c r="O498" s="137">
        <v>0.186</v>
      </c>
      <c r="P498" s="137">
        <f>O498*H498</f>
        <v>1.7855999999999999</v>
      </c>
      <c r="Q498" s="137">
        <v>3.4000000000000002E-4</v>
      </c>
      <c r="R498" s="137">
        <f>Q498*H498</f>
        <v>3.264E-3</v>
      </c>
      <c r="S498" s="137">
        <v>0</v>
      </c>
      <c r="T498" s="138">
        <f>S498*H498</f>
        <v>0</v>
      </c>
      <c r="AR498" s="139" t="s">
        <v>247</v>
      </c>
      <c r="AT498" s="139" t="s">
        <v>159</v>
      </c>
      <c r="AU498" s="139" t="s">
        <v>79</v>
      </c>
      <c r="AY498" s="18" t="s">
        <v>157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8" t="s">
        <v>77</v>
      </c>
      <c r="BK498" s="140">
        <f>ROUND(I498*H498,2)</f>
        <v>0</v>
      </c>
      <c r="BL498" s="18" t="s">
        <v>247</v>
      </c>
      <c r="BM498" s="139" t="s">
        <v>1305</v>
      </c>
    </row>
    <row r="499" spans="2:65" s="12" customFormat="1">
      <c r="B499" s="141"/>
      <c r="D499" s="142" t="s">
        <v>165</v>
      </c>
      <c r="E499" s="143" t="s">
        <v>3</v>
      </c>
      <c r="F499" s="144" t="s">
        <v>1306</v>
      </c>
      <c r="H499" s="145">
        <v>9.6</v>
      </c>
      <c r="L499" s="141"/>
      <c r="M499" s="146"/>
      <c r="N499" s="147"/>
      <c r="O499" s="147"/>
      <c r="P499" s="147"/>
      <c r="Q499" s="147"/>
      <c r="R499" s="147"/>
      <c r="S499" s="147"/>
      <c r="T499" s="148"/>
      <c r="AT499" s="143" t="s">
        <v>165</v>
      </c>
      <c r="AU499" s="143" t="s">
        <v>79</v>
      </c>
      <c r="AV499" s="12" t="s">
        <v>79</v>
      </c>
      <c r="AW499" s="12" t="s">
        <v>31</v>
      </c>
      <c r="AX499" s="12" t="s">
        <v>77</v>
      </c>
      <c r="AY499" s="143" t="s">
        <v>157</v>
      </c>
    </row>
    <row r="500" spans="2:65" s="1" customFormat="1" ht="36" customHeight="1">
      <c r="B500" s="128"/>
      <c r="C500" s="129" t="s">
        <v>1307</v>
      </c>
      <c r="D500" s="129" t="s">
        <v>159</v>
      </c>
      <c r="E500" s="130" t="s">
        <v>475</v>
      </c>
      <c r="F500" s="131" t="s">
        <v>476</v>
      </c>
      <c r="G500" s="132" t="s">
        <v>422</v>
      </c>
      <c r="H500" s="133">
        <v>18.047999999999998</v>
      </c>
      <c r="I500" s="134"/>
      <c r="J500" s="134">
        <f>ROUND(I500*H500,2)</f>
        <v>0</v>
      </c>
      <c r="K500" s="131" t="s">
        <v>162</v>
      </c>
      <c r="L500" s="30"/>
      <c r="M500" s="135" t="s">
        <v>3</v>
      </c>
      <c r="N500" s="136" t="s">
        <v>40</v>
      </c>
      <c r="O500" s="137">
        <v>0</v>
      </c>
      <c r="P500" s="137">
        <f>O500*H500</f>
        <v>0</v>
      </c>
      <c r="Q500" s="137">
        <v>0</v>
      </c>
      <c r="R500" s="137">
        <f>Q500*H500</f>
        <v>0</v>
      </c>
      <c r="S500" s="137">
        <v>0</v>
      </c>
      <c r="T500" s="138">
        <f>S500*H500</f>
        <v>0</v>
      </c>
      <c r="AR500" s="139" t="s">
        <v>247</v>
      </c>
      <c r="AT500" s="139" t="s">
        <v>159</v>
      </c>
      <c r="AU500" s="139" t="s">
        <v>79</v>
      </c>
      <c r="AY500" s="18" t="s">
        <v>157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18" t="s">
        <v>77</v>
      </c>
      <c r="BK500" s="140">
        <f>ROUND(I500*H500,2)</f>
        <v>0</v>
      </c>
      <c r="BL500" s="18" t="s">
        <v>247</v>
      </c>
      <c r="BM500" s="139" t="s">
        <v>1308</v>
      </c>
    </row>
    <row r="501" spans="2:65" s="11" customFormat="1" ht="22.9" customHeight="1">
      <c r="B501" s="116"/>
      <c r="D501" s="117" t="s">
        <v>68</v>
      </c>
      <c r="E501" s="126" t="s">
        <v>1309</v>
      </c>
      <c r="F501" s="126" t="s">
        <v>1310</v>
      </c>
      <c r="J501" s="127">
        <f>BK501</f>
        <v>0</v>
      </c>
      <c r="L501" s="116"/>
      <c r="M501" s="120"/>
      <c r="N501" s="121"/>
      <c r="O501" s="121"/>
      <c r="P501" s="122">
        <f>SUM(P502:P513)</f>
        <v>42.214959999999998</v>
      </c>
      <c r="Q501" s="121"/>
      <c r="R501" s="122">
        <f>SUM(R502:R513)</f>
        <v>2.1656869999999997</v>
      </c>
      <c r="S501" s="121"/>
      <c r="T501" s="123">
        <f>SUM(T502:T513)</f>
        <v>0</v>
      </c>
      <c r="AR501" s="117" t="s">
        <v>79</v>
      </c>
      <c r="AT501" s="124" t="s">
        <v>68</v>
      </c>
      <c r="AU501" s="124" t="s">
        <v>77</v>
      </c>
      <c r="AY501" s="117" t="s">
        <v>157</v>
      </c>
      <c r="BK501" s="125">
        <f>SUM(BK502:BK513)</f>
        <v>0</v>
      </c>
    </row>
    <row r="502" spans="2:65" s="1" customFormat="1" ht="24" customHeight="1">
      <c r="B502" s="128"/>
      <c r="C502" s="129" t="s">
        <v>1311</v>
      </c>
      <c r="D502" s="129" t="s">
        <v>159</v>
      </c>
      <c r="E502" s="130" t="s">
        <v>1312</v>
      </c>
      <c r="F502" s="131" t="s">
        <v>1313</v>
      </c>
      <c r="G502" s="132" t="s">
        <v>121</v>
      </c>
      <c r="H502" s="133">
        <v>41.08</v>
      </c>
      <c r="I502" s="134"/>
      <c r="J502" s="134">
        <f>ROUND(I502*H502,2)</f>
        <v>0</v>
      </c>
      <c r="K502" s="131" t="s">
        <v>162</v>
      </c>
      <c r="L502" s="30"/>
      <c r="M502" s="135" t="s">
        <v>3</v>
      </c>
      <c r="N502" s="136" t="s">
        <v>40</v>
      </c>
      <c r="O502" s="137">
        <v>0.45400000000000001</v>
      </c>
      <c r="P502" s="137">
        <f>O502*H502</f>
        <v>18.650320000000001</v>
      </c>
      <c r="Q502" s="137">
        <v>4.4499999999999998E-2</v>
      </c>
      <c r="R502" s="137">
        <f>Q502*H502</f>
        <v>1.8280599999999998</v>
      </c>
      <c r="S502" s="137">
        <v>0</v>
      </c>
      <c r="T502" s="138">
        <f>S502*H502</f>
        <v>0</v>
      </c>
      <c r="AR502" s="139" t="s">
        <v>247</v>
      </c>
      <c r="AT502" s="139" t="s">
        <v>159</v>
      </c>
      <c r="AU502" s="139" t="s">
        <v>79</v>
      </c>
      <c r="AY502" s="18" t="s">
        <v>157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8" t="s">
        <v>77</v>
      </c>
      <c r="BK502" s="140">
        <f>ROUND(I502*H502,2)</f>
        <v>0</v>
      </c>
      <c r="BL502" s="18" t="s">
        <v>247</v>
      </c>
      <c r="BM502" s="139" t="s">
        <v>1314</v>
      </c>
    </row>
    <row r="503" spans="2:65" s="12" customFormat="1">
      <c r="B503" s="141"/>
      <c r="D503" s="142" t="s">
        <v>165</v>
      </c>
      <c r="E503" s="143" t="s">
        <v>3</v>
      </c>
      <c r="F503" s="144" t="s">
        <v>1315</v>
      </c>
      <c r="H503" s="145">
        <v>41.08</v>
      </c>
      <c r="L503" s="141"/>
      <c r="M503" s="146"/>
      <c r="N503" s="147"/>
      <c r="O503" s="147"/>
      <c r="P503" s="147"/>
      <c r="Q503" s="147"/>
      <c r="R503" s="147"/>
      <c r="S503" s="147"/>
      <c r="T503" s="148"/>
      <c r="AT503" s="143" t="s">
        <v>165</v>
      </c>
      <c r="AU503" s="143" t="s">
        <v>79</v>
      </c>
      <c r="AV503" s="12" t="s">
        <v>79</v>
      </c>
      <c r="AW503" s="12" t="s">
        <v>31</v>
      </c>
      <c r="AX503" s="12" t="s">
        <v>77</v>
      </c>
      <c r="AY503" s="143" t="s">
        <v>157</v>
      </c>
    </row>
    <row r="504" spans="2:65" s="1" customFormat="1" ht="24" customHeight="1">
      <c r="B504" s="128"/>
      <c r="C504" s="129" t="s">
        <v>1316</v>
      </c>
      <c r="D504" s="129" t="s">
        <v>159</v>
      </c>
      <c r="E504" s="130" t="s">
        <v>1317</v>
      </c>
      <c r="F504" s="131" t="s">
        <v>1318</v>
      </c>
      <c r="G504" s="132" t="s">
        <v>118</v>
      </c>
      <c r="H504" s="133">
        <v>10.4</v>
      </c>
      <c r="I504" s="134"/>
      <c r="J504" s="134">
        <f>ROUND(I504*H504,2)</f>
        <v>0</v>
      </c>
      <c r="K504" s="131" t="s">
        <v>162</v>
      </c>
      <c r="L504" s="30"/>
      <c r="M504" s="135" t="s">
        <v>3</v>
      </c>
      <c r="N504" s="136" t="s">
        <v>40</v>
      </c>
      <c r="O504" s="137">
        <v>0.108</v>
      </c>
      <c r="P504" s="137">
        <f>O504*H504</f>
        <v>1.1232</v>
      </c>
      <c r="Q504" s="137">
        <v>1.2099999999999999E-3</v>
      </c>
      <c r="R504" s="137">
        <f>Q504*H504</f>
        <v>1.2584E-2</v>
      </c>
      <c r="S504" s="137">
        <v>0</v>
      </c>
      <c r="T504" s="138">
        <f>S504*H504</f>
        <v>0</v>
      </c>
      <c r="AR504" s="139" t="s">
        <v>247</v>
      </c>
      <c r="AT504" s="139" t="s">
        <v>159</v>
      </c>
      <c r="AU504" s="139" t="s">
        <v>79</v>
      </c>
      <c r="AY504" s="18" t="s">
        <v>157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8" t="s">
        <v>77</v>
      </c>
      <c r="BK504" s="140">
        <f>ROUND(I504*H504,2)</f>
        <v>0</v>
      </c>
      <c r="BL504" s="18" t="s">
        <v>247</v>
      </c>
      <c r="BM504" s="139" t="s">
        <v>1319</v>
      </c>
    </row>
    <row r="505" spans="2:65" s="12" customFormat="1">
      <c r="B505" s="141"/>
      <c r="D505" s="142" t="s">
        <v>165</v>
      </c>
      <c r="E505" s="143" t="s">
        <v>3</v>
      </c>
      <c r="F505" s="144" t="s">
        <v>1320</v>
      </c>
      <c r="H505" s="145">
        <v>10.4</v>
      </c>
      <c r="L505" s="141"/>
      <c r="M505" s="146"/>
      <c r="N505" s="147"/>
      <c r="O505" s="147"/>
      <c r="P505" s="147"/>
      <c r="Q505" s="147"/>
      <c r="R505" s="147"/>
      <c r="S505" s="147"/>
      <c r="T505" s="148"/>
      <c r="AT505" s="143" t="s">
        <v>165</v>
      </c>
      <c r="AU505" s="143" t="s">
        <v>79</v>
      </c>
      <c r="AV505" s="12" t="s">
        <v>79</v>
      </c>
      <c r="AW505" s="12" t="s">
        <v>31</v>
      </c>
      <c r="AX505" s="12" t="s">
        <v>77</v>
      </c>
      <c r="AY505" s="143" t="s">
        <v>157</v>
      </c>
    </row>
    <row r="506" spans="2:65" s="1" customFormat="1" ht="36" customHeight="1">
      <c r="B506" s="128"/>
      <c r="C506" s="129" t="s">
        <v>1321</v>
      </c>
      <c r="D506" s="129" t="s">
        <v>159</v>
      </c>
      <c r="E506" s="130" t="s">
        <v>1322</v>
      </c>
      <c r="F506" s="131" t="s">
        <v>1323</v>
      </c>
      <c r="G506" s="132" t="s">
        <v>118</v>
      </c>
      <c r="H506" s="133">
        <v>5.2</v>
      </c>
      <c r="I506" s="134"/>
      <c r="J506" s="134">
        <f>ROUND(I506*H506,2)</f>
        <v>0</v>
      </c>
      <c r="K506" s="131" t="s">
        <v>162</v>
      </c>
      <c r="L506" s="30"/>
      <c r="M506" s="135" t="s">
        <v>3</v>
      </c>
      <c r="N506" s="136" t="s">
        <v>40</v>
      </c>
      <c r="O506" s="137">
        <v>0.81899999999999995</v>
      </c>
      <c r="P506" s="137">
        <f>O506*H506</f>
        <v>4.2587999999999999</v>
      </c>
      <c r="Q506" s="137">
        <v>1.3270000000000001E-2</v>
      </c>
      <c r="R506" s="137">
        <f>Q506*H506</f>
        <v>6.900400000000001E-2</v>
      </c>
      <c r="S506" s="137">
        <v>0</v>
      </c>
      <c r="T506" s="138">
        <f>S506*H506</f>
        <v>0</v>
      </c>
      <c r="AR506" s="139" t="s">
        <v>247</v>
      </c>
      <c r="AT506" s="139" t="s">
        <v>159</v>
      </c>
      <c r="AU506" s="139" t="s">
        <v>79</v>
      </c>
      <c r="AY506" s="18" t="s">
        <v>157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18" t="s">
        <v>77</v>
      </c>
      <c r="BK506" s="140">
        <f>ROUND(I506*H506,2)</f>
        <v>0</v>
      </c>
      <c r="BL506" s="18" t="s">
        <v>247</v>
      </c>
      <c r="BM506" s="139" t="s">
        <v>1324</v>
      </c>
    </row>
    <row r="507" spans="2:65" s="1" customFormat="1" ht="24" customHeight="1">
      <c r="B507" s="128"/>
      <c r="C507" s="129" t="s">
        <v>1325</v>
      </c>
      <c r="D507" s="129" t="s">
        <v>159</v>
      </c>
      <c r="E507" s="130" t="s">
        <v>1326</v>
      </c>
      <c r="F507" s="131" t="s">
        <v>1327</v>
      </c>
      <c r="G507" s="132" t="s">
        <v>118</v>
      </c>
      <c r="H507" s="133">
        <v>15.8</v>
      </c>
      <c r="I507" s="134"/>
      <c r="J507" s="134">
        <f>ROUND(I507*H507,2)</f>
        <v>0</v>
      </c>
      <c r="K507" s="131" t="s">
        <v>162</v>
      </c>
      <c r="L507" s="30"/>
      <c r="M507" s="135" t="s">
        <v>3</v>
      </c>
      <c r="N507" s="136" t="s">
        <v>40</v>
      </c>
      <c r="O507" s="137">
        <v>0.90900000000000003</v>
      </c>
      <c r="P507" s="137">
        <f>O507*H507</f>
        <v>14.362200000000001</v>
      </c>
      <c r="Q507" s="137">
        <v>8.7299999999999999E-3</v>
      </c>
      <c r="R507" s="137">
        <f>Q507*H507</f>
        <v>0.137934</v>
      </c>
      <c r="S507" s="137">
        <v>0</v>
      </c>
      <c r="T507" s="138">
        <f>S507*H507</f>
        <v>0</v>
      </c>
      <c r="AR507" s="139" t="s">
        <v>247</v>
      </c>
      <c r="AT507" s="139" t="s">
        <v>159</v>
      </c>
      <c r="AU507" s="139" t="s">
        <v>79</v>
      </c>
      <c r="AY507" s="18" t="s">
        <v>157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77</v>
      </c>
      <c r="BK507" s="140">
        <f>ROUND(I507*H507,2)</f>
        <v>0</v>
      </c>
      <c r="BL507" s="18" t="s">
        <v>247</v>
      </c>
      <c r="BM507" s="139" t="s">
        <v>1328</v>
      </c>
    </row>
    <row r="508" spans="2:65" s="12" customFormat="1">
      <c r="B508" s="141"/>
      <c r="D508" s="142" t="s">
        <v>165</v>
      </c>
      <c r="E508" s="143" t="s">
        <v>3</v>
      </c>
      <c r="F508" s="144" t="s">
        <v>1329</v>
      </c>
      <c r="H508" s="145">
        <v>15.8</v>
      </c>
      <c r="L508" s="141"/>
      <c r="M508" s="146"/>
      <c r="N508" s="147"/>
      <c r="O508" s="147"/>
      <c r="P508" s="147"/>
      <c r="Q508" s="147"/>
      <c r="R508" s="147"/>
      <c r="S508" s="147"/>
      <c r="T508" s="148"/>
      <c r="AT508" s="143" t="s">
        <v>165</v>
      </c>
      <c r="AU508" s="143" t="s">
        <v>79</v>
      </c>
      <c r="AV508" s="12" t="s">
        <v>79</v>
      </c>
      <c r="AW508" s="12" t="s">
        <v>31</v>
      </c>
      <c r="AX508" s="12" t="s">
        <v>77</v>
      </c>
      <c r="AY508" s="143" t="s">
        <v>157</v>
      </c>
    </row>
    <row r="509" spans="2:65" s="1" customFormat="1" ht="24" customHeight="1">
      <c r="B509" s="128"/>
      <c r="C509" s="129" t="s">
        <v>1330</v>
      </c>
      <c r="D509" s="129" t="s">
        <v>159</v>
      </c>
      <c r="E509" s="130" t="s">
        <v>1331</v>
      </c>
      <c r="F509" s="131" t="s">
        <v>1332</v>
      </c>
      <c r="G509" s="132" t="s">
        <v>121</v>
      </c>
      <c r="H509" s="133">
        <v>41.08</v>
      </c>
      <c r="I509" s="134"/>
      <c r="J509" s="134">
        <f>ROUND(I509*H509,2)</f>
        <v>0</v>
      </c>
      <c r="K509" s="131" t="s">
        <v>162</v>
      </c>
      <c r="L509" s="30"/>
      <c r="M509" s="135" t="s">
        <v>3</v>
      </c>
      <c r="N509" s="136" t="s">
        <v>40</v>
      </c>
      <c r="O509" s="137">
        <v>9.2999999999999999E-2</v>
      </c>
      <c r="P509" s="137">
        <f>O509*H509</f>
        <v>3.8204399999999996</v>
      </c>
      <c r="Q509" s="137">
        <v>0</v>
      </c>
      <c r="R509" s="137">
        <f>Q509*H509</f>
        <v>0</v>
      </c>
      <c r="S509" s="137">
        <v>0</v>
      </c>
      <c r="T509" s="138">
        <f>S509*H509</f>
        <v>0</v>
      </c>
      <c r="AR509" s="139" t="s">
        <v>247</v>
      </c>
      <c r="AT509" s="139" t="s">
        <v>159</v>
      </c>
      <c r="AU509" s="139" t="s">
        <v>79</v>
      </c>
      <c r="AY509" s="18" t="s">
        <v>157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8" t="s">
        <v>77</v>
      </c>
      <c r="BK509" s="140">
        <f>ROUND(I509*H509,2)</f>
        <v>0</v>
      </c>
      <c r="BL509" s="18" t="s">
        <v>247</v>
      </c>
      <c r="BM509" s="139" t="s">
        <v>1333</v>
      </c>
    </row>
    <row r="510" spans="2:65" s="12" customFormat="1">
      <c r="B510" s="141"/>
      <c r="D510" s="142" t="s">
        <v>165</v>
      </c>
      <c r="E510" s="143" t="s">
        <v>3</v>
      </c>
      <c r="F510" s="144" t="s">
        <v>1334</v>
      </c>
      <c r="H510" s="145">
        <v>41.08</v>
      </c>
      <c r="L510" s="141"/>
      <c r="M510" s="146"/>
      <c r="N510" s="147"/>
      <c r="O510" s="147"/>
      <c r="P510" s="147"/>
      <c r="Q510" s="147"/>
      <c r="R510" s="147"/>
      <c r="S510" s="147"/>
      <c r="T510" s="148"/>
      <c r="AT510" s="143" t="s">
        <v>165</v>
      </c>
      <c r="AU510" s="143" t="s">
        <v>79</v>
      </c>
      <c r="AV510" s="12" t="s">
        <v>79</v>
      </c>
      <c r="AW510" s="12" t="s">
        <v>31</v>
      </c>
      <c r="AX510" s="12" t="s">
        <v>77</v>
      </c>
      <c r="AY510" s="143" t="s">
        <v>157</v>
      </c>
    </row>
    <row r="511" spans="2:65" s="1" customFormat="1" ht="16.5" customHeight="1">
      <c r="B511" s="128"/>
      <c r="C511" s="163" t="s">
        <v>1335</v>
      </c>
      <c r="D511" s="163" t="s">
        <v>242</v>
      </c>
      <c r="E511" s="164" t="s">
        <v>1336</v>
      </c>
      <c r="F511" s="165" t="s">
        <v>1337</v>
      </c>
      <c r="G511" s="166" t="s">
        <v>121</v>
      </c>
      <c r="H511" s="167">
        <v>47.241999999999997</v>
      </c>
      <c r="I511" s="168"/>
      <c r="J511" s="168">
        <f>ROUND(I511*H511,2)</f>
        <v>0</v>
      </c>
      <c r="K511" s="165" t="s">
        <v>162</v>
      </c>
      <c r="L511" s="169"/>
      <c r="M511" s="170" t="s">
        <v>3</v>
      </c>
      <c r="N511" s="171" t="s">
        <v>40</v>
      </c>
      <c r="O511" s="137">
        <v>0</v>
      </c>
      <c r="P511" s="137">
        <f>O511*H511</f>
        <v>0</v>
      </c>
      <c r="Q511" s="137">
        <v>2.5000000000000001E-3</v>
      </c>
      <c r="R511" s="137">
        <f>Q511*H511</f>
        <v>0.118105</v>
      </c>
      <c r="S511" s="137">
        <v>0</v>
      </c>
      <c r="T511" s="138">
        <f>S511*H511</f>
        <v>0</v>
      </c>
      <c r="AR511" s="139" t="s">
        <v>328</v>
      </c>
      <c r="AT511" s="139" t="s">
        <v>242</v>
      </c>
      <c r="AU511" s="139" t="s">
        <v>79</v>
      </c>
      <c r="AY511" s="18" t="s">
        <v>157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18" t="s">
        <v>77</v>
      </c>
      <c r="BK511" s="140">
        <f>ROUND(I511*H511,2)</f>
        <v>0</v>
      </c>
      <c r="BL511" s="18" t="s">
        <v>247</v>
      </c>
      <c r="BM511" s="139" t="s">
        <v>1338</v>
      </c>
    </row>
    <row r="512" spans="2:65" s="12" customFormat="1">
      <c r="B512" s="141"/>
      <c r="D512" s="142" t="s">
        <v>165</v>
      </c>
      <c r="F512" s="144" t="s">
        <v>1339</v>
      </c>
      <c r="H512" s="145">
        <v>47.241999999999997</v>
      </c>
      <c r="L512" s="141"/>
      <c r="M512" s="146"/>
      <c r="N512" s="147"/>
      <c r="O512" s="147"/>
      <c r="P512" s="147"/>
      <c r="Q512" s="147"/>
      <c r="R512" s="147"/>
      <c r="S512" s="147"/>
      <c r="T512" s="148"/>
      <c r="AT512" s="143" t="s">
        <v>165</v>
      </c>
      <c r="AU512" s="143" t="s">
        <v>79</v>
      </c>
      <c r="AV512" s="12" t="s">
        <v>79</v>
      </c>
      <c r="AW512" s="12" t="s">
        <v>4</v>
      </c>
      <c r="AX512" s="12" t="s">
        <v>77</v>
      </c>
      <c r="AY512" s="143" t="s">
        <v>157</v>
      </c>
    </row>
    <row r="513" spans="2:65" s="1" customFormat="1" ht="36" customHeight="1">
      <c r="B513" s="128"/>
      <c r="C513" s="129" t="s">
        <v>1340</v>
      </c>
      <c r="D513" s="129" t="s">
        <v>159</v>
      </c>
      <c r="E513" s="130" t="s">
        <v>1341</v>
      </c>
      <c r="F513" s="131" t="s">
        <v>1342</v>
      </c>
      <c r="G513" s="132" t="s">
        <v>422</v>
      </c>
      <c r="H513" s="133">
        <v>538.15899999999999</v>
      </c>
      <c r="I513" s="134"/>
      <c r="J513" s="134">
        <f>ROUND(I513*H513,2)</f>
        <v>0</v>
      </c>
      <c r="K513" s="131" t="s">
        <v>162</v>
      </c>
      <c r="L513" s="30"/>
      <c r="M513" s="135" t="s">
        <v>3</v>
      </c>
      <c r="N513" s="136" t="s">
        <v>40</v>
      </c>
      <c r="O513" s="137">
        <v>0</v>
      </c>
      <c r="P513" s="137">
        <f>O513*H513</f>
        <v>0</v>
      </c>
      <c r="Q513" s="137">
        <v>0</v>
      </c>
      <c r="R513" s="137">
        <f>Q513*H513</f>
        <v>0</v>
      </c>
      <c r="S513" s="137">
        <v>0</v>
      </c>
      <c r="T513" s="138">
        <f>S513*H513</f>
        <v>0</v>
      </c>
      <c r="AR513" s="139" t="s">
        <v>247</v>
      </c>
      <c r="AT513" s="139" t="s">
        <v>159</v>
      </c>
      <c r="AU513" s="139" t="s">
        <v>79</v>
      </c>
      <c r="AY513" s="18" t="s">
        <v>157</v>
      </c>
      <c r="BE513" s="140">
        <f>IF(N513="základní",J513,0)</f>
        <v>0</v>
      </c>
      <c r="BF513" s="140">
        <f>IF(N513="snížená",J513,0)</f>
        <v>0</v>
      </c>
      <c r="BG513" s="140">
        <f>IF(N513="zákl. přenesená",J513,0)</f>
        <v>0</v>
      </c>
      <c r="BH513" s="140">
        <f>IF(N513="sníž. přenesená",J513,0)</f>
        <v>0</v>
      </c>
      <c r="BI513" s="140">
        <f>IF(N513="nulová",J513,0)</f>
        <v>0</v>
      </c>
      <c r="BJ513" s="18" t="s">
        <v>77</v>
      </c>
      <c r="BK513" s="140">
        <f>ROUND(I513*H513,2)</f>
        <v>0</v>
      </c>
      <c r="BL513" s="18" t="s">
        <v>247</v>
      </c>
      <c r="BM513" s="139" t="s">
        <v>1343</v>
      </c>
    </row>
    <row r="514" spans="2:65" s="11" customFormat="1" ht="22.9" customHeight="1">
      <c r="B514" s="116"/>
      <c r="D514" s="117" t="s">
        <v>68</v>
      </c>
      <c r="E514" s="126" t="s">
        <v>1344</v>
      </c>
      <c r="F514" s="126" t="s">
        <v>1345</v>
      </c>
      <c r="J514" s="127">
        <f>BK514</f>
        <v>0</v>
      </c>
      <c r="L514" s="116"/>
      <c r="M514" s="120"/>
      <c r="N514" s="121"/>
      <c r="O514" s="121"/>
      <c r="P514" s="122">
        <f>SUM(P515:P517)</f>
        <v>7.36</v>
      </c>
      <c r="Q514" s="121"/>
      <c r="R514" s="122">
        <f>SUM(R515:R517)</f>
        <v>7.492E-2</v>
      </c>
      <c r="S514" s="121"/>
      <c r="T514" s="123">
        <f>SUM(T515:T517)</f>
        <v>0</v>
      </c>
      <c r="AR514" s="117" t="s">
        <v>79</v>
      </c>
      <c r="AT514" s="124" t="s">
        <v>68</v>
      </c>
      <c r="AU514" s="124" t="s">
        <v>77</v>
      </c>
      <c r="AY514" s="117" t="s">
        <v>157</v>
      </c>
      <c r="BK514" s="125">
        <f>SUM(BK515:BK517)</f>
        <v>0</v>
      </c>
    </row>
    <row r="515" spans="2:65" s="1" customFormat="1" ht="36" customHeight="1">
      <c r="B515" s="128"/>
      <c r="C515" s="129" t="s">
        <v>1346</v>
      </c>
      <c r="D515" s="129" t="s">
        <v>159</v>
      </c>
      <c r="E515" s="130" t="s">
        <v>1347</v>
      </c>
      <c r="F515" s="131" t="s">
        <v>1348</v>
      </c>
      <c r="G515" s="132" t="s">
        <v>284</v>
      </c>
      <c r="H515" s="133">
        <v>1</v>
      </c>
      <c r="I515" s="134"/>
      <c r="J515" s="134">
        <f>ROUND(I515*H515,2)</f>
        <v>0</v>
      </c>
      <c r="K515" s="131" t="s">
        <v>162</v>
      </c>
      <c r="L515" s="30"/>
      <c r="M515" s="135" t="s">
        <v>3</v>
      </c>
      <c r="N515" s="136" t="s">
        <v>40</v>
      </c>
      <c r="O515" s="137">
        <v>7.36</v>
      </c>
      <c r="P515" s="137">
        <f>O515*H515</f>
        <v>7.36</v>
      </c>
      <c r="Q515" s="137">
        <v>9.2000000000000003E-4</v>
      </c>
      <c r="R515" s="137">
        <f>Q515*H515</f>
        <v>9.2000000000000003E-4</v>
      </c>
      <c r="S515" s="137">
        <v>0</v>
      </c>
      <c r="T515" s="138">
        <f>S515*H515</f>
        <v>0</v>
      </c>
      <c r="AR515" s="139" t="s">
        <v>247</v>
      </c>
      <c r="AT515" s="139" t="s">
        <v>159</v>
      </c>
      <c r="AU515" s="139" t="s">
        <v>79</v>
      </c>
      <c r="AY515" s="18" t="s">
        <v>157</v>
      </c>
      <c r="BE515" s="140">
        <f>IF(N515="základní",J515,0)</f>
        <v>0</v>
      </c>
      <c r="BF515" s="140">
        <f>IF(N515="snížená",J515,0)</f>
        <v>0</v>
      </c>
      <c r="BG515" s="140">
        <f>IF(N515="zákl. přenesená",J515,0)</f>
        <v>0</v>
      </c>
      <c r="BH515" s="140">
        <f>IF(N515="sníž. přenesená",J515,0)</f>
        <v>0</v>
      </c>
      <c r="BI515" s="140">
        <f>IF(N515="nulová",J515,0)</f>
        <v>0</v>
      </c>
      <c r="BJ515" s="18" t="s">
        <v>77</v>
      </c>
      <c r="BK515" s="140">
        <f>ROUND(I515*H515,2)</f>
        <v>0</v>
      </c>
      <c r="BL515" s="18" t="s">
        <v>247</v>
      </c>
      <c r="BM515" s="139" t="s">
        <v>1349</v>
      </c>
    </row>
    <row r="516" spans="2:65" s="1" customFormat="1" ht="36" customHeight="1">
      <c r="B516" s="128"/>
      <c r="C516" s="163" t="s">
        <v>1350</v>
      </c>
      <c r="D516" s="163" t="s">
        <v>242</v>
      </c>
      <c r="E516" s="164" t="s">
        <v>1351</v>
      </c>
      <c r="F516" s="165" t="s">
        <v>1352</v>
      </c>
      <c r="G516" s="166" t="s">
        <v>284</v>
      </c>
      <c r="H516" s="167">
        <v>1</v>
      </c>
      <c r="I516" s="168"/>
      <c r="J516" s="168">
        <f>ROUND(I516*H516,2)</f>
        <v>0</v>
      </c>
      <c r="K516" s="165" t="s">
        <v>3</v>
      </c>
      <c r="L516" s="169"/>
      <c r="M516" s="170" t="s">
        <v>3</v>
      </c>
      <c r="N516" s="171" t="s">
        <v>40</v>
      </c>
      <c r="O516" s="137">
        <v>0</v>
      </c>
      <c r="P516" s="137">
        <f>O516*H516</f>
        <v>0</v>
      </c>
      <c r="Q516" s="137">
        <v>7.3999999999999996E-2</v>
      </c>
      <c r="R516" s="137">
        <f>Q516*H516</f>
        <v>7.3999999999999996E-2</v>
      </c>
      <c r="S516" s="137">
        <v>0</v>
      </c>
      <c r="T516" s="138">
        <f>S516*H516</f>
        <v>0</v>
      </c>
      <c r="AR516" s="139" t="s">
        <v>328</v>
      </c>
      <c r="AT516" s="139" t="s">
        <v>242</v>
      </c>
      <c r="AU516" s="139" t="s">
        <v>79</v>
      </c>
      <c r="AY516" s="18" t="s">
        <v>157</v>
      </c>
      <c r="BE516" s="140">
        <f>IF(N516="základní",J516,0)</f>
        <v>0</v>
      </c>
      <c r="BF516" s="140">
        <f>IF(N516="snížená",J516,0)</f>
        <v>0</v>
      </c>
      <c r="BG516" s="140">
        <f>IF(N516="zákl. přenesená",J516,0)</f>
        <v>0</v>
      </c>
      <c r="BH516" s="140">
        <f>IF(N516="sníž. přenesená",J516,0)</f>
        <v>0</v>
      </c>
      <c r="BI516" s="140">
        <f>IF(N516="nulová",J516,0)</f>
        <v>0</v>
      </c>
      <c r="BJ516" s="18" t="s">
        <v>77</v>
      </c>
      <c r="BK516" s="140">
        <f>ROUND(I516*H516,2)</f>
        <v>0</v>
      </c>
      <c r="BL516" s="18" t="s">
        <v>247</v>
      </c>
      <c r="BM516" s="139" t="s">
        <v>1353</v>
      </c>
    </row>
    <row r="517" spans="2:65" s="1" customFormat="1" ht="36" customHeight="1">
      <c r="B517" s="128"/>
      <c r="C517" s="129" t="s">
        <v>1354</v>
      </c>
      <c r="D517" s="129" t="s">
        <v>159</v>
      </c>
      <c r="E517" s="130" t="s">
        <v>1355</v>
      </c>
      <c r="F517" s="131" t="s">
        <v>1356</v>
      </c>
      <c r="G517" s="132" t="s">
        <v>422</v>
      </c>
      <c r="H517" s="133">
        <v>352.4</v>
      </c>
      <c r="I517" s="134"/>
      <c r="J517" s="134">
        <f>ROUND(I517*H517,2)</f>
        <v>0</v>
      </c>
      <c r="K517" s="131" t="s">
        <v>162</v>
      </c>
      <c r="L517" s="30"/>
      <c r="M517" s="135" t="s">
        <v>3</v>
      </c>
      <c r="N517" s="136" t="s">
        <v>40</v>
      </c>
      <c r="O517" s="137">
        <v>0</v>
      </c>
      <c r="P517" s="137">
        <f>O517*H517</f>
        <v>0</v>
      </c>
      <c r="Q517" s="137">
        <v>0</v>
      </c>
      <c r="R517" s="137">
        <f>Q517*H517</f>
        <v>0</v>
      </c>
      <c r="S517" s="137">
        <v>0</v>
      </c>
      <c r="T517" s="138">
        <f>S517*H517</f>
        <v>0</v>
      </c>
      <c r="AR517" s="139" t="s">
        <v>247</v>
      </c>
      <c r="AT517" s="139" t="s">
        <v>159</v>
      </c>
      <c r="AU517" s="139" t="s">
        <v>79</v>
      </c>
      <c r="AY517" s="18" t="s">
        <v>157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8" t="s">
        <v>77</v>
      </c>
      <c r="BK517" s="140">
        <f>ROUND(I517*H517,2)</f>
        <v>0</v>
      </c>
      <c r="BL517" s="18" t="s">
        <v>247</v>
      </c>
      <c r="BM517" s="139" t="s">
        <v>1357</v>
      </c>
    </row>
    <row r="518" spans="2:65" s="11" customFormat="1" ht="22.9" customHeight="1">
      <c r="B518" s="116"/>
      <c r="D518" s="117" t="s">
        <v>68</v>
      </c>
      <c r="E518" s="126" t="s">
        <v>478</v>
      </c>
      <c r="F518" s="126" t="s">
        <v>479</v>
      </c>
      <c r="J518" s="127">
        <f>BK518</f>
        <v>0</v>
      </c>
      <c r="L518" s="116"/>
      <c r="M518" s="120"/>
      <c r="N518" s="121"/>
      <c r="O518" s="121"/>
      <c r="P518" s="122">
        <f>SUM(P519:P545)</f>
        <v>26.076055</v>
      </c>
      <c r="Q518" s="121"/>
      <c r="R518" s="122">
        <f>SUM(R519:R545)</f>
        <v>0.50921878999999992</v>
      </c>
      <c r="S518" s="121"/>
      <c r="T518" s="123">
        <f>SUM(T519:T545)</f>
        <v>0</v>
      </c>
      <c r="AR518" s="117" t="s">
        <v>79</v>
      </c>
      <c r="AT518" s="124" t="s">
        <v>68</v>
      </c>
      <c r="AU518" s="124" t="s">
        <v>77</v>
      </c>
      <c r="AY518" s="117" t="s">
        <v>157</v>
      </c>
      <c r="BK518" s="125">
        <f>SUM(BK519:BK545)</f>
        <v>0</v>
      </c>
    </row>
    <row r="519" spans="2:65" s="1" customFormat="1" ht="24" customHeight="1">
      <c r="B519" s="128"/>
      <c r="C519" s="129" t="s">
        <v>1358</v>
      </c>
      <c r="D519" s="129" t="s">
        <v>159</v>
      </c>
      <c r="E519" s="130" t="s">
        <v>1359</v>
      </c>
      <c r="F519" s="131" t="s">
        <v>1360</v>
      </c>
      <c r="G519" s="132" t="s">
        <v>118</v>
      </c>
      <c r="H519" s="133">
        <v>2.375</v>
      </c>
      <c r="I519" s="134"/>
      <c r="J519" s="134">
        <f>ROUND(I519*H519,2)</f>
        <v>0</v>
      </c>
      <c r="K519" s="131" t="s">
        <v>162</v>
      </c>
      <c r="L519" s="30"/>
      <c r="M519" s="135" t="s">
        <v>3</v>
      </c>
      <c r="N519" s="136" t="s">
        <v>40</v>
      </c>
      <c r="O519" s="137">
        <v>0.45600000000000002</v>
      </c>
      <c r="P519" s="137">
        <f>O519*H519</f>
        <v>1.083</v>
      </c>
      <c r="Q519" s="137">
        <v>6.0000000000000002E-5</v>
      </c>
      <c r="R519" s="137">
        <f>Q519*H519</f>
        <v>1.4249999999999999E-4</v>
      </c>
      <c r="S519" s="137">
        <v>0</v>
      </c>
      <c r="T519" s="138">
        <f>S519*H519</f>
        <v>0</v>
      </c>
      <c r="AR519" s="139" t="s">
        <v>247</v>
      </c>
      <c r="AT519" s="139" t="s">
        <v>159</v>
      </c>
      <c r="AU519" s="139" t="s">
        <v>79</v>
      </c>
      <c r="AY519" s="18" t="s">
        <v>157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8" t="s">
        <v>77</v>
      </c>
      <c r="BK519" s="140">
        <f>ROUND(I519*H519,2)</f>
        <v>0</v>
      </c>
      <c r="BL519" s="18" t="s">
        <v>247</v>
      </c>
      <c r="BM519" s="139" t="s">
        <v>1361</v>
      </c>
    </row>
    <row r="520" spans="2:65" s="12" customFormat="1">
      <c r="B520" s="141"/>
      <c r="D520" s="142" t="s">
        <v>165</v>
      </c>
      <c r="E520" s="143" t="s">
        <v>3</v>
      </c>
      <c r="F520" s="144" t="s">
        <v>1362</v>
      </c>
      <c r="H520" s="145">
        <v>2.375</v>
      </c>
      <c r="L520" s="141"/>
      <c r="M520" s="146"/>
      <c r="N520" s="147"/>
      <c r="O520" s="147"/>
      <c r="P520" s="147"/>
      <c r="Q520" s="147"/>
      <c r="R520" s="147"/>
      <c r="S520" s="147"/>
      <c r="T520" s="148"/>
      <c r="AT520" s="143" t="s">
        <v>165</v>
      </c>
      <c r="AU520" s="143" t="s">
        <v>79</v>
      </c>
      <c r="AV520" s="12" t="s">
        <v>79</v>
      </c>
      <c r="AW520" s="12" t="s">
        <v>31</v>
      </c>
      <c r="AX520" s="12" t="s">
        <v>77</v>
      </c>
      <c r="AY520" s="143" t="s">
        <v>157</v>
      </c>
    </row>
    <row r="521" spans="2:65" s="1" customFormat="1" ht="24" customHeight="1">
      <c r="B521" s="128"/>
      <c r="C521" s="163" t="s">
        <v>1363</v>
      </c>
      <c r="D521" s="163" t="s">
        <v>242</v>
      </c>
      <c r="E521" s="164" t="s">
        <v>1364</v>
      </c>
      <c r="F521" s="165" t="s">
        <v>1365</v>
      </c>
      <c r="G521" s="166" t="s">
        <v>118</v>
      </c>
      <c r="H521" s="167">
        <v>2.375</v>
      </c>
      <c r="I521" s="168"/>
      <c r="J521" s="168">
        <f>ROUND(I521*H521,2)</f>
        <v>0</v>
      </c>
      <c r="K521" s="165" t="s">
        <v>3</v>
      </c>
      <c r="L521" s="169"/>
      <c r="M521" s="170" t="s">
        <v>3</v>
      </c>
      <c r="N521" s="171" t="s">
        <v>40</v>
      </c>
      <c r="O521" s="137">
        <v>0</v>
      </c>
      <c r="P521" s="137">
        <f>O521*H521</f>
        <v>0</v>
      </c>
      <c r="Q521" s="137">
        <v>2.9299999999999999E-3</v>
      </c>
      <c r="R521" s="137">
        <f>Q521*H521</f>
        <v>6.9587499999999997E-3</v>
      </c>
      <c r="S521" s="137">
        <v>0</v>
      </c>
      <c r="T521" s="138">
        <f>S521*H521</f>
        <v>0</v>
      </c>
      <c r="AR521" s="139" t="s">
        <v>328</v>
      </c>
      <c r="AT521" s="139" t="s">
        <v>242</v>
      </c>
      <c r="AU521" s="139" t="s">
        <v>79</v>
      </c>
      <c r="AY521" s="18" t="s">
        <v>157</v>
      </c>
      <c r="BE521" s="140">
        <f>IF(N521="základní",J521,0)</f>
        <v>0</v>
      </c>
      <c r="BF521" s="140">
        <f>IF(N521="snížená",J521,0)</f>
        <v>0</v>
      </c>
      <c r="BG521" s="140">
        <f>IF(N521="zákl. přenesená",J521,0)</f>
        <v>0</v>
      </c>
      <c r="BH521" s="140">
        <f>IF(N521="sníž. přenesená",J521,0)</f>
        <v>0</v>
      </c>
      <c r="BI521" s="140">
        <f>IF(N521="nulová",J521,0)</f>
        <v>0</v>
      </c>
      <c r="BJ521" s="18" t="s">
        <v>77</v>
      </c>
      <c r="BK521" s="140">
        <f>ROUND(I521*H521,2)</f>
        <v>0</v>
      </c>
      <c r="BL521" s="18" t="s">
        <v>247</v>
      </c>
      <c r="BM521" s="139" t="s">
        <v>1366</v>
      </c>
    </row>
    <row r="522" spans="2:65" s="1" customFormat="1" ht="24" customHeight="1">
      <c r="B522" s="128"/>
      <c r="C522" s="129" t="s">
        <v>1367</v>
      </c>
      <c r="D522" s="129" t="s">
        <v>159</v>
      </c>
      <c r="E522" s="130" t="s">
        <v>1368</v>
      </c>
      <c r="F522" s="131" t="s">
        <v>1369</v>
      </c>
      <c r="G522" s="132" t="s">
        <v>121</v>
      </c>
      <c r="H522" s="133">
        <v>0.81100000000000005</v>
      </c>
      <c r="I522" s="134"/>
      <c r="J522" s="134">
        <f>ROUND(I522*H522,2)</f>
        <v>0</v>
      </c>
      <c r="K522" s="131" t="s">
        <v>3</v>
      </c>
      <c r="L522" s="30"/>
      <c r="M522" s="135" t="s">
        <v>3</v>
      </c>
      <c r="N522" s="136" t="s">
        <v>40</v>
      </c>
      <c r="O522" s="137">
        <v>2.1000000000000001E-2</v>
      </c>
      <c r="P522" s="137">
        <f>O522*H522</f>
        <v>1.7031000000000001E-2</v>
      </c>
      <c r="Q522" s="137">
        <v>5.0000000000000002E-5</v>
      </c>
      <c r="R522" s="137">
        <f>Q522*H522</f>
        <v>4.0550000000000003E-5</v>
      </c>
      <c r="S522" s="137">
        <v>0</v>
      </c>
      <c r="T522" s="138">
        <f>S522*H522</f>
        <v>0</v>
      </c>
      <c r="AR522" s="139" t="s">
        <v>247</v>
      </c>
      <c r="AT522" s="139" t="s">
        <v>159</v>
      </c>
      <c r="AU522" s="139" t="s">
        <v>79</v>
      </c>
      <c r="AY522" s="18" t="s">
        <v>157</v>
      </c>
      <c r="BE522" s="140">
        <f>IF(N522="základní",J522,0)</f>
        <v>0</v>
      </c>
      <c r="BF522" s="140">
        <f>IF(N522="snížená",J522,0)</f>
        <v>0</v>
      </c>
      <c r="BG522" s="140">
        <f>IF(N522="zákl. přenesená",J522,0)</f>
        <v>0</v>
      </c>
      <c r="BH522" s="140">
        <f>IF(N522="sníž. přenesená",J522,0)</f>
        <v>0</v>
      </c>
      <c r="BI522" s="140">
        <f>IF(N522="nulová",J522,0)</f>
        <v>0</v>
      </c>
      <c r="BJ522" s="18" t="s">
        <v>77</v>
      </c>
      <c r="BK522" s="140">
        <f>ROUND(I522*H522,2)</f>
        <v>0</v>
      </c>
      <c r="BL522" s="18" t="s">
        <v>247</v>
      </c>
      <c r="BM522" s="139" t="s">
        <v>1370</v>
      </c>
    </row>
    <row r="523" spans="2:65" s="12" customFormat="1" ht="22.5">
      <c r="B523" s="141"/>
      <c r="D523" s="142" t="s">
        <v>165</v>
      </c>
      <c r="E523" s="143" t="s">
        <v>3</v>
      </c>
      <c r="F523" s="144" t="s">
        <v>1371</v>
      </c>
      <c r="H523" s="145">
        <v>0.81100000000000005</v>
      </c>
      <c r="L523" s="141"/>
      <c r="M523" s="146"/>
      <c r="N523" s="147"/>
      <c r="O523" s="147"/>
      <c r="P523" s="147"/>
      <c r="Q523" s="147"/>
      <c r="R523" s="147"/>
      <c r="S523" s="147"/>
      <c r="T523" s="148"/>
      <c r="AT523" s="143" t="s">
        <v>165</v>
      </c>
      <c r="AU523" s="143" t="s">
        <v>79</v>
      </c>
      <c r="AV523" s="12" t="s">
        <v>79</v>
      </c>
      <c r="AW523" s="12" t="s">
        <v>31</v>
      </c>
      <c r="AX523" s="12" t="s">
        <v>77</v>
      </c>
      <c r="AY523" s="143" t="s">
        <v>157</v>
      </c>
    </row>
    <row r="524" spans="2:65" s="1" customFormat="1" ht="24" customHeight="1">
      <c r="B524" s="128"/>
      <c r="C524" s="129" t="s">
        <v>1372</v>
      </c>
      <c r="D524" s="129" t="s">
        <v>159</v>
      </c>
      <c r="E524" s="130" t="s">
        <v>1373</v>
      </c>
      <c r="F524" s="131" t="s">
        <v>1374</v>
      </c>
      <c r="G524" s="132" t="s">
        <v>121</v>
      </c>
      <c r="H524" s="133">
        <v>8.1709999999999994</v>
      </c>
      <c r="I524" s="134"/>
      <c r="J524" s="134">
        <f>ROUND(I524*H524,2)</f>
        <v>0</v>
      </c>
      <c r="K524" s="131" t="s">
        <v>3</v>
      </c>
      <c r="L524" s="30"/>
      <c r="M524" s="135" t="s">
        <v>3</v>
      </c>
      <c r="N524" s="136" t="s">
        <v>40</v>
      </c>
      <c r="O524" s="137">
        <v>2.4E-2</v>
      </c>
      <c r="P524" s="137">
        <f>O524*H524</f>
        <v>0.196104</v>
      </c>
      <c r="Q524" s="137">
        <v>5.0000000000000002E-5</v>
      </c>
      <c r="R524" s="137">
        <f>Q524*H524</f>
        <v>4.0854999999999998E-4</v>
      </c>
      <c r="S524" s="137">
        <v>0</v>
      </c>
      <c r="T524" s="138">
        <f>S524*H524</f>
        <v>0</v>
      </c>
      <c r="AR524" s="139" t="s">
        <v>247</v>
      </c>
      <c r="AT524" s="139" t="s">
        <v>159</v>
      </c>
      <c r="AU524" s="139" t="s">
        <v>79</v>
      </c>
      <c r="AY524" s="18" t="s">
        <v>157</v>
      </c>
      <c r="BE524" s="140">
        <f>IF(N524="základní",J524,0)</f>
        <v>0</v>
      </c>
      <c r="BF524" s="140">
        <f>IF(N524="snížená",J524,0)</f>
        <v>0</v>
      </c>
      <c r="BG524" s="140">
        <f>IF(N524="zákl. přenesená",J524,0)</f>
        <v>0</v>
      </c>
      <c r="BH524" s="140">
        <f>IF(N524="sníž. přenesená",J524,0)</f>
        <v>0</v>
      </c>
      <c r="BI524" s="140">
        <f>IF(N524="nulová",J524,0)</f>
        <v>0</v>
      </c>
      <c r="BJ524" s="18" t="s">
        <v>77</v>
      </c>
      <c r="BK524" s="140">
        <f>ROUND(I524*H524,2)</f>
        <v>0</v>
      </c>
      <c r="BL524" s="18" t="s">
        <v>247</v>
      </c>
      <c r="BM524" s="139" t="s">
        <v>1375</v>
      </c>
    </row>
    <row r="525" spans="2:65" s="1" customFormat="1" ht="16.5" customHeight="1">
      <c r="B525" s="128"/>
      <c r="C525" s="163" t="s">
        <v>1376</v>
      </c>
      <c r="D525" s="163" t="s">
        <v>242</v>
      </c>
      <c r="E525" s="164" t="s">
        <v>1377</v>
      </c>
      <c r="F525" s="165" t="s">
        <v>1378</v>
      </c>
      <c r="G525" s="166" t="s">
        <v>121</v>
      </c>
      <c r="H525" s="167">
        <v>8.1709999999999994</v>
      </c>
      <c r="I525" s="168"/>
      <c r="J525" s="168">
        <f>ROUND(I525*H525,2)</f>
        <v>0</v>
      </c>
      <c r="K525" s="165" t="s">
        <v>3</v>
      </c>
      <c r="L525" s="169"/>
      <c r="M525" s="170" t="s">
        <v>3</v>
      </c>
      <c r="N525" s="171" t="s">
        <v>40</v>
      </c>
      <c r="O525" s="137">
        <v>0</v>
      </c>
      <c r="P525" s="137">
        <f>O525*H525</f>
        <v>0</v>
      </c>
      <c r="Q525" s="137">
        <v>3.2000000000000001E-2</v>
      </c>
      <c r="R525" s="137">
        <f>Q525*H525</f>
        <v>0.26147199999999998</v>
      </c>
      <c r="S525" s="137">
        <v>0</v>
      </c>
      <c r="T525" s="138">
        <f>S525*H525</f>
        <v>0</v>
      </c>
      <c r="AR525" s="139" t="s">
        <v>328</v>
      </c>
      <c r="AT525" s="139" t="s">
        <v>242</v>
      </c>
      <c r="AU525" s="139" t="s">
        <v>79</v>
      </c>
      <c r="AY525" s="18" t="s">
        <v>157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18" t="s">
        <v>77</v>
      </c>
      <c r="BK525" s="140">
        <f>ROUND(I525*H525,2)</f>
        <v>0</v>
      </c>
      <c r="BL525" s="18" t="s">
        <v>247</v>
      </c>
      <c r="BM525" s="139" t="s">
        <v>1379</v>
      </c>
    </row>
    <row r="526" spans="2:65" s="15" customFormat="1" ht="22.5">
      <c r="B526" s="172"/>
      <c r="D526" s="142" t="s">
        <v>165</v>
      </c>
      <c r="E526" s="173" t="s">
        <v>3</v>
      </c>
      <c r="F526" s="174" t="s">
        <v>1380</v>
      </c>
      <c r="H526" s="173" t="s">
        <v>3</v>
      </c>
      <c r="L526" s="172"/>
      <c r="M526" s="175"/>
      <c r="N526" s="176"/>
      <c r="O526" s="176"/>
      <c r="P526" s="176"/>
      <c r="Q526" s="176"/>
      <c r="R526" s="176"/>
      <c r="S526" s="176"/>
      <c r="T526" s="177"/>
      <c r="AT526" s="173" t="s">
        <v>165</v>
      </c>
      <c r="AU526" s="173" t="s">
        <v>79</v>
      </c>
      <c r="AV526" s="15" t="s">
        <v>77</v>
      </c>
      <c r="AW526" s="15" t="s">
        <v>31</v>
      </c>
      <c r="AX526" s="15" t="s">
        <v>69</v>
      </c>
      <c r="AY526" s="173" t="s">
        <v>157</v>
      </c>
    </row>
    <row r="527" spans="2:65" s="12" customFormat="1">
      <c r="B527" s="141"/>
      <c r="D527" s="142" t="s">
        <v>165</v>
      </c>
      <c r="E527" s="143" t="s">
        <v>3</v>
      </c>
      <c r="F527" s="144" t="s">
        <v>1381</v>
      </c>
      <c r="H527" s="145">
        <v>2.5</v>
      </c>
      <c r="L527" s="141"/>
      <c r="M527" s="146"/>
      <c r="N527" s="147"/>
      <c r="O527" s="147"/>
      <c r="P527" s="147"/>
      <c r="Q527" s="147"/>
      <c r="R527" s="147"/>
      <c r="S527" s="147"/>
      <c r="T527" s="148"/>
      <c r="AT527" s="143" t="s">
        <v>165</v>
      </c>
      <c r="AU527" s="143" t="s">
        <v>79</v>
      </c>
      <c r="AV527" s="12" t="s">
        <v>79</v>
      </c>
      <c r="AW527" s="12" t="s">
        <v>31</v>
      </c>
      <c r="AX527" s="12" t="s">
        <v>69</v>
      </c>
      <c r="AY527" s="143" t="s">
        <v>157</v>
      </c>
    </row>
    <row r="528" spans="2:65" s="12" customFormat="1">
      <c r="B528" s="141"/>
      <c r="D528" s="142" t="s">
        <v>165</v>
      </c>
      <c r="E528" s="143" t="s">
        <v>3</v>
      </c>
      <c r="F528" s="144" t="s">
        <v>1382</v>
      </c>
      <c r="H528" s="145">
        <v>2.5</v>
      </c>
      <c r="L528" s="141"/>
      <c r="M528" s="146"/>
      <c r="N528" s="147"/>
      <c r="O528" s="147"/>
      <c r="P528" s="147"/>
      <c r="Q528" s="147"/>
      <c r="R528" s="147"/>
      <c r="S528" s="147"/>
      <c r="T528" s="148"/>
      <c r="AT528" s="143" t="s">
        <v>165</v>
      </c>
      <c r="AU528" s="143" t="s">
        <v>79</v>
      </c>
      <c r="AV528" s="12" t="s">
        <v>79</v>
      </c>
      <c r="AW528" s="12" t="s">
        <v>31</v>
      </c>
      <c r="AX528" s="12" t="s">
        <v>69</v>
      </c>
      <c r="AY528" s="143" t="s">
        <v>157</v>
      </c>
    </row>
    <row r="529" spans="2:65" s="12" customFormat="1">
      <c r="B529" s="141"/>
      <c r="D529" s="142" t="s">
        <v>165</v>
      </c>
      <c r="E529" s="143" t="s">
        <v>3</v>
      </c>
      <c r="F529" s="144" t="s">
        <v>1383</v>
      </c>
      <c r="H529" s="145">
        <v>2.5</v>
      </c>
      <c r="L529" s="141"/>
      <c r="M529" s="146"/>
      <c r="N529" s="147"/>
      <c r="O529" s="147"/>
      <c r="P529" s="147"/>
      <c r="Q529" s="147"/>
      <c r="R529" s="147"/>
      <c r="S529" s="147"/>
      <c r="T529" s="148"/>
      <c r="AT529" s="143" t="s">
        <v>165</v>
      </c>
      <c r="AU529" s="143" t="s">
        <v>79</v>
      </c>
      <c r="AV529" s="12" t="s">
        <v>79</v>
      </c>
      <c r="AW529" s="12" t="s">
        <v>31</v>
      </c>
      <c r="AX529" s="12" t="s">
        <v>69</v>
      </c>
      <c r="AY529" s="143" t="s">
        <v>157</v>
      </c>
    </row>
    <row r="530" spans="2:65" s="12" customFormat="1">
      <c r="B530" s="141"/>
      <c r="D530" s="142" t="s">
        <v>165</v>
      </c>
      <c r="E530" s="143" t="s">
        <v>3</v>
      </c>
      <c r="F530" s="144" t="s">
        <v>1384</v>
      </c>
      <c r="H530" s="145">
        <v>0.29499999999999998</v>
      </c>
      <c r="L530" s="141"/>
      <c r="M530" s="146"/>
      <c r="N530" s="147"/>
      <c r="O530" s="147"/>
      <c r="P530" s="147"/>
      <c r="Q530" s="147"/>
      <c r="R530" s="147"/>
      <c r="S530" s="147"/>
      <c r="T530" s="148"/>
      <c r="AT530" s="143" t="s">
        <v>165</v>
      </c>
      <c r="AU530" s="143" t="s">
        <v>79</v>
      </c>
      <c r="AV530" s="12" t="s">
        <v>79</v>
      </c>
      <c r="AW530" s="12" t="s">
        <v>31</v>
      </c>
      <c r="AX530" s="12" t="s">
        <v>69</v>
      </c>
      <c r="AY530" s="143" t="s">
        <v>157</v>
      </c>
    </row>
    <row r="531" spans="2:65" s="12" customFormat="1" ht="22.5">
      <c r="B531" s="141"/>
      <c r="D531" s="142" t="s">
        <v>165</v>
      </c>
      <c r="E531" s="143" t="s">
        <v>3</v>
      </c>
      <c r="F531" s="144" t="s">
        <v>1385</v>
      </c>
      <c r="H531" s="145">
        <v>0.376</v>
      </c>
      <c r="L531" s="141"/>
      <c r="M531" s="146"/>
      <c r="N531" s="147"/>
      <c r="O531" s="147"/>
      <c r="P531" s="147"/>
      <c r="Q531" s="147"/>
      <c r="R531" s="147"/>
      <c r="S531" s="147"/>
      <c r="T531" s="148"/>
      <c r="AT531" s="143" t="s">
        <v>165</v>
      </c>
      <c r="AU531" s="143" t="s">
        <v>79</v>
      </c>
      <c r="AV531" s="12" t="s">
        <v>79</v>
      </c>
      <c r="AW531" s="12" t="s">
        <v>31</v>
      </c>
      <c r="AX531" s="12" t="s">
        <v>69</v>
      </c>
      <c r="AY531" s="143" t="s">
        <v>157</v>
      </c>
    </row>
    <row r="532" spans="2:65" s="13" customFormat="1">
      <c r="B532" s="149"/>
      <c r="D532" s="142" t="s">
        <v>165</v>
      </c>
      <c r="E532" s="150" t="s">
        <v>3</v>
      </c>
      <c r="F532" s="151" t="s">
        <v>172</v>
      </c>
      <c r="H532" s="152">
        <v>8.1709999999999994</v>
      </c>
      <c r="L532" s="149"/>
      <c r="M532" s="153"/>
      <c r="N532" s="154"/>
      <c r="O532" s="154"/>
      <c r="P532" s="154"/>
      <c r="Q532" s="154"/>
      <c r="R532" s="154"/>
      <c r="S532" s="154"/>
      <c r="T532" s="155"/>
      <c r="AT532" s="150" t="s">
        <v>165</v>
      </c>
      <c r="AU532" s="150" t="s">
        <v>79</v>
      </c>
      <c r="AV532" s="13" t="s">
        <v>163</v>
      </c>
      <c r="AW532" s="13" t="s">
        <v>31</v>
      </c>
      <c r="AX532" s="13" t="s">
        <v>77</v>
      </c>
      <c r="AY532" s="150" t="s">
        <v>157</v>
      </c>
    </row>
    <row r="533" spans="2:65" s="1" customFormat="1" ht="16.5" customHeight="1">
      <c r="B533" s="128"/>
      <c r="C533" s="129" t="s">
        <v>1386</v>
      </c>
      <c r="D533" s="129" t="s">
        <v>159</v>
      </c>
      <c r="E533" s="130" t="s">
        <v>1387</v>
      </c>
      <c r="F533" s="131" t="s">
        <v>1388</v>
      </c>
      <c r="G533" s="132" t="s">
        <v>121</v>
      </c>
      <c r="H533" s="133">
        <v>2.3159999999999998</v>
      </c>
      <c r="I533" s="134"/>
      <c r="J533" s="134">
        <f>ROUND(I533*H533,2)</f>
        <v>0</v>
      </c>
      <c r="K533" s="131" t="s">
        <v>3</v>
      </c>
      <c r="L533" s="30"/>
      <c r="M533" s="135" t="s">
        <v>3</v>
      </c>
      <c r="N533" s="136" t="s">
        <v>40</v>
      </c>
      <c r="O533" s="137">
        <v>0.42</v>
      </c>
      <c r="P533" s="137">
        <f>O533*H533</f>
        <v>0.97271999999999992</v>
      </c>
      <c r="Q533" s="137">
        <v>9.0000000000000006E-5</v>
      </c>
      <c r="R533" s="137">
        <f>Q533*H533</f>
        <v>2.0844E-4</v>
      </c>
      <c r="S533" s="137">
        <v>0</v>
      </c>
      <c r="T533" s="138">
        <f>S533*H533</f>
        <v>0</v>
      </c>
      <c r="AR533" s="139" t="s">
        <v>247</v>
      </c>
      <c r="AT533" s="139" t="s">
        <v>159</v>
      </c>
      <c r="AU533" s="139" t="s">
        <v>79</v>
      </c>
      <c r="AY533" s="18" t="s">
        <v>157</v>
      </c>
      <c r="BE533" s="140">
        <f>IF(N533="základní",J533,0)</f>
        <v>0</v>
      </c>
      <c r="BF533" s="140">
        <f>IF(N533="snížená",J533,0)</f>
        <v>0</v>
      </c>
      <c r="BG533" s="140">
        <f>IF(N533="zákl. přenesená",J533,0)</f>
        <v>0</v>
      </c>
      <c r="BH533" s="140">
        <f>IF(N533="sníž. přenesená",J533,0)</f>
        <v>0</v>
      </c>
      <c r="BI533" s="140">
        <f>IF(N533="nulová",J533,0)</f>
        <v>0</v>
      </c>
      <c r="BJ533" s="18" t="s">
        <v>77</v>
      </c>
      <c r="BK533" s="140">
        <f>ROUND(I533*H533,2)</f>
        <v>0</v>
      </c>
      <c r="BL533" s="18" t="s">
        <v>247</v>
      </c>
      <c r="BM533" s="139" t="s">
        <v>1389</v>
      </c>
    </row>
    <row r="534" spans="2:65" s="12" customFormat="1" ht="22.5">
      <c r="B534" s="141"/>
      <c r="D534" s="142" t="s">
        <v>165</v>
      </c>
      <c r="E534" s="143" t="s">
        <v>3</v>
      </c>
      <c r="F534" s="144" t="s">
        <v>1390</v>
      </c>
      <c r="H534" s="145">
        <v>2.3159999999999998</v>
      </c>
      <c r="L534" s="141"/>
      <c r="M534" s="146"/>
      <c r="N534" s="147"/>
      <c r="O534" s="147"/>
      <c r="P534" s="147"/>
      <c r="Q534" s="147"/>
      <c r="R534" s="147"/>
      <c r="S534" s="147"/>
      <c r="T534" s="148"/>
      <c r="AT534" s="143" t="s">
        <v>165</v>
      </c>
      <c r="AU534" s="143" t="s">
        <v>79</v>
      </c>
      <c r="AV534" s="12" t="s">
        <v>79</v>
      </c>
      <c r="AW534" s="12" t="s">
        <v>31</v>
      </c>
      <c r="AX534" s="12" t="s">
        <v>77</v>
      </c>
      <c r="AY534" s="143" t="s">
        <v>157</v>
      </c>
    </row>
    <row r="535" spans="2:65" s="1" customFormat="1" ht="24" customHeight="1">
      <c r="B535" s="128"/>
      <c r="C535" s="129" t="s">
        <v>1391</v>
      </c>
      <c r="D535" s="129" t="s">
        <v>159</v>
      </c>
      <c r="E535" s="130" t="s">
        <v>1392</v>
      </c>
      <c r="F535" s="131" t="s">
        <v>1393</v>
      </c>
      <c r="G535" s="132" t="s">
        <v>284</v>
      </c>
      <c r="H535" s="133">
        <v>2</v>
      </c>
      <c r="I535" s="134"/>
      <c r="J535" s="134">
        <f>ROUND(I535*H535,2)</f>
        <v>0</v>
      </c>
      <c r="K535" s="131" t="s">
        <v>3</v>
      </c>
      <c r="L535" s="30"/>
      <c r="M535" s="135" t="s">
        <v>3</v>
      </c>
      <c r="N535" s="136" t="s">
        <v>40</v>
      </c>
      <c r="O535" s="137">
        <v>7.23</v>
      </c>
      <c r="P535" s="137">
        <f>O535*H535</f>
        <v>14.46</v>
      </c>
      <c r="Q535" s="137">
        <v>0</v>
      </c>
      <c r="R535" s="137">
        <f>Q535*H535</f>
        <v>0</v>
      </c>
      <c r="S535" s="137">
        <v>0</v>
      </c>
      <c r="T535" s="138">
        <f>S535*H535</f>
        <v>0</v>
      </c>
      <c r="AR535" s="139" t="s">
        <v>247</v>
      </c>
      <c r="AT535" s="139" t="s">
        <v>159</v>
      </c>
      <c r="AU535" s="139" t="s">
        <v>79</v>
      </c>
      <c r="AY535" s="18" t="s">
        <v>157</v>
      </c>
      <c r="BE535" s="140">
        <f>IF(N535="základní",J535,0)</f>
        <v>0</v>
      </c>
      <c r="BF535" s="140">
        <f>IF(N535="snížená",J535,0)</f>
        <v>0</v>
      </c>
      <c r="BG535" s="140">
        <f>IF(N535="zákl. přenesená",J535,0)</f>
        <v>0</v>
      </c>
      <c r="BH535" s="140">
        <f>IF(N535="sníž. přenesená",J535,0)</f>
        <v>0</v>
      </c>
      <c r="BI535" s="140">
        <f>IF(N535="nulová",J535,0)</f>
        <v>0</v>
      </c>
      <c r="BJ535" s="18" t="s">
        <v>77</v>
      </c>
      <c r="BK535" s="140">
        <f>ROUND(I535*H535,2)</f>
        <v>0</v>
      </c>
      <c r="BL535" s="18" t="s">
        <v>247</v>
      </c>
      <c r="BM535" s="139" t="s">
        <v>1394</v>
      </c>
    </row>
    <row r="536" spans="2:65" s="1" customFormat="1" ht="16.5" customHeight="1">
      <c r="B536" s="128"/>
      <c r="C536" s="163" t="s">
        <v>1395</v>
      </c>
      <c r="D536" s="163" t="s">
        <v>242</v>
      </c>
      <c r="E536" s="164" t="s">
        <v>1396</v>
      </c>
      <c r="F536" s="165" t="s">
        <v>1397</v>
      </c>
      <c r="G536" s="166" t="s">
        <v>118</v>
      </c>
      <c r="H536" s="167">
        <v>3.35</v>
      </c>
      <c r="I536" s="168"/>
      <c r="J536" s="168">
        <f>ROUND(I536*H536,2)</f>
        <v>0</v>
      </c>
      <c r="K536" s="165" t="s">
        <v>3</v>
      </c>
      <c r="L536" s="169"/>
      <c r="M536" s="170" t="s">
        <v>3</v>
      </c>
      <c r="N536" s="171" t="s">
        <v>40</v>
      </c>
      <c r="O536" s="137">
        <v>0</v>
      </c>
      <c r="P536" s="137">
        <f>O536*H536</f>
        <v>0</v>
      </c>
      <c r="Q536" s="137">
        <v>1.9199999999999998E-2</v>
      </c>
      <c r="R536" s="137">
        <f>Q536*H536</f>
        <v>6.4320000000000002E-2</v>
      </c>
      <c r="S536" s="137">
        <v>0</v>
      </c>
      <c r="T536" s="138">
        <f>S536*H536</f>
        <v>0</v>
      </c>
      <c r="AR536" s="139" t="s">
        <v>328</v>
      </c>
      <c r="AT536" s="139" t="s">
        <v>242</v>
      </c>
      <c r="AU536" s="139" t="s">
        <v>79</v>
      </c>
      <c r="AY536" s="18" t="s">
        <v>157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8" t="s">
        <v>77</v>
      </c>
      <c r="BK536" s="140">
        <f>ROUND(I536*H536,2)</f>
        <v>0</v>
      </c>
      <c r="BL536" s="18" t="s">
        <v>247</v>
      </c>
      <c r="BM536" s="139" t="s">
        <v>1398</v>
      </c>
    </row>
    <row r="537" spans="2:65" s="12" customFormat="1" ht="33.75">
      <c r="B537" s="141"/>
      <c r="D537" s="142" t="s">
        <v>165</v>
      </c>
      <c r="E537" s="143" t="s">
        <v>3</v>
      </c>
      <c r="F537" s="144" t="s">
        <v>1399</v>
      </c>
      <c r="H537" s="145">
        <v>3.35</v>
      </c>
      <c r="L537" s="141"/>
      <c r="M537" s="146"/>
      <c r="N537" s="147"/>
      <c r="O537" s="147"/>
      <c r="P537" s="147"/>
      <c r="Q537" s="147"/>
      <c r="R537" s="147"/>
      <c r="S537" s="147"/>
      <c r="T537" s="148"/>
      <c r="AT537" s="143" t="s">
        <v>165</v>
      </c>
      <c r="AU537" s="143" t="s">
        <v>79</v>
      </c>
      <c r="AV537" s="12" t="s">
        <v>79</v>
      </c>
      <c r="AW537" s="12" t="s">
        <v>31</v>
      </c>
      <c r="AX537" s="12" t="s">
        <v>77</v>
      </c>
      <c r="AY537" s="143" t="s">
        <v>157</v>
      </c>
    </row>
    <row r="538" spans="2:65" s="1" customFormat="1" ht="16.5" customHeight="1">
      <c r="B538" s="128"/>
      <c r="C538" s="163" t="s">
        <v>1400</v>
      </c>
      <c r="D538" s="163" t="s">
        <v>242</v>
      </c>
      <c r="E538" s="164" t="s">
        <v>1401</v>
      </c>
      <c r="F538" s="165" t="s">
        <v>1402</v>
      </c>
      <c r="G538" s="166" t="s">
        <v>118</v>
      </c>
      <c r="H538" s="167">
        <v>3.9</v>
      </c>
      <c r="I538" s="168"/>
      <c r="J538" s="168">
        <f>ROUND(I538*H538,2)</f>
        <v>0</v>
      </c>
      <c r="K538" s="165" t="s">
        <v>3</v>
      </c>
      <c r="L538" s="169"/>
      <c r="M538" s="170" t="s">
        <v>3</v>
      </c>
      <c r="N538" s="171" t="s">
        <v>40</v>
      </c>
      <c r="O538" s="137">
        <v>0</v>
      </c>
      <c r="P538" s="137">
        <f>O538*H538</f>
        <v>0</v>
      </c>
      <c r="Q538" s="137">
        <v>1.9199999999999998E-2</v>
      </c>
      <c r="R538" s="137">
        <f>Q538*H538</f>
        <v>7.4879999999999988E-2</v>
      </c>
      <c r="S538" s="137">
        <v>0</v>
      </c>
      <c r="T538" s="138">
        <f>S538*H538</f>
        <v>0</v>
      </c>
      <c r="AR538" s="139" t="s">
        <v>328</v>
      </c>
      <c r="AT538" s="139" t="s">
        <v>242</v>
      </c>
      <c r="AU538" s="139" t="s">
        <v>79</v>
      </c>
      <c r="AY538" s="18" t="s">
        <v>157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8" t="s">
        <v>77</v>
      </c>
      <c r="BK538" s="140">
        <f>ROUND(I538*H538,2)</f>
        <v>0</v>
      </c>
      <c r="BL538" s="18" t="s">
        <v>247</v>
      </c>
      <c r="BM538" s="139" t="s">
        <v>1403</v>
      </c>
    </row>
    <row r="539" spans="2:65" s="12" customFormat="1" ht="33.75">
      <c r="B539" s="141"/>
      <c r="D539" s="142" t="s">
        <v>165</v>
      </c>
      <c r="E539" s="143" t="s">
        <v>3</v>
      </c>
      <c r="F539" s="144" t="s">
        <v>1404</v>
      </c>
      <c r="H539" s="145">
        <v>3.9</v>
      </c>
      <c r="L539" s="141"/>
      <c r="M539" s="146"/>
      <c r="N539" s="147"/>
      <c r="O539" s="147"/>
      <c r="P539" s="147"/>
      <c r="Q539" s="147"/>
      <c r="R539" s="147"/>
      <c r="S539" s="147"/>
      <c r="T539" s="148"/>
      <c r="AT539" s="143" t="s">
        <v>165</v>
      </c>
      <c r="AU539" s="143" t="s">
        <v>79</v>
      </c>
      <c r="AV539" s="12" t="s">
        <v>79</v>
      </c>
      <c r="AW539" s="12" t="s">
        <v>31</v>
      </c>
      <c r="AX539" s="12" t="s">
        <v>77</v>
      </c>
      <c r="AY539" s="143" t="s">
        <v>157</v>
      </c>
    </row>
    <row r="540" spans="2:65" s="1" customFormat="1" ht="24" customHeight="1">
      <c r="B540" s="128"/>
      <c r="C540" s="129" t="s">
        <v>1405</v>
      </c>
      <c r="D540" s="129" t="s">
        <v>159</v>
      </c>
      <c r="E540" s="130" t="s">
        <v>1406</v>
      </c>
      <c r="F540" s="131" t="s">
        <v>1407</v>
      </c>
      <c r="G540" s="132" t="s">
        <v>284</v>
      </c>
      <c r="H540" s="133">
        <v>1</v>
      </c>
      <c r="I540" s="134"/>
      <c r="J540" s="134">
        <f>ROUND(I540*H540,2)</f>
        <v>0</v>
      </c>
      <c r="K540" s="131" t="s">
        <v>3</v>
      </c>
      <c r="L540" s="30"/>
      <c r="M540" s="135" t="s">
        <v>3</v>
      </c>
      <c r="N540" s="136" t="s">
        <v>40</v>
      </c>
      <c r="O540" s="137">
        <v>7.23</v>
      </c>
      <c r="P540" s="137">
        <f>O540*H540</f>
        <v>7.23</v>
      </c>
      <c r="Q540" s="137">
        <v>0</v>
      </c>
      <c r="R540" s="137">
        <f>Q540*H540</f>
        <v>0</v>
      </c>
      <c r="S540" s="137">
        <v>0</v>
      </c>
      <c r="T540" s="138">
        <f>S540*H540</f>
        <v>0</v>
      </c>
      <c r="AR540" s="139" t="s">
        <v>247</v>
      </c>
      <c r="AT540" s="139" t="s">
        <v>159</v>
      </c>
      <c r="AU540" s="139" t="s">
        <v>79</v>
      </c>
      <c r="AY540" s="18" t="s">
        <v>157</v>
      </c>
      <c r="BE540" s="140">
        <f>IF(N540="základní",J540,0)</f>
        <v>0</v>
      </c>
      <c r="BF540" s="140">
        <f>IF(N540="snížená",J540,0)</f>
        <v>0</v>
      </c>
      <c r="BG540" s="140">
        <f>IF(N540="zákl. přenesená",J540,0)</f>
        <v>0</v>
      </c>
      <c r="BH540" s="140">
        <f>IF(N540="sníž. přenesená",J540,0)</f>
        <v>0</v>
      </c>
      <c r="BI540" s="140">
        <f>IF(N540="nulová",J540,0)</f>
        <v>0</v>
      </c>
      <c r="BJ540" s="18" t="s">
        <v>77</v>
      </c>
      <c r="BK540" s="140">
        <f>ROUND(I540*H540,2)</f>
        <v>0</v>
      </c>
      <c r="BL540" s="18" t="s">
        <v>247</v>
      </c>
      <c r="BM540" s="139" t="s">
        <v>1408</v>
      </c>
    </row>
    <row r="541" spans="2:65" s="1" customFormat="1" ht="24" customHeight="1">
      <c r="B541" s="128"/>
      <c r="C541" s="163" t="s">
        <v>1409</v>
      </c>
      <c r="D541" s="163" t="s">
        <v>242</v>
      </c>
      <c r="E541" s="164" t="s">
        <v>1410</v>
      </c>
      <c r="F541" s="165" t="s">
        <v>1411</v>
      </c>
      <c r="G541" s="166" t="s">
        <v>118</v>
      </c>
      <c r="H541" s="167">
        <v>5.2</v>
      </c>
      <c r="I541" s="168"/>
      <c r="J541" s="168">
        <f>ROUND(I541*H541,2)</f>
        <v>0</v>
      </c>
      <c r="K541" s="165" t="s">
        <v>3</v>
      </c>
      <c r="L541" s="169"/>
      <c r="M541" s="170" t="s">
        <v>3</v>
      </c>
      <c r="N541" s="171" t="s">
        <v>40</v>
      </c>
      <c r="O541" s="137">
        <v>0</v>
      </c>
      <c r="P541" s="137">
        <f>O541*H541</f>
        <v>0</v>
      </c>
      <c r="Q541" s="137">
        <v>1.9199999999999998E-2</v>
      </c>
      <c r="R541" s="137">
        <f>Q541*H541</f>
        <v>9.9839999999999998E-2</v>
      </c>
      <c r="S541" s="137">
        <v>0</v>
      </c>
      <c r="T541" s="138">
        <f>S541*H541</f>
        <v>0</v>
      </c>
      <c r="AR541" s="139" t="s">
        <v>328</v>
      </c>
      <c r="AT541" s="139" t="s">
        <v>242</v>
      </c>
      <c r="AU541" s="139" t="s">
        <v>79</v>
      </c>
      <c r="AY541" s="18" t="s">
        <v>157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18" t="s">
        <v>77</v>
      </c>
      <c r="BK541" s="140">
        <f>ROUND(I541*H541,2)</f>
        <v>0</v>
      </c>
      <c r="BL541" s="18" t="s">
        <v>247</v>
      </c>
      <c r="BM541" s="139" t="s">
        <v>1412</v>
      </c>
    </row>
    <row r="542" spans="2:65" s="12" customFormat="1" ht="33.75">
      <c r="B542" s="141"/>
      <c r="D542" s="142" t="s">
        <v>165</v>
      </c>
      <c r="E542" s="143" t="s">
        <v>3</v>
      </c>
      <c r="F542" s="144" t="s">
        <v>1413</v>
      </c>
      <c r="H542" s="145">
        <v>5.2</v>
      </c>
      <c r="L542" s="141"/>
      <c r="M542" s="146"/>
      <c r="N542" s="147"/>
      <c r="O542" s="147"/>
      <c r="P542" s="147"/>
      <c r="Q542" s="147"/>
      <c r="R542" s="147"/>
      <c r="S542" s="147"/>
      <c r="T542" s="148"/>
      <c r="AT542" s="143" t="s">
        <v>165</v>
      </c>
      <c r="AU542" s="143" t="s">
        <v>79</v>
      </c>
      <c r="AV542" s="12" t="s">
        <v>79</v>
      </c>
      <c r="AW542" s="12" t="s">
        <v>31</v>
      </c>
      <c r="AX542" s="12" t="s">
        <v>77</v>
      </c>
      <c r="AY542" s="143" t="s">
        <v>157</v>
      </c>
    </row>
    <row r="543" spans="2:65" s="1" customFormat="1" ht="24" customHeight="1">
      <c r="B543" s="128"/>
      <c r="C543" s="129" t="s">
        <v>1414</v>
      </c>
      <c r="D543" s="129" t="s">
        <v>159</v>
      </c>
      <c r="E543" s="130" t="s">
        <v>1415</v>
      </c>
      <c r="F543" s="131" t="s">
        <v>1416</v>
      </c>
      <c r="G543" s="132" t="s">
        <v>499</v>
      </c>
      <c r="H543" s="133">
        <v>15.8</v>
      </c>
      <c r="I543" s="134"/>
      <c r="J543" s="134">
        <f>ROUND(I543*H543,2)</f>
        <v>0</v>
      </c>
      <c r="K543" s="131" t="s">
        <v>162</v>
      </c>
      <c r="L543" s="30"/>
      <c r="M543" s="135" t="s">
        <v>3</v>
      </c>
      <c r="N543" s="136" t="s">
        <v>40</v>
      </c>
      <c r="O543" s="137">
        <v>0.13400000000000001</v>
      </c>
      <c r="P543" s="137">
        <f>O543*H543</f>
        <v>2.1172000000000004</v>
      </c>
      <c r="Q543" s="137">
        <v>6.0000000000000002E-5</v>
      </c>
      <c r="R543" s="137">
        <f>Q543*H543</f>
        <v>9.4800000000000006E-4</v>
      </c>
      <c r="S543" s="137">
        <v>0</v>
      </c>
      <c r="T543" s="138">
        <f>S543*H543</f>
        <v>0</v>
      </c>
      <c r="AR543" s="139" t="s">
        <v>247</v>
      </c>
      <c r="AT543" s="139" t="s">
        <v>159</v>
      </c>
      <c r="AU543" s="139" t="s">
        <v>79</v>
      </c>
      <c r="AY543" s="18" t="s">
        <v>157</v>
      </c>
      <c r="BE543" s="140">
        <f>IF(N543="základní",J543,0)</f>
        <v>0</v>
      </c>
      <c r="BF543" s="140">
        <f>IF(N543="snížená",J543,0)</f>
        <v>0</v>
      </c>
      <c r="BG543" s="140">
        <f>IF(N543="zákl. přenesená",J543,0)</f>
        <v>0</v>
      </c>
      <c r="BH543" s="140">
        <f>IF(N543="sníž. přenesená",J543,0)</f>
        <v>0</v>
      </c>
      <c r="BI543" s="140">
        <f>IF(N543="nulová",J543,0)</f>
        <v>0</v>
      </c>
      <c r="BJ543" s="18" t="s">
        <v>77</v>
      </c>
      <c r="BK543" s="140">
        <f>ROUND(I543*H543,2)</f>
        <v>0</v>
      </c>
      <c r="BL543" s="18" t="s">
        <v>247</v>
      </c>
      <c r="BM543" s="139" t="s">
        <v>1417</v>
      </c>
    </row>
    <row r="544" spans="2:65" s="12" customFormat="1" ht="22.5">
      <c r="B544" s="141"/>
      <c r="D544" s="142" t="s">
        <v>165</v>
      </c>
      <c r="E544" s="143" t="s">
        <v>3</v>
      </c>
      <c r="F544" s="144" t="s">
        <v>1418</v>
      </c>
      <c r="H544" s="145">
        <v>15.8</v>
      </c>
      <c r="L544" s="141"/>
      <c r="M544" s="146"/>
      <c r="N544" s="147"/>
      <c r="O544" s="147"/>
      <c r="P544" s="147"/>
      <c r="Q544" s="147"/>
      <c r="R544" s="147"/>
      <c r="S544" s="147"/>
      <c r="T544" s="148"/>
      <c r="AT544" s="143" t="s">
        <v>165</v>
      </c>
      <c r="AU544" s="143" t="s">
        <v>79</v>
      </c>
      <c r="AV544" s="12" t="s">
        <v>79</v>
      </c>
      <c r="AW544" s="12" t="s">
        <v>31</v>
      </c>
      <c r="AX544" s="12" t="s">
        <v>77</v>
      </c>
      <c r="AY544" s="143" t="s">
        <v>157</v>
      </c>
    </row>
    <row r="545" spans="2:65" s="1" customFormat="1" ht="36" customHeight="1">
      <c r="B545" s="128"/>
      <c r="C545" s="129" t="s">
        <v>1419</v>
      </c>
      <c r="D545" s="129" t="s">
        <v>159</v>
      </c>
      <c r="E545" s="130" t="s">
        <v>503</v>
      </c>
      <c r="F545" s="131" t="s">
        <v>504</v>
      </c>
      <c r="G545" s="132" t="s">
        <v>422</v>
      </c>
      <c r="H545" s="133">
        <v>1280.7080000000001</v>
      </c>
      <c r="I545" s="134"/>
      <c r="J545" s="134">
        <f>ROUND(I545*H545,2)</f>
        <v>0</v>
      </c>
      <c r="K545" s="131" t="s">
        <v>162</v>
      </c>
      <c r="L545" s="30"/>
      <c r="M545" s="135" t="s">
        <v>3</v>
      </c>
      <c r="N545" s="136" t="s">
        <v>40</v>
      </c>
      <c r="O545" s="137">
        <v>0</v>
      </c>
      <c r="P545" s="137">
        <f>O545*H545</f>
        <v>0</v>
      </c>
      <c r="Q545" s="137">
        <v>0</v>
      </c>
      <c r="R545" s="137">
        <f>Q545*H545</f>
        <v>0</v>
      </c>
      <c r="S545" s="137">
        <v>0</v>
      </c>
      <c r="T545" s="138">
        <f>S545*H545</f>
        <v>0</v>
      </c>
      <c r="AR545" s="139" t="s">
        <v>247</v>
      </c>
      <c r="AT545" s="139" t="s">
        <v>159</v>
      </c>
      <c r="AU545" s="139" t="s">
        <v>79</v>
      </c>
      <c r="AY545" s="18" t="s">
        <v>157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18" t="s">
        <v>77</v>
      </c>
      <c r="BK545" s="140">
        <f>ROUND(I545*H545,2)</f>
        <v>0</v>
      </c>
      <c r="BL545" s="18" t="s">
        <v>247</v>
      </c>
      <c r="BM545" s="139" t="s">
        <v>1420</v>
      </c>
    </row>
    <row r="546" spans="2:65" s="11" customFormat="1" ht="22.9" customHeight="1">
      <c r="B546" s="116"/>
      <c r="D546" s="117" t="s">
        <v>68</v>
      </c>
      <c r="E546" s="126" t="s">
        <v>1421</v>
      </c>
      <c r="F546" s="126" t="s">
        <v>1422</v>
      </c>
      <c r="J546" s="127">
        <f>BK546</f>
        <v>0</v>
      </c>
      <c r="L546" s="116"/>
      <c r="M546" s="120"/>
      <c r="N546" s="121"/>
      <c r="O546" s="121"/>
      <c r="P546" s="122">
        <f>SUM(P547:P557)</f>
        <v>8.6306320000000003</v>
      </c>
      <c r="Q546" s="121"/>
      <c r="R546" s="122">
        <f>SUM(R547:R557)</f>
        <v>3.5443584799999996</v>
      </c>
      <c r="S546" s="121"/>
      <c r="T546" s="123">
        <f>SUM(T547:T557)</f>
        <v>0</v>
      </c>
      <c r="AR546" s="117" t="s">
        <v>79</v>
      </c>
      <c r="AT546" s="124" t="s">
        <v>68</v>
      </c>
      <c r="AU546" s="124" t="s">
        <v>77</v>
      </c>
      <c r="AY546" s="117" t="s">
        <v>157</v>
      </c>
      <c r="BK546" s="125">
        <f>SUM(BK547:BK557)</f>
        <v>0</v>
      </c>
    </row>
    <row r="547" spans="2:65" s="1" customFormat="1" ht="36" customHeight="1">
      <c r="B547" s="128"/>
      <c r="C547" s="129" t="s">
        <v>1423</v>
      </c>
      <c r="D547" s="129" t="s">
        <v>159</v>
      </c>
      <c r="E547" s="130" t="s">
        <v>1424</v>
      </c>
      <c r="F547" s="131" t="s">
        <v>1425</v>
      </c>
      <c r="G547" s="132" t="s">
        <v>121</v>
      </c>
      <c r="H547" s="133">
        <v>2.8</v>
      </c>
      <c r="I547" s="134"/>
      <c r="J547" s="134">
        <f>ROUND(I547*H547,2)</f>
        <v>0</v>
      </c>
      <c r="K547" s="131" t="s">
        <v>162</v>
      </c>
      <c r="L547" s="30"/>
      <c r="M547" s="135" t="s">
        <v>3</v>
      </c>
      <c r="N547" s="136" t="s">
        <v>40</v>
      </c>
      <c r="O547" s="137">
        <v>0.72</v>
      </c>
      <c r="P547" s="137">
        <f>O547*H547</f>
        <v>2.016</v>
      </c>
      <c r="Q547" s="137">
        <v>1.1857</v>
      </c>
      <c r="R547" s="137">
        <f>Q547*H547</f>
        <v>3.3199599999999996</v>
      </c>
      <c r="S547" s="137">
        <v>0</v>
      </c>
      <c r="T547" s="138">
        <f>S547*H547</f>
        <v>0</v>
      </c>
      <c r="AR547" s="139" t="s">
        <v>247</v>
      </c>
      <c r="AT547" s="139" t="s">
        <v>159</v>
      </c>
      <c r="AU547" s="139" t="s">
        <v>79</v>
      </c>
      <c r="AY547" s="18" t="s">
        <v>157</v>
      </c>
      <c r="BE547" s="140">
        <f>IF(N547="základní",J547,0)</f>
        <v>0</v>
      </c>
      <c r="BF547" s="140">
        <f>IF(N547="snížená",J547,0)</f>
        <v>0</v>
      </c>
      <c r="BG547" s="140">
        <f>IF(N547="zákl. přenesená",J547,0)</f>
        <v>0</v>
      </c>
      <c r="BH547" s="140">
        <f>IF(N547="sníž. přenesená",J547,0)</f>
        <v>0</v>
      </c>
      <c r="BI547" s="140">
        <f>IF(N547="nulová",J547,0)</f>
        <v>0</v>
      </c>
      <c r="BJ547" s="18" t="s">
        <v>77</v>
      </c>
      <c r="BK547" s="140">
        <f>ROUND(I547*H547,2)</f>
        <v>0</v>
      </c>
      <c r="BL547" s="18" t="s">
        <v>247</v>
      </c>
      <c r="BM547" s="139" t="s">
        <v>1426</v>
      </c>
    </row>
    <row r="548" spans="2:65" s="12" customFormat="1">
      <c r="B548" s="141"/>
      <c r="D548" s="142" t="s">
        <v>165</v>
      </c>
      <c r="E548" s="143" t="s">
        <v>521</v>
      </c>
      <c r="F548" s="144" t="s">
        <v>1427</v>
      </c>
      <c r="H548" s="145">
        <v>2.8</v>
      </c>
      <c r="L548" s="141"/>
      <c r="M548" s="146"/>
      <c r="N548" s="147"/>
      <c r="O548" s="147"/>
      <c r="P548" s="147"/>
      <c r="Q548" s="147"/>
      <c r="R548" s="147"/>
      <c r="S548" s="147"/>
      <c r="T548" s="148"/>
      <c r="AT548" s="143" t="s">
        <v>165</v>
      </c>
      <c r="AU548" s="143" t="s">
        <v>79</v>
      </c>
      <c r="AV548" s="12" t="s">
        <v>79</v>
      </c>
      <c r="AW548" s="12" t="s">
        <v>31</v>
      </c>
      <c r="AX548" s="12" t="s">
        <v>77</v>
      </c>
      <c r="AY548" s="143" t="s">
        <v>157</v>
      </c>
    </row>
    <row r="549" spans="2:65" s="1" customFormat="1" ht="24" customHeight="1">
      <c r="B549" s="128"/>
      <c r="C549" s="163" t="s">
        <v>1428</v>
      </c>
      <c r="D549" s="163" t="s">
        <v>242</v>
      </c>
      <c r="E549" s="164" t="s">
        <v>1429</v>
      </c>
      <c r="F549" s="165" t="s">
        <v>1430</v>
      </c>
      <c r="G549" s="166" t="s">
        <v>121</v>
      </c>
      <c r="H549" s="167">
        <v>3.08</v>
      </c>
      <c r="I549" s="168"/>
      <c r="J549" s="168">
        <f>ROUND(I549*H549,2)</f>
        <v>0</v>
      </c>
      <c r="K549" s="165" t="s">
        <v>3</v>
      </c>
      <c r="L549" s="169"/>
      <c r="M549" s="170" t="s">
        <v>3</v>
      </c>
      <c r="N549" s="171" t="s">
        <v>40</v>
      </c>
      <c r="O549" s="137">
        <v>0</v>
      </c>
      <c r="P549" s="137">
        <f>O549*H549</f>
        <v>0</v>
      </c>
      <c r="Q549" s="137">
        <v>2.3600000000000001E-3</v>
      </c>
      <c r="R549" s="137">
        <f>Q549*H549</f>
        <v>7.2688000000000006E-3</v>
      </c>
      <c r="S549" s="137">
        <v>0</v>
      </c>
      <c r="T549" s="138">
        <f>S549*H549</f>
        <v>0</v>
      </c>
      <c r="AR549" s="139" t="s">
        <v>328</v>
      </c>
      <c r="AT549" s="139" t="s">
        <v>242</v>
      </c>
      <c r="AU549" s="139" t="s">
        <v>79</v>
      </c>
      <c r="AY549" s="18" t="s">
        <v>157</v>
      </c>
      <c r="BE549" s="140">
        <f>IF(N549="základní",J549,0)</f>
        <v>0</v>
      </c>
      <c r="BF549" s="140">
        <f>IF(N549="snížená",J549,0)</f>
        <v>0</v>
      </c>
      <c r="BG549" s="140">
        <f>IF(N549="zákl. přenesená",J549,0)</f>
        <v>0</v>
      </c>
      <c r="BH549" s="140">
        <f>IF(N549="sníž. přenesená",J549,0)</f>
        <v>0</v>
      </c>
      <c r="BI549" s="140">
        <f>IF(N549="nulová",J549,0)</f>
        <v>0</v>
      </c>
      <c r="BJ549" s="18" t="s">
        <v>77</v>
      </c>
      <c r="BK549" s="140">
        <f>ROUND(I549*H549,2)</f>
        <v>0</v>
      </c>
      <c r="BL549" s="18" t="s">
        <v>247</v>
      </c>
      <c r="BM549" s="139" t="s">
        <v>1431</v>
      </c>
    </row>
    <row r="550" spans="2:65" s="12" customFormat="1">
      <c r="B550" s="141"/>
      <c r="D550" s="142" t="s">
        <v>165</v>
      </c>
      <c r="F550" s="144" t="s">
        <v>1432</v>
      </c>
      <c r="H550" s="145">
        <v>3.08</v>
      </c>
      <c r="L550" s="141"/>
      <c r="M550" s="146"/>
      <c r="N550" s="147"/>
      <c r="O550" s="147"/>
      <c r="P550" s="147"/>
      <c r="Q550" s="147"/>
      <c r="R550" s="147"/>
      <c r="S550" s="147"/>
      <c r="T550" s="148"/>
      <c r="AT550" s="143" t="s">
        <v>165</v>
      </c>
      <c r="AU550" s="143" t="s">
        <v>79</v>
      </c>
      <c r="AV550" s="12" t="s">
        <v>79</v>
      </c>
      <c r="AW550" s="12" t="s">
        <v>4</v>
      </c>
      <c r="AX550" s="12" t="s">
        <v>77</v>
      </c>
      <c r="AY550" s="143" t="s">
        <v>157</v>
      </c>
    </row>
    <row r="551" spans="2:65" s="1" customFormat="1" ht="24" customHeight="1">
      <c r="B551" s="128"/>
      <c r="C551" s="129" t="s">
        <v>1433</v>
      </c>
      <c r="D551" s="129" t="s">
        <v>159</v>
      </c>
      <c r="E551" s="130" t="s">
        <v>1434</v>
      </c>
      <c r="F551" s="131" t="s">
        <v>1435</v>
      </c>
      <c r="G551" s="132" t="s">
        <v>121</v>
      </c>
      <c r="H551" s="133">
        <v>2.8</v>
      </c>
      <c r="I551" s="134"/>
      <c r="J551" s="134">
        <f>ROUND(I551*H551,2)</f>
        <v>0</v>
      </c>
      <c r="K551" s="131" t="s">
        <v>162</v>
      </c>
      <c r="L551" s="30"/>
      <c r="M551" s="135" t="s">
        <v>3</v>
      </c>
      <c r="N551" s="136" t="s">
        <v>40</v>
      </c>
      <c r="O551" s="137">
        <v>3.4000000000000002E-2</v>
      </c>
      <c r="P551" s="137">
        <f>O551*H551</f>
        <v>9.5200000000000007E-2</v>
      </c>
      <c r="Q551" s="137">
        <v>0</v>
      </c>
      <c r="R551" s="137">
        <f>Q551*H551</f>
        <v>0</v>
      </c>
      <c r="S551" s="137">
        <v>0</v>
      </c>
      <c r="T551" s="138">
        <f>S551*H551</f>
        <v>0</v>
      </c>
      <c r="AR551" s="139" t="s">
        <v>247</v>
      </c>
      <c r="AT551" s="139" t="s">
        <v>159</v>
      </c>
      <c r="AU551" s="139" t="s">
        <v>79</v>
      </c>
      <c r="AY551" s="18" t="s">
        <v>157</v>
      </c>
      <c r="BE551" s="140">
        <f>IF(N551="základní",J551,0)</f>
        <v>0</v>
      </c>
      <c r="BF551" s="140">
        <f>IF(N551="snížená",J551,0)</f>
        <v>0</v>
      </c>
      <c r="BG551" s="140">
        <f>IF(N551="zákl. přenesená",J551,0)</f>
        <v>0</v>
      </c>
      <c r="BH551" s="140">
        <f>IF(N551="sníž. přenesená",J551,0)</f>
        <v>0</v>
      </c>
      <c r="BI551" s="140">
        <f>IF(N551="nulová",J551,0)</f>
        <v>0</v>
      </c>
      <c r="BJ551" s="18" t="s">
        <v>77</v>
      </c>
      <c r="BK551" s="140">
        <f>ROUND(I551*H551,2)</f>
        <v>0</v>
      </c>
      <c r="BL551" s="18" t="s">
        <v>247</v>
      </c>
      <c r="BM551" s="139" t="s">
        <v>1436</v>
      </c>
    </row>
    <row r="552" spans="2:65" s="1" customFormat="1" ht="48" customHeight="1">
      <c r="B552" s="128"/>
      <c r="C552" s="129" t="s">
        <v>1437</v>
      </c>
      <c r="D552" s="129" t="s">
        <v>159</v>
      </c>
      <c r="E552" s="130" t="s">
        <v>1438</v>
      </c>
      <c r="F552" s="131" t="s">
        <v>1439</v>
      </c>
      <c r="G552" s="132" t="s">
        <v>121</v>
      </c>
      <c r="H552" s="133">
        <v>7.7519999999999998</v>
      </c>
      <c r="I552" s="134"/>
      <c r="J552" s="134">
        <f>ROUND(I552*H552,2)</f>
        <v>0</v>
      </c>
      <c r="K552" s="131" t="s">
        <v>162</v>
      </c>
      <c r="L552" s="30"/>
      <c r="M552" s="135" t="s">
        <v>3</v>
      </c>
      <c r="N552" s="136" t="s">
        <v>40</v>
      </c>
      <c r="O552" s="137">
        <v>0.74099999999999999</v>
      </c>
      <c r="P552" s="137">
        <f>O552*H552</f>
        <v>5.7442319999999993</v>
      </c>
      <c r="Q552" s="137">
        <v>6.8900000000000003E-3</v>
      </c>
      <c r="R552" s="137">
        <f>Q552*H552</f>
        <v>5.3411279999999998E-2</v>
      </c>
      <c r="S552" s="137">
        <v>0</v>
      </c>
      <c r="T552" s="138">
        <f>S552*H552</f>
        <v>0</v>
      </c>
      <c r="AR552" s="139" t="s">
        <v>247</v>
      </c>
      <c r="AT552" s="139" t="s">
        <v>159</v>
      </c>
      <c r="AU552" s="139" t="s">
        <v>79</v>
      </c>
      <c r="AY552" s="18" t="s">
        <v>157</v>
      </c>
      <c r="BE552" s="140">
        <f>IF(N552="základní",J552,0)</f>
        <v>0</v>
      </c>
      <c r="BF552" s="140">
        <f>IF(N552="snížená",J552,0)</f>
        <v>0</v>
      </c>
      <c r="BG552" s="140">
        <f>IF(N552="zákl. přenesená",J552,0)</f>
        <v>0</v>
      </c>
      <c r="BH552" s="140">
        <f>IF(N552="sníž. přenesená",J552,0)</f>
        <v>0</v>
      </c>
      <c r="BI552" s="140">
        <f>IF(N552="nulová",J552,0)</f>
        <v>0</v>
      </c>
      <c r="BJ552" s="18" t="s">
        <v>77</v>
      </c>
      <c r="BK552" s="140">
        <f>ROUND(I552*H552,2)</f>
        <v>0</v>
      </c>
      <c r="BL552" s="18" t="s">
        <v>247</v>
      </c>
      <c r="BM552" s="139" t="s">
        <v>1440</v>
      </c>
    </row>
    <row r="553" spans="2:65" s="12" customFormat="1">
      <c r="B553" s="141"/>
      <c r="D553" s="142" t="s">
        <v>165</v>
      </c>
      <c r="E553" s="143" t="s">
        <v>3</v>
      </c>
      <c r="F553" s="144" t="s">
        <v>970</v>
      </c>
      <c r="H553" s="145">
        <v>7.7519999999999998</v>
      </c>
      <c r="L553" s="141"/>
      <c r="M553" s="146"/>
      <c r="N553" s="147"/>
      <c r="O553" s="147"/>
      <c r="P553" s="147"/>
      <c r="Q553" s="147"/>
      <c r="R553" s="147"/>
      <c r="S553" s="147"/>
      <c r="T553" s="148"/>
      <c r="AT553" s="143" t="s">
        <v>165</v>
      </c>
      <c r="AU553" s="143" t="s">
        <v>79</v>
      </c>
      <c r="AV553" s="12" t="s">
        <v>79</v>
      </c>
      <c r="AW553" s="12" t="s">
        <v>31</v>
      </c>
      <c r="AX553" s="12" t="s">
        <v>77</v>
      </c>
      <c r="AY553" s="143" t="s">
        <v>157</v>
      </c>
    </row>
    <row r="554" spans="2:65" s="1" customFormat="1" ht="16.5" customHeight="1">
      <c r="B554" s="128"/>
      <c r="C554" s="163" t="s">
        <v>1441</v>
      </c>
      <c r="D554" s="163" t="s">
        <v>242</v>
      </c>
      <c r="E554" s="164" t="s">
        <v>1442</v>
      </c>
      <c r="F554" s="165" t="s">
        <v>1443</v>
      </c>
      <c r="G554" s="166" t="s">
        <v>121</v>
      </c>
      <c r="H554" s="167">
        <v>8.5269999999999992</v>
      </c>
      <c r="I554" s="168"/>
      <c r="J554" s="168">
        <f>ROUND(I554*H554,2)</f>
        <v>0</v>
      </c>
      <c r="K554" s="165" t="s">
        <v>162</v>
      </c>
      <c r="L554" s="169"/>
      <c r="M554" s="170" t="s">
        <v>3</v>
      </c>
      <c r="N554" s="171" t="s">
        <v>40</v>
      </c>
      <c r="O554" s="137">
        <v>0</v>
      </c>
      <c r="P554" s="137">
        <f>O554*H554</f>
        <v>0</v>
      </c>
      <c r="Q554" s="137">
        <v>1.9199999999999998E-2</v>
      </c>
      <c r="R554" s="137">
        <f>Q554*H554</f>
        <v>0.16371839999999996</v>
      </c>
      <c r="S554" s="137">
        <v>0</v>
      </c>
      <c r="T554" s="138">
        <f>S554*H554</f>
        <v>0</v>
      </c>
      <c r="AR554" s="139" t="s">
        <v>328</v>
      </c>
      <c r="AT554" s="139" t="s">
        <v>242</v>
      </c>
      <c r="AU554" s="139" t="s">
        <v>79</v>
      </c>
      <c r="AY554" s="18" t="s">
        <v>157</v>
      </c>
      <c r="BE554" s="140">
        <f>IF(N554="základní",J554,0)</f>
        <v>0</v>
      </c>
      <c r="BF554" s="140">
        <f>IF(N554="snížená",J554,0)</f>
        <v>0</v>
      </c>
      <c r="BG554" s="140">
        <f>IF(N554="zákl. přenesená",J554,0)</f>
        <v>0</v>
      </c>
      <c r="BH554" s="140">
        <f>IF(N554="sníž. přenesená",J554,0)</f>
        <v>0</v>
      </c>
      <c r="BI554" s="140">
        <f>IF(N554="nulová",J554,0)</f>
        <v>0</v>
      </c>
      <c r="BJ554" s="18" t="s">
        <v>77</v>
      </c>
      <c r="BK554" s="140">
        <f>ROUND(I554*H554,2)</f>
        <v>0</v>
      </c>
      <c r="BL554" s="18" t="s">
        <v>247</v>
      </c>
      <c r="BM554" s="139" t="s">
        <v>1444</v>
      </c>
    </row>
    <row r="555" spans="2:65" s="12" customFormat="1">
      <c r="B555" s="141"/>
      <c r="D555" s="142" t="s">
        <v>165</v>
      </c>
      <c r="F555" s="144" t="s">
        <v>1445</v>
      </c>
      <c r="H555" s="145">
        <v>8.5269999999999992</v>
      </c>
      <c r="L555" s="141"/>
      <c r="M555" s="146"/>
      <c r="N555" s="147"/>
      <c r="O555" s="147"/>
      <c r="P555" s="147"/>
      <c r="Q555" s="147"/>
      <c r="R555" s="147"/>
      <c r="S555" s="147"/>
      <c r="T555" s="148"/>
      <c r="AT555" s="143" t="s">
        <v>165</v>
      </c>
      <c r="AU555" s="143" t="s">
        <v>79</v>
      </c>
      <c r="AV555" s="12" t="s">
        <v>79</v>
      </c>
      <c r="AW555" s="12" t="s">
        <v>4</v>
      </c>
      <c r="AX555" s="12" t="s">
        <v>77</v>
      </c>
      <c r="AY555" s="143" t="s">
        <v>157</v>
      </c>
    </row>
    <row r="556" spans="2:65" s="1" customFormat="1" ht="36" customHeight="1">
      <c r="B556" s="128"/>
      <c r="C556" s="129" t="s">
        <v>1446</v>
      </c>
      <c r="D556" s="129" t="s">
        <v>159</v>
      </c>
      <c r="E556" s="130" t="s">
        <v>1447</v>
      </c>
      <c r="F556" s="131" t="s">
        <v>1448</v>
      </c>
      <c r="G556" s="132" t="s">
        <v>121</v>
      </c>
      <c r="H556" s="133">
        <v>7.7519999999999998</v>
      </c>
      <c r="I556" s="134"/>
      <c r="J556" s="134">
        <f>ROUND(I556*H556,2)</f>
        <v>0</v>
      </c>
      <c r="K556" s="131" t="s">
        <v>162</v>
      </c>
      <c r="L556" s="30"/>
      <c r="M556" s="135" t="s">
        <v>3</v>
      </c>
      <c r="N556" s="136" t="s">
        <v>40</v>
      </c>
      <c r="O556" s="137">
        <v>0.1</v>
      </c>
      <c r="P556" s="137">
        <f>O556*H556</f>
        <v>0.7752</v>
      </c>
      <c r="Q556" s="137">
        <v>0</v>
      </c>
      <c r="R556" s="137">
        <f>Q556*H556</f>
        <v>0</v>
      </c>
      <c r="S556" s="137">
        <v>0</v>
      </c>
      <c r="T556" s="138">
        <f>S556*H556</f>
        <v>0</v>
      </c>
      <c r="AR556" s="139" t="s">
        <v>247</v>
      </c>
      <c r="AT556" s="139" t="s">
        <v>159</v>
      </c>
      <c r="AU556" s="139" t="s">
        <v>79</v>
      </c>
      <c r="AY556" s="18" t="s">
        <v>157</v>
      </c>
      <c r="BE556" s="140">
        <f>IF(N556="základní",J556,0)</f>
        <v>0</v>
      </c>
      <c r="BF556" s="140">
        <f>IF(N556="snížená",J556,0)</f>
        <v>0</v>
      </c>
      <c r="BG556" s="140">
        <f>IF(N556="zákl. přenesená",J556,0)</f>
        <v>0</v>
      </c>
      <c r="BH556" s="140">
        <f>IF(N556="sníž. přenesená",J556,0)</f>
        <v>0</v>
      </c>
      <c r="BI556" s="140">
        <f>IF(N556="nulová",J556,0)</f>
        <v>0</v>
      </c>
      <c r="BJ556" s="18" t="s">
        <v>77</v>
      </c>
      <c r="BK556" s="140">
        <f>ROUND(I556*H556,2)</f>
        <v>0</v>
      </c>
      <c r="BL556" s="18" t="s">
        <v>247</v>
      </c>
      <c r="BM556" s="139" t="s">
        <v>1449</v>
      </c>
    </row>
    <row r="557" spans="2:65" s="1" customFormat="1" ht="36" customHeight="1">
      <c r="B557" s="128"/>
      <c r="C557" s="129" t="s">
        <v>1450</v>
      </c>
      <c r="D557" s="129" t="s">
        <v>159</v>
      </c>
      <c r="E557" s="130" t="s">
        <v>1451</v>
      </c>
      <c r="F557" s="131" t="s">
        <v>1452</v>
      </c>
      <c r="G557" s="132" t="s">
        <v>422</v>
      </c>
      <c r="H557" s="133">
        <v>112.02200000000001</v>
      </c>
      <c r="I557" s="134"/>
      <c r="J557" s="134">
        <f>ROUND(I557*H557,2)</f>
        <v>0</v>
      </c>
      <c r="K557" s="131" t="s">
        <v>162</v>
      </c>
      <c r="L557" s="30"/>
      <c r="M557" s="135" t="s">
        <v>3</v>
      </c>
      <c r="N557" s="136" t="s">
        <v>40</v>
      </c>
      <c r="O557" s="137">
        <v>0</v>
      </c>
      <c r="P557" s="137">
        <f>O557*H557</f>
        <v>0</v>
      </c>
      <c r="Q557" s="137">
        <v>0</v>
      </c>
      <c r="R557" s="137">
        <f>Q557*H557</f>
        <v>0</v>
      </c>
      <c r="S557" s="137">
        <v>0</v>
      </c>
      <c r="T557" s="138">
        <f>S557*H557</f>
        <v>0</v>
      </c>
      <c r="AR557" s="139" t="s">
        <v>247</v>
      </c>
      <c r="AT557" s="139" t="s">
        <v>159</v>
      </c>
      <c r="AU557" s="139" t="s">
        <v>79</v>
      </c>
      <c r="AY557" s="18" t="s">
        <v>157</v>
      </c>
      <c r="BE557" s="140">
        <f>IF(N557="základní",J557,0)</f>
        <v>0</v>
      </c>
      <c r="BF557" s="140">
        <f>IF(N557="snížená",J557,0)</f>
        <v>0</v>
      </c>
      <c r="BG557" s="140">
        <f>IF(N557="zákl. přenesená",J557,0)</f>
        <v>0</v>
      </c>
      <c r="BH557" s="140">
        <f>IF(N557="sníž. přenesená",J557,0)</f>
        <v>0</v>
      </c>
      <c r="BI557" s="140">
        <f>IF(N557="nulová",J557,0)</f>
        <v>0</v>
      </c>
      <c r="BJ557" s="18" t="s">
        <v>77</v>
      </c>
      <c r="BK557" s="140">
        <f>ROUND(I557*H557,2)</f>
        <v>0</v>
      </c>
      <c r="BL557" s="18" t="s">
        <v>247</v>
      </c>
      <c r="BM557" s="139" t="s">
        <v>1453</v>
      </c>
    </row>
    <row r="558" spans="2:65" s="11" customFormat="1" ht="22.9" customHeight="1">
      <c r="B558" s="116"/>
      <c r="D558" s="117" t="s">
        <v>68</v>
      </c>
      <c r="E558" s="126" t="s">
        <v>1454</v>
      </c>
      <c r="F558" s="126" t="s">
        <v>1455</v>
      </c>
      <c r="J558" s="127">
        <f>BK558</f>
        <v>0</v>
      </c>
      <c r="L558" s="116"/>
      <c r="M558" s="120"/>
      <c r="N558" s="121"/>
      <c r="O558" s="121"/>
      <c r="P558" s="122">
        <f>SUM(P559:P566)</f>
        <v>57.908358000000007</v>
      </c>
      <c r="Q558" s="121"/>
      <c r="R558" s="122">
        <f>SUM(R559:R566)</f>
        <v>1.5625500000000001</v>
      </c>
      <c r="S558" s="121"/>
      <c r="T558" s="123">
        <f>SUM(T559:T566)</f>
        <v>0</v>
      </c>
      <c r="AR558" s="117" t="s">
        <v>79</v>
      </c>
      <c r="AT558" s="124" t="s">
        <v>68</v>
      </c>
      <c r="AU558" s="124" t="s">
        <v>77</v>
      </c>
      <c r="AY558" s="117" t="s">
        <v>157</v>
      </c>
      <c r="BK558" s="125">
        <f>SUM(BK559:BK566)</f>
        <v>0</v>
      </c>
    </row>
    <row r="559" spans="2:65" s="1" customFormat="1" ht="24" customHeight="1">
      <c r="B559" s="128"/>
      <c r="C559" s="129" t="s">
        <v>1456</v>
      </c>
      <c r="D559" s="129" t="s">
        <v>159</v>
      </c>
      <c r="E559" s="130" t="s">
        <v>1457</v>
      </c>
      <c r="F559" s="131" t="s">
        <v>1458</v>
      </c>
      <c r="G559" s="132" t="s">
        <v>121</v>
      </c>
      <c r="H559" s="133">
        <v>80.691000000000003</v>
      </c>
      <c r="I559" s="134"/>
      <c r="J559" s="134">
        <f>ROUND(I559*H559,2)</f>
        <v>0</v>
      </c>
      <c r="K559" s="131" t="s">
        <v>162</v>
      </c>
      <c r="L559" s="30"/>
      <c r="M559" s="135" t="s">
        <v>3</v>
      </c>
      <c r="N559" s="136" t="s">
        <v>40</v>
      </c>
      <c r="O559" s="137">
        <v>4.3999999999999997E-2</v>
      </c>
      <c r="P559" s="137">
        <f>O559*H559</f>
        <v>3.5504039999999999</v>
      </c>
      <c r="Q559" s="137">
        <v>2.9999999999999997E-4</v>
      </c>
      <c r="R559" s="137">
        <f>Q559*H559</f>
        <v>2.4207299999999998E-2</v>
      </c>
      <c r="S559" s="137">
        <v>0</v>
      </c>
      <c r="T559" s="138">
        <f>S559*H559</f>
        <v>0</v>
      </c>
      <c r="AR559" s="139" t="s">
        <v>247</v>
      </c>
      <c r="AT559" s="139" t="s">
        <v>159</v>
      </c>
      <c r="AU559" s="139" t="s">
        <v>79</v>
      </c>
      <c r="AY559" s="18" t="s">
        <v>157</v>
      </c>
      <c r="BE559" s="140">
        <f>IF(N559="základní",J559,0)</f>
        <v>0</v>
      </c>
      <c r="BF559" s="140">
        <f>IF(N559="snížená",J559,0)</f>
        <v>0</v>
      </c>
      <c r="BG559" s="140">
        <f>IF(N559="zákl. přenesená",J559,0)</f>
        <v>0</v>
      </c>
      <c r="BH559" s="140">
        <f>IF(N559="sníž. přenesená",J559,0)</f>
        <v>0</v>
      </c>
      <c r="BI559" s="140">
        <f>IF(N559="nulová",J559,0)</f>
        <v>0</v>
      </c>
      <c r="BJ559" s="18" t="s">
        <v>77</v>
      </c>
      <c r="BK559" s="140">
        <f>ROUND(I559*H559,2)</f>
        <v>0</v>
      </c>
      <c r="BL559" s="18" t="s">
        <v>247</v>
      </c>
      <c r="BM559" s="139" t="s">
        <v>1459</v>
      </c>
    </row>
    <row r="560" spans="2:65" s="1" customFormat="1" ht="36" customHeight="1">
      <c r="B560" s="128"/>
      <c r="C560" s="129" t="s">
        <v>1460</v>
      </c>
      <c r="D560" s="129" t="s">
        <v>159</v>
      </c>
      <c r="E560" s="130" t="s">
        <v>1461</v>
      </c>
      <c r="F560" s="131" t="s">
        <v>1462</v>
      </c>
      <c r="G560" s="132" t="s">
        <v>121</v>
      </c>
      <c r="H560" s="133">
        <v>79.239000000000004</v>
      </c>
      <c r="I560" s="134"/>
      <c r="J560" s="134">
        <f>ROUND(I560*H560,2)</f>
        <v>0</v>
      </c>
      <c r="K560" s="131" t="s">
        <v>162</v>
      </c>
      <c r="L560" s="30"/>
      <c r="M560" s="135" t="s">
        <v>3</v>
      </c>
      <c r="N560" s="136" t="s">
        <v>40</v>
      </c>
      <c r="O560" s="137">
        <v>0.68600000000000005</v>
      </c>
      <c r="P560" s="137">
        <f>O560*H560</f>
        <v>54.357954000000007</v>
      </c>
      <c r="Q560" s="137">
        <v>5.3E-3</v>
      </c>
      <c r="R560" s="137">
        <f>Q560*H560</f>
        <v>0.41996670000000003</v>
      </c>
      <c r="S560" s="137">
        <v>0</v>
      </c>
      <c r="T560" s="138">
        <f>S560*H560</f>
        <v>0</v>
      </c>
      <c r="AR560" s="139" t="s">
        <v>247</v>
      </c>
      <c r="AT560" s="139" t="s">
        <v>159</v>
      </c>
      <c r="AU560" s="139" t="s">
        <v>79</v>
      </c>
      <c r="AY560" s="18" t="s">
        <v>157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18" t="s">
        <v>77</v>
      </c>
      <c r="BK560" s="140">
        <f>ROUND(I560*H560,2)</f>
        <v>0</v>
      </c>
      <c r="BL560" s="18" t="s">
        <v>247</v>
      </c>
      <c r="BM560" s="139" t="s">
        <v>1463</v>
      </c>
    </row>
    <row r="561" spans="2:65" s="12" customFormat="1">
      <c r="B561" s="141"/>
      <c r="D561" s="142" t="s">
        <v>165</v>
      </c>
      <c r="E561" s="143" t="s">
        <v>3</v>
      </c>
      <c r="F561" s="144" t="s">
        <v>1464</v>
      </c>
      <c r="H561" s="145">
        <v>30.074000000000002</v>
      </c>
      <c r="L561" s="141"/>
      <c r="M561" s="146"/>
      <c r="N561" s="147"/>
      <c r="O561" s="147"/>
      <c r="P561" s="147"/>
      <c r="Q561" s="147"/>
      <c r="R561" s="147"/>
      <c r="S561" s="147"/>
      <c r="T561" s="148"/>
      <c r="AT561" s="143" t="s">
        <v>165</v>
      </c>
      <c r="AU561" s="143" t="s">
        <v>79</v>
      </c>
      <c r="AV561" s="12" t="s">
        <v>79</v>
      </c>
      <c r="AW561" s="12" t="s">
        <v>31</v>
      </c>
      <c r="AX561" s="12" t="s">
        <v>69</v>
      </c>
      <c r="AY561" s="143" t="s">
        <v>157</v>
      </c>
    </row>
    <row r="562" spans="2:65" s="12" customFormat="1">
      <c r="B562" s="141"/>
      <c r="D562" s="142" t="s">
        <v>165</v>
      </c>
      <c r="E562" s="143" t="s">
        <v>3</v>
      </c>
      <c r="F562" s="144" t="s">
        <v>1465</v>
      </c>
      <c r="H562" s="145">
        <v>49.164999999999999</v>
      </c>
      <c r="L562" s="141"/>
      <c r="M562" s="146"/>
      <c r="N562" s="147"/>
      <c r="O562" s="147"/>
      <c r="P562" s="147"/>
      <c r="Q562" s="147"/>
      <c r="R562" s="147"/>
      <c r="S562" s="147"/>
      <c r="T562" s="148"/>
      <c r="AT562" s="143" t="s">
        <v>165</v>
      </c>
      <c r="AU562" s="143" t="s">
        <v>79</v>
      </c>
      <c r="AV562" s="12" t="s">
        <v>79</v>
      </c>
      <c r="AW562" s="12" t="s">
        <v>31</v>
      </c>
      <c r="AX562" s="12" t="s">
        <v>69</v>
      </c>
      <c r="AY562" s="143" t="s">
        <v>157</v>
      </c>
    </row>
    <row r="563" spans="2:65" s="13" customFormat="1">
      <c r="B563" s="149"/>
      <c r="D563" s="142" t="s">
        <v>165</v>
      </c>
      <c r="E563" s="150" t="s">
        <v>3</v>
      </c>
      <c r="F563" s="151" t="s">
        <v>172</v>
      </c>
      <c r="H563" s="152">
        <v>79.239000000000004</v>
      </c>
      <c r="L563" s="149"/>
      <c r="M563" s="153"/>
      <c r="N563" s="154"/>
      <c r="O563" s="154"/>
      <c r="P563" s="154"/>
      <c r="Q563" s="154"/>
      <c r="R563" s="154"/>
      <c r="S563" s="154"/>
      <c r="T563" s="155"/>
      <c r="AT563" s="150" t="s">
        <v>165</v>
      </c>
      <c r="AU563" s="150" t="s">
        <v>79</v>
      </c>
      <c r="AV563" s="13" t="s">
        <v>163</v>
      </c>
      <c r="AW563" s="13" t="s">
        <v>31</v>
      </c>
      <c r="AX563" s="13" t="s">
        <v>77</v>
      </c>
      <c r="AY563" s="150" t="s">
        <v>157</v>
      </c>
    </row>
    <row r="564" spans="2:65" s="1" customFormat="1" ht="24" customHeight="1">
      <c r="B564" s="128"/>
      <c r="C564" s="163" t="s">
        <v>1466</v>
      </c>
      <c r="D564" s="163" t="s">
        <v>242</v>
      </c>
      <c r="E564" s="164" t="s">
        <v>1467</v>
      </c>
      <c r="F564" s="165" t="s">
        <v>1468</v>
      </c>
      <c r="G564" s="166" t="s">
        <v>121</v>
      </c>
      <c r="H564" s="167">
        <v>88.76</v>
      </c>
      <c r="I564" s="168"/>
      <c r="J564" s="168">
        <f>ROUND(I564*H564,2)</f>
        <v>0</v>
      </c>
      <c r="K564" s="165" t="s">
        <v>3</v>
      </c>
      <c r="L564" s="169"/>
      <c r="M564" s="170" t="s">
        <v>3</v>
      </c>
      <c r="N564" s="171" t="s">
        <v>40</v>
      </c>
      <c r="O564" s="137">
        <v>0</v>
      </c>
      <c r="P564" s="137">
        <f>O564*H564</f>
        <v>0</v>
      </c>
      <c r="Q564" s="137">
        <v>1.26E-2</v>
      </c>
      <c r="R564" s="137">
        <f>Q564*H564</f>
        <v>1.118376</v>
      </c>
      <c r="S564" s="137">
        <v>0</v>
      </c>
      <c r="T564" s="138">
        <f>S564*H564</f>
        <v>0</v>
      </c>
      <c r="AR564" s="139" t="s">
        <v>328</v>
      </c>
      <c r="AT564" s="139" t="s">
        <v>242</v>
      </c>
      <c r="AU564" s="139" t="s">
        <v>79</v>
      </c>
      <c r="AY564" s="18" t="s">
        <v>157</v>
      </c>
      <c r="BE564" s="140">
        <f>IF(N564="základní",J564,0)</f>
        <v>0</v>
      </c>
      <c r="BF564" s="140">
        <f>IF(N564="snížená",J564,0)</f>
        <v>0</v>
      </c>
      <c r="BG564" s="140">
        <f>IF(N564="zákl. přenesená",J564,0)</f>
        <v>0</v>
      </c>
      <c r="BH564" s="140">
        <f>IF(N564="sníž. přenesená",J564,0)</f>
        <v>0</v>
      </c>
      <c r="BI564" s="140">
        <f>IF(N564="nulová",J564,0)</f>
        <v>0</v>
      </c>
      <c r="BJ564" s="18" t="s">
        <v>77</v>
      </c>
      <c r="BK564" s="140">
        <f>ROUND(I564*H564,2)</f>
        <v>0</v>
      </c>
      <c r="BL564" s="18" t="s">
        <v>247</v>
      </c>
      <c r="BM564" s="139" t="s">
        <v>1469</v>
      </c>
    </row>
    <row r="565" spans="2:65" s="12" customFormat="1">
      <c r="B565" s="141"/>
      <c r="D565" s="142" t="s">
        <v>165</v>
      </c>
      <c r="F565" s="144" t="s">
        <v>1470</v>
      </c>
      <c r="H565" s="145">
        <v>88.76</v>
      </c>
      <c r="L565" s="141"/>
      <c r="M565" s="146"/>
      <c r="N565" s="147"/>
      <c r="O565" s="147"/>
      <c r="P565" s="147"/>
      <c r="Q565" s="147"/>
      <c r="R565" s="147"/>
      <c r="S565" s="147"/>
      <c r="T565" s="148"/>
      <c r="AT565" s="143" t="s">
        <v>165</v>
      </c>
      <c r="AU565" s="143" t="s">
        <v>79</v>
      </c>
      <c r="AV565" s="12" t="s">
        <v>79</v>
      </c>
      <c r="AW565" s="12" t="s">
        <v>4</v>
      </c>
      <c r="AX565" s="12" t="s">
        <v>77</v>
      </c>
      <c r="AY565" s="143" t="s">
        <v>157</v>
      </c>
    </row>
    <row r="566" spans="2:65" s="1" customFormat="1" ht="36" customHeight="1">
      <c r="B566" s="128"/>
      <c r="C566" s="129" t="s">
        <v>1471</v>
      </c>
      <c r="D566" s="129" t="s">
        <v>159</v>
      </c>
      <c r="E566" s="130" t="s">
        <v>1472</v>
      </c>
      <c r="F566" s="131" t="s">
        <v>1473</v>
      </c>
      <c r="G566" s="132" t="s">
        <v>422</v>
      </c>
      <c r="H566" s="133">
        <v>749.01800000000003</v>
      </c>
      <c r="I566" s="134"/>
      <c r="J566" s="134">
        <f>ROUND(I566*H566,2)</f>
        <v>0</v>
      </c>
      <c r="K566" s="131" t="s">
        <v>162</v>
      </c>
      <c r="L566" s="30"/>
      <c r="M566" s="135" t="s">
        <v>3</v>
      </c>
      <c r="N566" s="136" t="s">
        <v>40</v>
      </c>
      <c r="O566" s="137">
        <v>0</v>
      </c>
      <c r="P566" s="137">
        <f>O566*H566</f>
        <v>0</v>
      </c>
      <c r="Q566" s="137">
        <v>0</v>
      </c>
      <c r="R566" s="137">
        <f>Q566*H566</f>
        <v>0</v>
      </c>
      <c r="S566" s="137">
        <v>0</v>
      </c>
      <c r="T566" s="138">
        <f>S566*H566</f>
        <v>0</v>
      </c>
      <c r="AR566" s="139" t="s">
        <v>247</v>
      </c>
      <c r="AT566" s="139" t="s">
        <v>159</v>
      </c>
      <c r="AU566" s="139" t="s">
        <v>79</v>
      </c>
      <c r="AY566" s="18" t="s">
        <v>157</v>
      </c>
      <c r="BE566" s="140">
        <f>IF(N566="základní",J566,0)</f>
        <v>0</v>
      </c>
      <c r="BF566" s="140">
        <f>IF(N566="snížená",J566,0)</f>
        <v>0</v>
      </c>
      <c r="BG566" s="140">
        <f>IF(N566="zákl. přenesená",J566,0)</f>
        <v>0</v>
      </c>
      <c r="BH566" s="140">
        <f>IF(N566="sníž. přenesená",J566,0)</f>
        <v>0</v>
      </c>
      <c r="BI566" s="140">
        <f>IF(N566="nulová",J566,0)</f>
        <v>0</v>
      </c>
      <c r="BJ566" s="18" t="s">
        <v>77</v>
      </c>
      <c r="BK566" s="140">
        <f>ROUND(I566*H566,2)</f>
        <v>0</v>
      </c>
      <c r="BL566" s="18" t="s">
        <v>247</v>
      </c>
      <c r="BM566" s="139" t="s">
        <v>1474</v>
      </c>
    </row>
    <row r="567" spans="2:65" s="11" customFormat="1" ht="22.9" customHeight="1">
      <c r="B567" s="116"/>
      <c r="D567" s="117" t="s">
        <v>68</v>
      </c>
      <c r="E567" s="126" t="s">
        <v>1475</v>
      </c>
      <c r="F567" s="126" t="s">
        <v>1476</v>
      </c>
      <c r="J567" s="127">
        <f>BK567</f>
        <v>0</v>
      </c>
      <c r="L567" s="116"/>
      <c r="M567" s="120"/>
      <c r="N567" s="121"/>
      <c r="O567" s="121"/>
      <c r="P567" s="122">
        <f>SUM(P568:P581)</f>
        <v>22.880531999999999</v>
      </c>
      <c r="Q567" s="121"/>
      <c r="R567" s="122">
        <f>SUM(R568:R581)</f>
        <v>2.9868239999999997E-2</v>
      </c>
      <c r="S567" s="121"/>
      <c r="T567" s="123">
        <f>SUM(T568:T581)</f>
        <v>0</v>
      </c>
      <c r="AR567" s="117" t="s">
        <v>79</v>
      </c>
      <c r="AT567" s="124" t="s">
        <v>68</v>
      </c>
      <c r="AU567" s="124" t="s">
        <v>77</v>
      </c>
      <c r="AY567" s="117" t="s">
        <v>157</v>
      </c>
      <c r="BK567" s="125">
        <f>SUM(BK568:BK581)</f>
        <v>0</v>
      </c>
    </row>
    <row r="568" spans="2:65" s="1" customFormat="1" ht="36" customHeight="1">
      <c r="B568" s="128"/>
      <c r="C568" s="129" t="s">
        <v>1477</v>
      </c>
      <c r="D568" s="129" t="s">
        <v>159</v>
      </c>
      <c r="E568" s="130" t="s">
        <v>1478</v>
      </c>
      <c r="F568" s="131" t="s">
        <v>1479</v>
      </c>
      <c r="G568" s="132" t="s">
        <v>121</v>
      </c>
      <c r="H568" s="133">
        <v>92.561999999999998</v>
      </c>
      <c r="I568" s="134"/>
      <c r="J568" s="134">
        <f>ROUND(I568*H568,2)</f>
        <v>0</v>
      </c>
      <c r="K568" s="131" t="s">
        <v>162</v>
      </c>
      <c r="L568" s="30"/>
      <c r="M568" s="135" t="s">
        <v>3</v>
      </c>
      <c r="N568" s="136" t="s">
        <v>40</v>
      </c>
      <c r="O568" s="137">
        <v>8.5999999999999993E-2</v>
      </c>
      <c r="P568" s="137">
        <f>O568*H568</f>
        <v>7.9603319999999993</v>
      </c>
      <c r="Q568" s="137">
        <v>1.3999999999999999E-4</v>
      </c>
      <c r="R568" s="137">
        <f>Q568*H568</f>
        <v>1.2958679999999998E-2</v>
      </c>
      <c r="S568" s="137">
        <v>0</v>
      </c>
      <c r="T568" s="138">
        <f>S568*H568</f>
        <v>0</v>
      </c>
      <c r="AR568" s="139" t="s">
        <v>247</v>
      </c>
      <c r="AT568" s="139" t="s">
        <v>159</v>
      </c>
      <c r="AU568" s="139" t="s">
        <v>79</v>
      </c>
      <c r="AY568" s="18" t="s">
        <v>157</v>
      </c>
      <c r="BE568" s="140">
        <f>IF(N568="základní",J568,0)</f>
        <v>0</v>
      </c>
      <c r="BF568" s="140">
        <f>IF(N568="snížená",J568,0)</f>
        <v>0</v>
      </c>
      <c r="BG568" s="140">
        <f>IF(N568="zákl. přenesená",J568,0)</f>
        <v>0</v>
      </c>
      <c r="BH568" s="140">
        <f>IF(N568="sníž. přenesená",J568,0)</f>
        <v>0</v>
      </c>
      <c r="BI568" s="140">
        <f>IF(N568="nulová",J568,0)</f>
        <v>0</v>
      </c>
      <c r="BJ568" s="18" t="s">
        <v>77</v>
      </c>
      <c r="BK568" s="140">
        <f>ROUND(I568*H568,2)</f>
        <v>0</v>
      </c>
      <c r="BL568" s="18" t="s">
        <v>247</v>
      </c>
      <c r="BM568" s="139" t="s">
        <v>1480</v>
      </c>
    </row>
    <row r="569" spans="2:65" s="12" customFormat="1">
      <c r="B569" s="141"/>
      <c r="D569" s="142" t="s">
        <v>165</v>
      </c>
      <c r="E569" s="143" t="s">
        <v>3</v>
      </c>
      <c r="F569" s="144" t="s">
        <v>1481</v>
      </c>
      <c r="H569" s="145">
        <v>6.6559999999999997</v>
      </c>
      <c r="L569" s="141"/>
      <c r="M569" s="146"/>
      <c r="N569" s="147"/>
      <c r="O569" s="147"/>
      <c r="P569" s="147"/>
      <c r="Q569" s="147"/>
      <c r="R569" s="147"/>
      <c r="S569" s="147"/>
      <c r="T569" s="148"/>
      <c r="AT569" s="143" t="s">
        <v>165</v>
      </c>
      <c r="AU569" s="143" t="s">
        <v>79</v>
      </c>
      <c r="AV569" s="12" t="s">
        <v>79</v>
      </c>
      <c r="AW569" s="12" t="s">
        <v>31</v>
      </c>
      <c r="AX569" s="12" t="s">
        <v>69</v>
      </c>
      <c r="AY569" s="143" t="s">
        <v>157</v>
      </c>
    </row>
    <row r="570" spans="2:65" s="12" customFormat="1">
      <c r="B570" s="141"/>
      <c r="D570" s="142" t="s">
        <v>165</v>
      </c>
      <c r="E570" s="143" t="s">
        <v>3</v>
      </c>
      <c r="F570" s="144" t="s">
        <v>1482</v>
      </c>
      <c r="H570" s="145">
        <v>3.0670000000000002</v>
      </c>
      <c r="L570" s="141"/>
      <c r="M570" s="146"/>
      <c r="N570" s="147"/>
      <c r="O570" s="147"/>
      <c r="P570" s="147"/>
      <c r="Q570" s="147"/>
      <c r="R570" s="147"/>
      <c r="S570" s="147"/>
      <c r="T570" s="148"/>
      <c r="AT570" s="143" t="s">
        <v>165</v>
      </c>
      <c r="AU570" s="143" t="s">
        <v>79</v>
      </c>
      <c r="AV570" s="12" t="s">
        <v>79</v>
      </c>
      <c r="AW570" s="12" t="s">
        <v>31</v>
      </c>
      <c r="AX570" s="12" t="s">
        <v>69</v>
      </c>
      <c r="AY570" s="143" t="s">
        <v>157</v>
      </c>
    </row>
    <row r="571" spans="2:65" s="12" customFormat="1">
      <c r="B571" s="141"/>
      <c r="D571" s="142" t="s">
        <v>165</v>
      </c>
      <c r="E571" s="143" t="s">
        <v>3</v>
      </c>
      <c r="F571" s="144" t="s">
        <v>1483</v>
      </c>
      <c r="H571" s="145">
        <v>33.18</v>
      </c>
      <c r="L571" s="141"/>
      <c r="M571" s="146"/>
      <c r="N571" s="147"/>
      <c r="O571" s="147"/>
      <c r="P571" s="147"/>
      <c r="Q571" s="147"/>
      <c r="R571" s="147"/>
      <c r="S571" s="147"/>
      <c r="T571" s="148"/>
      <c r="AT571" s="143" t="s">
        <v>165</v>
      </c>
      <c r="AU571" s="143" t="s">
        <v>79</v>
      </c>
      <c r="AV571" s="12" t="s">
        <v>79</v>
      </c>
      <c r="AW571" s="12" t="s">
        <v>31</v>
      </c>
      <c r="AX571" s="12" t="s">
        <v>69</v>
      </c>
      <c r="AY571" s="143" t="s">
        <v>157</v>
      </c>
    </row>
    <row r="572" spans="2:65" s="12" customFormat="1">
      <c r="B572" s="141"/>
      <c r="D572" s="142" t="s">
        <v>165</v>
      </c>
      <c r="E572" s="143" t="s">
        <v>3</v>
      </c>
      <c r="F572" s="144" t="s">
        <v>1484</v>
      </c>
      <c r="H572" s="145">
        <v>9.1579999999999995</v>
      </c>
      <c r="L572" s="141"/>
      <c r="M572" s="146"/>
      <c r="N572" s="147"/>
      <c r="O572" s="147"/>
      <c r="P572" s="147"/>
      <c r="Q572" s="147"/>
      <c r="R572" s="147"/>
      <c r="S572" s="147"/>
      <c r="T572" s="148"/>
      <c r="AT572" s="143" t="s">
        <v>165</v>
      </c>
      <c r="AU572" s="143" t="s">
        <v>79</v>
      </c>
      <c r="AV572" s="12" t="s">
        <v>79</v>
      </c>
      <c r="AW572" s="12" t="s">
        <v>31</v>
      </c>
      <c r="AX572" s="12" t="s">
        <v>69</v>
      </c>
      <c r="AY572" s="143" t="s">
        <v>157</v>
      </c>
    </row>
    <row r="573" spans="2:65" s="12" customFormat="1">
      <c r="B573" s="141"/>
      <c r="D573" s="142" t="s">
        <v>165</v>
      </c>
      <c r="E573" s="143" t="s">
        <v>3</v>
      </c>
      <c r="F573" s="144" t="s">
        <v>1485</v>
      </c>
      <c r="H573" s="145">
        <v>8.1869999999999994</v>
      </c>
      <c r="L573" s="141"/>
      <c r="M573" s="146"/>
      <c r="N573" s="147"/>
      <c r="O573" s="147"/>
      <c r="P573" s="147"/>
      <c r="Q573" s="147"/>
      <c r="R573" s="147"/>
      <c r="S573" s="147"/>
      <c r="T573" s="148"/>
      <c r="AT573" s="143" t="s">
        <v>165</v>
      </c>
      <c r="AU573" s="143" t="s">
        <v>79</v>
      </c>
      <c r="AV573" s="12" t="s">
        <v>79</v>
      </c>
      <c r="AW573" s="12" t="s">
        <v>31</v>
      </c>
      <c r="AX573" s="12" t="s">
        <v>69</v>
      </c>
      <c r="AY573" s="143" t="s">
        <v>157</v>
      </c>
    </row>
    <row r="574" spans="2:65" s="12" customFormat="1" ht="22.5">
      <c r="B574" s="141"/>
      <c r="D574" s="142" t="s">
        <v>165</v>
      </c>
      <c r="E574" s="143" t="s">
        <v>3</v>
      </c>
      <c r="F574" s="144" t="s">
        <v>1486</v>
      </c>
      <c r="H574" s="145">
        <v>9.7460000000000004</v>
      </c>
      <c r="L574" s="141"/>
      <c r="M574" s="146"/>
      <c r="N574" s="147"/>
      <c r="O574" s="147"/>
      <c r="P574" s="147"/>
      <c r="Q574" s="147"/>
      <c r="R574" s="147"/>
      <c r="S574" s="147"/>
      <c r="T574" s="148"/>
      <c r="AT574" s="143" t="s">
        <v>165</v>
      </c>
      <c r="AU574" s="143" t="s">
        <v>79</v>
      </c>
      <c r="AV574" s="12" t="s">
        <v>79</v>
      </c>
      <c r="AW574" s="12" t="s">
        <v>31</v>
      </c>
      <c r="AX574" s="12" t="s">
        <v>69</v>
      </c>
      <c r="AY574" s="143" t="s">
        <v>157</v>
      </c>
    </row>
    <row r="575" spans="2:65" s="12" customFormat="1">
      <c r="B575" s="141"/>
      <c r="D575" s="142" t="s">
        <v>165</v>
      </c>
      <c r="E575" s="143" t="s">
        <v>3</v>
      </c>
      <c r="F575" s="144" t="s">
        <v>1487</v>
      </c>
      <c r="H575" s="145">
        <v>22.568000000000001</v>
      </c>
      <c r="L575" s="141"/>
      <c r="M575" s="146"/>
      <c r="N575" s="147"/>
      <c r="O575" s="147"/>
      <c r="P575" s="147"/>
      <c r="Q575" s="147"/>
      <c r="R575" s="147"/>
      <c r="S575" s="147"/>
      <c r="T575" s="148"/>
      <c r="AT575" s="143" t="s">
        <v>165</v>
      </c>
      <c r="AU575" s="143" t="s">
        <v>79</v>
      </c>
      <c r="AV575" s="12" t="s">
        <v>79</v>
      </c>
      <c r="AW575" s="12" t="s">
        <v>31</v>
      </c>
      <c r="AX575" s="12" t="s">
        <v>69</v>
      </c>
      <c r="AY575" s="143" t="s">
        <v>157</v>
      </c>
    </row>
    <row r="576" spans="2:65" s="13" customFormat="1">
      <c r="B576" s="149"/>
      <c r="D576" s="142" t="s">
        <v>165</v>
      </c>
      <c r="E576" s="150" t="s">
        <v>3</v>
      </c>
      <c r="F576" s="151" t="s">
        <v>172</v>
      </c>
      <c r="H576" s="152">
        <v>92.561999999999998</v>
      </c>
      <c r="L576" s="149"/>
      <c r="M576" s="153"/>
      <c r="N576" s="154"/>
      <c r="O576" s="154"/>
      <c r="P576" s="154"/>
      <c r="Q576" s="154"/>
      <c r="R576" s="154"/>
      <c r="S576" s="154"/>
      <c r="T576" s="155"/>
      <c r="AT576" s="150" t="s">
        <v>165</v>
      </c>
      <c r="AU576" s="150" t="s">
        <v>79</v>
      </c>
      <c r="AV576" s="13" t="s">
        <v>163</v>
      </c>
      <c r="AW576" s="13" t="s">
        <v>31</v>
      </c>
      <c r="AX576" s="13" t="s">
        <v>77</v>
      </c>
      <c r="AY576" s="150" t="s">
        <v>157</v>
      </c>
    </row>
    <row r="577" spans="2:65" s="1" customFormat="1" ht="24" customHeight="1">
      <c r="B577" s="128"/>
      <c r="C577" s="129" t="s">
        <v>1488</v>
      </c>
      <c r="D577" s="129" t="s">
        <v>159</v>
      </c>
      <c r="E577" s="130" t="s">
        <v>1489</v>
      </c>
      <c r="F577" s="131" t="s">
        <v>1490</v>
      </c>
      <c r="G577" s="132" t="s">
        <v>121</v>
      </c>
      <c r="H577" s="133">
        <v>49.734000000000002</v>
      </c>
      <c r="I577" s="134"/>
      <c r="J577" s="134">
        <f>ROUND(I577*H577,2)</f>
        <v>0</v>
      </c>
      <c r="K577" s="131" t="s">
        <v>162</v>
      </c>
      <c r="L577" s="30"/>
      <c r="M577" s="135" t="s">
        <v>3</v>
      </c>
      <c r="N577" s="136" t="s">
        <v>40</v>
      </c>
      <c r="O577" s="137">
        <v>0.3</v>
      </c>
      <c r="P577" s="137">
        <f>O577*H577</f>
        <v>14.920199999999999</v>
      </c>
      <c r="Q577" s="137">
        <v>3.4000000000000002E-4</v>
      </c>
      <c r="R577" s="137">
        <f>Q577*H577</f>
        <v>1.6909560000000001E-2</v>
      </c>
      <c r="S577" s="137">
        <v>0</v>
      </c>
      <c r="T577" s="138">
        <f>S577*H577</f>
        <v>0</v>
      </c>
      <c r="AR577" s="139" t="s">
        <v>247</v>
      </c>
      <c r="AT577" s="139" t="s">
        <v>159</v>
      </c>
      <c r="AU577" s="139" t="s">
        <v>79</v>
      </c>
      <c r="AY577" s="18" t="s">
        <v>157</v>
      </c>
      <c r="BE577" s="140">
        <f>IF(N577="základní",J577,0)</f>
        <v>0</v>
      </c>
      <c r="BF577" s="140">
        <f>IF(N577="snížená",J577,0)</f>
        <v>0</v>
      </c>
      <c r="BG577" s="140">
        <f>IF(N577="zákl. přenesená",J577,0)</f>
        <v>0</v>
      </c>
      <c r="BH577" s="140">
        <f>IF(N577="sníž. přenesená",J577,0)</f>
        <v>0</v>
      </c>
      <c r="BI577" s="140">
        <f>IF(N577="nulová",J577,0)</f>
        <v>0</v>
      </c>
      <c r="BJ577" s="18" t="s">
        <v>77</v>
      </c>
      <c r="BK577" s="140">
        <f>ROUND(I577*H577,2)</f>
        <v>0</v>
      </c>
      <c r="BL577" s="18" t="s">
        <v>247</v>
      </c>
      <c r="BM577" s="139" t="s">
        <v>1491</v>
      </c>
    </row>
    <row r="578" spans="2:65" s="12" customFormat="1">
      <c r="B578" s="141"/>
      <c r="D578" s="142" t="s">
        <v>165</v>
      </c>
      <c r="E578" s="143" t="s">
        <v>3</v>
      </c>
      <c r="F578" s="144" t="s">
        <v>1492</v>
      </c>
      <c r="H578" s="145">
        <v>42.4</v>
      </c>
      <c r="L578" s="141"/>
      <c r="M578" s="146"/>
      <c r="N578" s="147"/>
      <c r="O578" s="147"/>
      <c r="P578" s="147"/>
      <c r="Q578" s="147"/>
      <c r="R578" s="147"/>
      <c r="S578" s="147"/>
      <c r="T578" s="148"/>
      <c r="AT578" s="143" t="s">
        <v>165</v>
      </c>
      <c r="AU578" s="143" t="s">
        <v>79</v>
      </c>
      <c r="AV578" s="12" t="s">
        <v>79</v>
      </c>
      <c r="AW578" s="12" t="s">
        <v>31</v>
      </c>
      <c r="AX578" s="12" t="s">
        <v>69</v>
      </c>
      <c r="AY578" s="143" t="s">
        <v>157</v>
      </c>
    </row>
    <row r="579" spans="2:65" s="12" customFormat="1">
      <c r="B579" s="141"/>
      <c r="D579" s="142" t="s">
        <v>165</v>
      </c>
      <c r="E579" s="143" t="s">
        <v>3</v>
      </c>
      <c r="F579" s="144" t="s">
        <v>1493</v>
      </c>
      <c r="H579" s="145">
        <v>4.43</v>
      </c>
      <c r="L579" s="141"/>
      <c r="M579" s="146"/>
      <c r="N579" s="147"/>
      <c r="O579" s="147"/>
      <c r="P579" s="147"/>
      <c r="Q579" s="147"/>
      <c r="R579" s="147"/>
      <c r="S579" s="147"/>
      <c r="T579" s="148"/>
      <c r="AT579" s="143" t="s">
        <v>165</v>
      </c>
      <c r="AU579" s="143" t="s">
        <v>79</v>
      </c>
      <c r="AV579" s="12" t="s">
        <v>79</v>
      </c>
      <c r="AW579" s="12" t="s">
        <v>31</v>
      </c>
      <c r="AX579" s="12" t="s">
        <v>69</v>
      </c>
      <c r="AY579" s="143" t="s">
        <v>157</v>
      </c>
    </row>
    <row r="580" spans="2:65" s="12" customFormat="1">
      <c r="B580" s="141"/>
      <c r="D580" s="142" t="s">
        <v>165</v>
      </c>
      <c r="E580" s="143" t="s">
        <v>3</v>
      </c>
      <c r="F580" s="144" t="s">
        <v>1494</v>
      </c>
      <c r="H580" s="145">
        <v>2.9039999999999999</v>
      </c>
      <c r="L580" s="141"/>
      <c r="M580" s="146"/>
      <c r="N580" s="147"/>
      <c r="O580" s="147"/>
      <c r="P580" s="147"/>
      <c r="Q580" s="147"/>
      <c r="R580" s="147"/>
      <c r="S580" s="147"/>
      <c r="T580" s="148"/>
      <c r="AT580" s="143" t="s">
        <v>165</v>
      </c>
      <c r="AU580" s="143" t="s">
        <v>79</v>
      </c>
      <c r="AV580" s="12" t="s">
        <v>79</v>
      </c>
      <c r="AW580" s="12" t="s">
        <v>31</v>
      </c>
      <c r="AX580" s="12" t="s">
        <v>69</v>
      </c>
      <c r="AY580" s="143" t="s">
        <v>157</v>
      </c>
    </row>
    <row r="581" spans="2:65" s="13" customFormat="1">
      <c r="B581" s="149"/>
      <c r="D581" s="142" t="s">
        <v>165</v>
      </c>
      <c r="E581" s="150" t="s">
        <v>3</v>
      </c>
      <c r="F581" s="151" t="s">
        <v>172</v>
      </c>
      <c r="H581" s="152">
        <v>49.734000000000002</v>
      </c>
      <c r="L581" s="149"/>
      <c r="M581" s="153"/>
      <c r="N581" s="154"/>
      <c r="O581" s="154"/>
      <c r="P581" s="154"/>
      <c r="Q581" s="154"/>
      <c r="R581" s="154"/>
      <c r="S581" s="154"/>
      <c r="T581" s="155"/>
      <c r="AT581" s="150" t="s">
        <v>165</v>
      </c>
      <c r="AU581" s="150" t="s">
        <v>79</v>
      </c>
      <c r="AV581" s="13" t="s">
        <v>163</v>
      </c>
      <c r="AW581" s="13" t="s">
        <v>31</v>
      </c>
      <c r="AX581" s="13" t="s">
        <v>77</v>
      </c>
      <c r="AY581" s="150" t="s">
        <v>157</v>
      </c>
    </row>
    <row r="582" spans="2:65" s="11" customFormat="1" ht="22.9" customHeight="1">
      <c r="B582" s="116"/>
      <c r="D582" s="117" t="s">
        <v>68</v>
      </c>
      <c r="E582" s="126" t="s">
        <v>1495</v>
      </c>
      <c r="F582" s="126" t="s">
        <v>1496</v>
      </c>
      <c r="J582" s="127">
        <f>BK582</f>
        <v>0</v>
      </c>
      <c r="L582" s="116"/>
      <c r="M582" s="120"/>
      <c r="N582" s="121"/>
      <c r="O582" s="121"/>
      <c r="P582" s="122">
        <f>SUM(P583:P586)</f>
        <v>2.373936</v>
      </c>
      <c r="Q582" s="121"/>
      <c r="R582" s="122">
        <f>SUM(R583:R586)</f>
        <v>7.9708799999999996E-3</v>
      </c>
      <c r="S582" s="121"/>
      <c r="T582" s="123">
        <f>SUM(T583:T586)</f>
        <v>0</v>
      </c>
      <c r="AR582" s="117" t="s">
        <v>79</v>
      </c>
      <c r="AT582" s="124" t="s">
        <v>68</v>
      </c>
      <c r="AU582" s="124" t="s">
        <v>77</v>
      </c>
      <c r="AY582" s="117" t="s">
        <v>157</v>
      </c>
      <c r="BK582" s="125">
        <f>SUM(BK583:BK586)</f>
        <v>0</v>
      </c>
    </row>
    <row r="583" spans="2:65" s="1" customFormat="1" ht="24" customHeight="1">
      <c r="B583" s="128"/>
      <c r="C583" s="129" t="s">
        <v>1497</v>
      </c>
      <c r="D583" s="129" t="s">
        <v>159</v>
      </c>
      <c r="E583" s="130" t="s">
        <v>1498</v>
      </c>
      <c r="F583" s="131" t="s">
        <v>1499</v>
      </c>
      <c r="G583" s="132" t="s">
        <v>121</v>
      </c>
      <c r="H583" s="133">
        <v>17.327999999999999</v>
      </c>
      <c r="I583" s="134"/>
      <c r="J583" s="134">
        <f>ROUND(I583*H583,2)</f>
        <v>0</v>
      </c>
      <c r="K583" s="131" t="s">
        <v>162</v>
      </c>
      <c r="L583" s="30"/>
      <c r="M583" s="135" t="s">
        <v>3</v>
      </c>
      <c r="N583" s="136" t="s">
        <v>40</v>
      </c>
      <c r="O583" s="137">
        <v>3.3000000000000002E-2</v>
      </c>
      <c r="P583" s="137">
        <f>O583*H583</f>
        <v>0.571824</v>
      </c>
      <c r="Q583" s="137">
        <v>2.0000000000000001E-4</v>
      </c>
      <c r="R583" s="137">
        <f>Q583*H583</f>
        <v>3.4656000000000001E-3</v>
      </c>
      <c r="S583" s="137">
        <v>0</v>
      </c>
      <c r="T583" s="138">
        <f>S583*H583</f>
        <v>0</v>
      </c>
      <c r="AR583" s="139" t="s">
        <v>247</v>
      </c>
      <c r="AT583" s="139" t="s">
        <v>159</v>
      </c>
      <c r="AU583" s="139" t="s">
        <v>79</v>
      </c>
      <c r="AY583" s="18" t="s">
        <v>157</v>
      </c>
      <c r="BE583" s="140">
        <f>IF(N583="základní",J583,0)</f>
        <v>0</v>
      </c>
      <c r="BF583" s="140">
        <f>IF(N583="snížená",J583,0)</f>
        <v>0</v>
      </c>
      <c r="BG583" s="140">
        <f>IF(N583="zákl. přenesená",J583,0)</f>
        <v>0</v>
      </c>
      <c r="BH583" s="140">
        <f>IF(N583="sníž. přenesená",J583,0)</f>
        <v>0</v>
      </c>
      <c r="BI583" s="140">
        <f>IF(N583="nulová",J583,0)</f>
        <v>0</v>
      </c>
      <c r="BJ583" s="18" t="s">
        <v>77</v>
      </c>
      <c r="BK583" s="140">
        <f>ROUND(I583*H583,2)</f>
        <v>0</v>
      </c>
      <c r="BL583" s="18" t="s">
        <v>247</v>
      </c>
      <c r="BM583" s="139" t="s">
        <v>1500</v>
      </c>
    </row>
    <row r="584" spans="2:65" s="12" customFormat="1">
      <c r="B584" s="141"/>
      <c r="D584" s="142" t="s">
        <v>165</v>
      </c>
      <c r="E584" s="143" t="s">
        <v>3</v>
      </c>
      <c r="F584" s="144" t="s">
        <v>1501</v>
      </c>
      <c r="H584" s="145">
        <v>17.327999999999999</v>
      </c>
      <c r="L584" s="141"/>
      <c r="M584" s="146"/>
      <c r="N584" s="147"/>
      <c r="O584" s="147"/>
      <c r="P584" s="147"/>
      <c r="Q584" s="147"/>
      <c r="R584" s="147"/>
      <c r="S584" s="147"/>
      <c r="T584" s="148"/>
      <c r="AT584" s="143" t="s">
        <v>165</v>
      </c>
      <c r="AU584" s="143" t="s">
        <v>79</v>
      </c>
      <c r="AV584" s="12" t="s">
        <v>79</v>
      </c>
      <c r="AW584" s="12" t="s">
        <v>31</v>
      </c>
      <c r="AX584" s="12" t="s">
        <v>77</v>
      </c>
      <c r="AY584" s="143" t="s">
        <v>157</v>
      </c>
    </row>
    <row r="585" spans="2:65" s="1" customFormat="1" ht="36" customHeight="1">
      <c r="B585" s="128"/>
      <c r="C585" s="129" t="s">
        <v>1502</v>
      </c>
      <c r="D585" s="129" t="s">
        <v>159</v>
      </c>
      <c r="E585" s="130" t="s">
        <v>1503</v>
      </c>
      <c r="F585" s="131" t="s">
        <v>1504</v>
      </c>
      <c r="G585" s="132" t="s">
        <v>121</v>
      </c>
      <c r="H585" s="133">
        <v>17.327999999999999</v>
      </c>
      <c r="I585" s="134"/>
      <c r="J585" s="134">
        <f>ROUND(I585*H585,2)</f>
        <v>0</v>
      </c>
      <c r="K585" s="131" t="s">
        <v>162</v>
      </c>
      <c r="L585" s="30"/>
      <c r="M585" s="135" t="s">
        <v>3</v>
      </c>
      <c r="N585" s="136" t="s">
        <v>40</v>
      </c>
      <c r="O585" s="137">
        <v>0.104</v>
      </c>
      <c r="P585" s="137">
        <f>O585*H585</f>
        <v>1.8021119999999999</v>
      </c>
      <c r="Q585" s="137">
        <v>2.5999999999999998E-4</v>
      </c>
      <c r="R585" s="137">
        <f>Q585*H585</f>
        <v>4.5052799999999995E-3</v>
      </c>
      <c r="S585" s="137">
        <v>0</v>
      </c>
      <c r="T585" s="138">
        <f>S585*H585</f>
        <v>0</v>
      </c>
      <c r="AR585" s="139" t="s">
        <v>247</v>
      </c>
      <c r="AT585" s="139" t="s">
        <v>159</v>
      </c>
      <c r="AU585" s="139" t="s">
        <v>79</v>
      </c>
      <c r="AY585" s="18" t="s">
        <v>157</v>
      </c>
      <c r="BE585" s="140">
        <f>IF(N585="základní",J585,0)</f>
        <v>0</v>
      </c>
      <c r="BF585" s="140">
        <f>IF(N585="snížená",J585,0)</f>
        <v>0</v>
      </c>
      <c r="BG585" s="140">
        <f>IF(N585="zákl. přenesená",J585,0)</f>
        <v>0</v>
      </c>
      <c r="BH585" s="140">
        <f>IF(N585="sníž. přenesená",J585,0)</f>
        <v>0</v>
      </c>
      <c r="BI585" s="140">
        <f>IF(N585="nulová",J585,0)</f>
        <v>0</v>
      </c>
      <c r="BJ585" s="18" t="s">
        <v>77</v>
      </c>
      <c r="BK585" s="140">
        <f>ROUND(I585*H585,2)</f>
        <v>0</v>
      </c>
      <c r="BL585" s="18" t="s">
        <v>247</v>
      </c>
      <c r="BM585" s="139" t="s">
        <v>1505</v>
      </c>
    </row>
    <row r="586" spans="2:65" s="12" customFormat="1" ht="22.5">
      <c r="B586" s="141"/>
      <c r="D586" s="142" t="s">
        <v>165</v>
      </c>
      <c r="E586" s="143" t="s">
        <v>3</v>
      </c>
      <c r="F586" s="144" t="s">
        <v>1506</v>
      </c>
      <c r="H586" s="145">
        <v>17.327999999999999</v>
      </c>
      <c r="L586" s="141"/>
      <c r="M586" s="182"/>
      <c r="N586" s="183"/>
      <c r="O586" s="183"/>
      <c r="P586" s="183"/>
      <c r="Q586" s="183"/>
      <c r="R586" s="183"/>
      <c r="S586" s="183"/>
      <c r="T586" s="184"/>
      <c r="AT586" s="143" t="s">
        <v>165</v>
      </c>
      <c r="AU586" s="143" t="s">
        <v>79</v>
      </c>
      <c r="AV586" s="12" t="s">
        <v>79</v>
      </c>
      <c r="AW586" s="12" t="s">
        <v>31</v>
      </c>
      <c r="AX586" s="12" t="s">
        <v>77</v>
      </c>
      <c r="AY586" s="143" t="s">
        <v>157</v>
      </c>
    </row>
    <row r="587" spans="2:65" s="1" customFormat="1" ht="6.95" customHeight="1">
      <c r="B587" s="39"/>
      <c r="C587" s="40"/>
      <c r="D587" s="40"/>
      <c r="E587" s="40"/>
      <c r="F587" s="40"/>
      <c r="G587" s="40"/>
      <c r="H587" s="40"/>
      <c r="I587" s="40"/>
      <c r="J587" s="40"/>
      <c r="K587" s="40"/>
      <c r="L587" s="30"/>
    </row>
  </sheetData>
  <autoFilter ref="C98:K586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showGridLines="0" workbookViewId="0">
      <selection activeCell="F30" sqref="F3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6">
      <c r="A1" s="83"/>
    </row>
    <row r="2" spans="1:56" ht="36.950000000000003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85</v>
      </c>
      <c r="AZ2" s="84" t="s">
        <v>46</v>
      </c>
      <c r="BA2" s="84" t="s">
        <v>1507</v>
      </c>
      <c r="BB2" s="84" t="s">
        <v>104</v>
      </c>
      <c r="BC2" s="84" t="s">
        <v>1508</v>
      </c>
      <c r="BD2" s="84" t="s">
        <v>79</v>
      </c>
    </row>
    <row r="3" spans="1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  <c r="AZ3" s="84" t="s">
        <v>102</v>
      </c>
      <c r="BA3" s="84" t="s">
        <v>103</v>
      </c>
      <c r="BB3" s="84" t="s">
        <v>104</v>
      </c>
      <c r="BC3" s="84" t="s">
        <v>1509</v>
      </c>
      <c r="BD3" s="84" t="s">
        <v>79</v>
      </c>
    </row>
    <row r="4" spans="1:56" ht="24.95" customHeight="1">
      <c r="B4" s="21"/>
      <c r="D4" s="22" t="s">
        <v>109</v>
      </c>
      <c r="L4" s="21"/>
      <c r="M4" s="85" t="s">
        <v>11</v>
      </c>
      <c r="AT4" s="18" t="s">
        <v>4</v>
      </c>
      <c r="AZ4" s="84" t="s">
        <v>1510</v>
      </c>
      <c r="BA4" s="84" t="s">
        <v>1511</v>
      </c>
      <c r="BB4" s="84" t="s">
        <v>121</v>
      </c>
      <c r="BC4" s="84" t="s">
        <v>9</v>
      </c>
      <c r="BD4" s="84" t="s">
        <v>79</v>
      </c>
    </row>
    <row r="5" spans="1:56" ht="6.95" customHeight="1">
      <c r="B5" s="21"/>
      <c r="L5" s="21"/>
      <c r="AZ5" s="84" t="s">
        <v>1512</v>
      </c>
      <c r="BA5" s="84" t="s">
        <v>1513</v>
      </c>
      <c r="BB5" s="84" t="s">
        <v>104</v>
      </c>
      <c r="BC5" s="84" t="s">
        <v>1514</v>
      </c>
      <c r="BD5" s="84" t="s">
        <v>79</v>
      </c>
    </row>
    <row r="6" spans="1:56" ht="12" customHeight="1">
      <c r="B6" s="21"/>
      <c r="D6" s="27" t="s">
        <v>15</v>
      </c>
      <c r="L6" s="21"/>
    </row>
    <row r="7" spans="1:56" ht="16.5" customHeight="1">
      <c r="B7" s="21"/>
      <c r="E7" s="370" t="str">
        <f>'Rekapitulace stavby'!K6</f>
        <v>Srbsko, vodojem - rekonstrukce, úprava 18.6.2019</v>
      </c>
      <c r="F7" s="371"/>
      <c r="G7" s="371"/>
      <c r="H7" s="371"/>
      <c r="L7" s="21"/>
    </row>
    <row r="8" spans="1:56" s="1" customFormat="1" ht="12" customHeight="1">
      <c r="B8" s="30"/>
      <c r="D8" s="27" t="s">
        <v>123</v>
      </c>
      <c r="L8" s="30"/>
    </row>
    <row r="9" spans="1:56" s="1" customFormat="1" ht="36.950000000000003" customHeight="1">
      <c r="B9" s="30"/>
      <c r="E9" s="354" t="s">
        <v>1515</v>
      </c>
      <c r="F9" s="369"/>
      <c r="G9" s="369"/>
      <c r="H9" s="369"/>
      <c r="L9" s="30"/>
    </row>
    <row r="10" spans="1:56" s="1" customFormat="1">
      <c r="B10" s="30"/>
      <c r="L10" s="30"/>
    </row>
    <row r="11" spans="1:56" s="1" customFormat="1" ht="12" customHeight="1">
      <c r="B11" s="30"/>
      <c r="D11" s="27" t="s">
        <v>17</v>
      </c>
      <c r="F11" s="25" t="s">
        <v>3</v>
      </c>
      <c r="I11" s="27" t="s">
        <v>18</v>
      </c>
      <c r="J11" s="25" t="s">
        <v>3</v>
      </c>
      <c r="L11" s="30"/>
    </row>
    <row r="12" spans="1:56" s="1" customFormat="1" ht="12" customHeight="1">
      <c r="B12" s="30"/>
      <c r="D12" s="27" t="s">
        <v>19</v>
      </c>
      <c r="F12" s="25" t="s">
        <v>20</v>
      </c>
      <c r="I12" s="27" t="s">
        <v>21</v>
      </c>
      <c r="J12" s="47" t="str">
        <f>'Rekapitulace stavby'!AN8</f>
        <v>27. 4. 2019</v>
      </c>
      <c r="L12" s="30"/>
    </row>
    <row r="13" spans="1:56" s="1" customFormat="1" ht="10.9" customHeight="1">
      <c r="B13" s="30"/>
      <c r="L13" s="30"/>
    </row>
    <row r="14" spans="1:56" s="1" customFormat="1" ht="12" customHeight="1">
      <c r="B14" s="30"/>
      <c r="D14" s="27" t="s">
        <v>23</v>
      </c>
      <c r="I14" s="27" t="s">
        <v>24</v>
      </c>
      <c r="J14" s="25" t="s">
        <v>3</v>
      </c>
      <c r="L14" s="30"/>
    </row>
    <row r="15" spans="1:56" s="1" customFormat="1" ht="18" customHeight="1">
      <c r="B15" s="30"/>
      <c r="E15" s="25" t="s">
        <v>25</v>
      </c>
      <c r="I15" s="27" t="s">
        <v>26</v>
      </c>
      <c r="J15" s="25" t="s">
        <v>3</v>
      </c>
      <c r="L15" s="30"/>
    </row>
    <row r="16" spans="1:56" s="1" customFormat="1" ht="6.95" customHeight="1">
      <c r="B16" s="30"/>
      <c r="L16" s="30"/>
    </row>
    <row r="17" spans="2:12" s="1" customFormat="1" ht="12" customHeight="1">
      <c r="B17" s="30"/>
      <c r="D17" s="27" t="s">
        <v>27</v>
      </c>
      <c r="I17" s="27" t="s">
        <v>24</v>
      </c>
      <c r="J17" s="25" t="str">
        <f>'Rekapitulace stavby'!AN13</f>
        <v/>
      </c>
      <c r="L17" s="30"/>
    </row>
    <row r="18" spans="2:12" s="1" customFormat="1" ht="18" customHeight="1">
      <c r="B18" s="30"/>
      <c r="E18" s="345" t="str">
        <f>'Rekapitulace stavby'!E14</f>
        <v xml:space="preserve"> </v>
      </c>
      <c r="F18" s="345"/>
      <c r="G18" s="345"/>
      <c r="H18" s="345"/>
      <c r="I18" s="27" t="s">
        <v>26</v>
      </c>
      <c r="J18" s="25" t="str">
        <f>'Rekapitulace stavby'!AN14</f>
        <v/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7" t="s">
        <v>29</v>
      </c>
      <c r="I20" s="27" t="s">
        <v>24</v>
      </c>
      <c r="J20" s="25" t="s">
        <v>3</v>
      </c>
      <c r="L20" s="30"/>
    </row>
    <row r="21" spans="2:12" s="1" customFormat="1" ht="18" customHeight="1">
      <c r="B21" s="30"/>
      <c r="E21" s="25" t="s">
        <v>30</v>
      </c>
      <c r="I21" s="27" t="s">
        <v>26</v>
      </c>
      <c r="J21" s="25" t="s">
        <v>3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76" t="str">
        <f>'Rekapitulace stavby'!D19</f>
        <v>Uchazeč:</v>
      </c>
      <c r="E23" s="278"/>
      <c r="F23" s="278"/>
      <c r="G23" s="278"/>
      <c r="H23" s="278"/>
      <c r="I23" s="276" t="s">
        <v>24</v>
      </c>
      <c r="J23" s="277" t="s">
        <v>3</v>
      </c>
      <c r="K23" s="278"/>
      <c r="L23" s="30"/>
    </row>
    <row r="24" spans="2:12" s="1" customFormat="1" ht="18" customHeight="1">
      <c r="B24" s="30"/>
      <c r="D24" s="278"/>
      <c r="E24" s="277" t="str">
        <f>'Rekapitulace stavby'!E20</f>
        <v>Vyplň údaj</v>
      </c>
      <c r="F24" s="278"/>
      <c r="G24" s="278"/>
      <c r="H24" s="278"/>
      <c r="I24" s="276" t="s">
        <v>26</v>
      </c>
      <c r="J24" s="277" t="s">
        <v>3</v>
      </c>
      <c r="K24" s="278"/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7" t="s">
        <v>33</v>
      </c>
      <c r="L26" s="30"/>
    </row>
    <row r="27" spans="2:12" s="7" customFormat="1" ht="16.5" customHeight="1">
      <c r="B27" s="86"/>
      <c r="E27" s="341" t="s">
        <v>3</v>
      </c>
      <c r="F27" s="341"/>
      <c r="G27" s="341"/>
      <c r="H27" s="341"/>
      <c r="L27" s="86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7" t="s">
        <v>35</v>
      </c>
      <c r="J30" s="61">
        <f>ROUND(J91,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88" t="s">
        <v>39</v>
      </c>
      <c r="E33" s="27" t="s">
        <v>40</v>
      </c>
      <c r="F33" s="89">
        <f>ROUND((SUM(BE91:BE290)),  2)</f>
        <v>0</v>
      </c>
      <c r="I33" s="90">
        <v>0.21</v>
      </c>
      <c r="J33" s="89">
        <f>ROUND(((SUM(BE91:BE290))*I33),  2)</f>
        <v>0</v>
      </c>
      <c r="L33" s="30"/>
    </row>
    <row r="34" spans="2:12" s="1" customFormat="1" ht="14.45" customHeight="1">
      <c r="B34" s="30"/>
      <c r="E34" s="27" t="s">
        <v>41</v>
      </c>
      <c r="F34" s="89">
        <f>ROUND((SUM(BF91:BF290)),  2)</f>
        <v>0</v>
      </c>
      <c r="I34" s="90">
        <v>0.15</v>
      </c>
      <c r="J34" s="89">
        <f>ROUND(((SUM(BF91:BF290))*I34),  2)</f>
        <v>0</v>
      </c>
      <c r="L34" s="30"/>
    </row>
    <row r="35" spans="2:12" s="1" customFormat="1" ht="14.45" hidden="1" customHeight="1">
      <c r="B35" s="30"/>
      <c r="E35" s="27" t="s">
        <v>42</v>
      </c>
      <c r="F35" s="89">
        <f>ROUND((SUM(BG91:BG290)),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7" t="s">
        <v>43</v>
      </c>
      <c r="F36" s="89">
        <f>ROUND((SUM(BH91:BH290)),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7" t="s">
        <v>44</v>
      </c>
      <c r="F37" s="89">
        <f>ROUND((SUM(BI91:BI290)),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45</v>
      </c>
      <c r="E39" s="52"/>
      <c r="F39" s="52"/>
      <c r="G39" s="93" t="s">
        <v>46</v>
      </c>
      <c r="H39" s="94" t="s">
        <v>47</v>
      </c>
      <c r="I39" s="52"/>
      <c r="J39" s="95">
        <f>SUM(J30:J37)</f>
        <v>0</v>
      </c>
      <c r="K39" s="96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22" t="s">
        <v>125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7" t="s">
        <v>15</v>
      </c>
      <c r="L47" s="30"/>
    </row>
    <row r="48" spans="2:12" s="1" customFormat="1" ht="16.5" customHeight="1">
      <c r="B48" s="30"/>
      <c r="E48" s="370" t="str">
        <f>E7</f>
        <v>Srbsko, vodojem - rekonstrukce, úprava 18.6.2019</v>
      </c>
      <c r="F48" s="371"/>
      <c r="G48" s="371"/>
      <c r="H48" s="371"/>
      <c r="L48" s="30"/>
    </row>
    <row r="49" spans="2:47" s="1" customFormat="1" ht="12" customHeight="1">
      <c r="B49" s="30"/>
      <c r="C49" s="27" t="s">
        <v>123</v>
      </c>
      <c r="L49" s="30"/>
    </row>
    <row r="50" spans="2:47" s="1" customFormat="1" ht="16.5" customHeight="1">
      <c r="B50" s="30"/>
      <c r="E50" s="354" t="str">
        <f>E9</f>
        <v>03 - SO 03 – Oplocení a terénní úpravy</v>
      </c>
      <c r="F50" s="369"/>
      <c r="G50" s="369"/>
      <c r="H50" s="369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7" t="s">
        <v>19</v>
      </c>
      <c r="F52" s="25" t="str">
        <f>F12</f>
        <v>Srbsko</v>
      </c>
      <c r="I52" s="27" t="s">
        <v>21</v>
      </c>
      <c r="J52" s="47" t="str">
        <f>IF(J12="","",J12)</f>
        <v>27. 4. 2019</v>
      </c>
      <c r="L52" s="30"/>
    </row>
    <row r="53" spans="2:47" s="1" customFormat="1" ht="6.95" customHeight="1">
      <c r="B53" s="30"/>
      <c r="L53" s="30"/>
    </row>
    <row r="54" spans="2:47" s="1" customFormat="1" ht="43.15" customHeight="1">
      <c r="B54" s="30"/>
      <c r="C54" s="27" t="s">
        <v>23</v>
      </c>
      <c r="F54" s="25" t="str">
        <f>E15</f>
        <v>Vodovody a kanalizace Mladá Boleslav, a.s.</v>
      </c>
      <c r="I54" s="27" t="s">
        <v>29</v>
      </c>
      <c r="J54" s="28" t="str">
        <f>E21</f>
        <v>Vodohospodářské inženýrské služby, a.s.</v>
      </c>
      <c r="L54" s="30"/>
    </row>
    <row r="55" spans="2:47" s="1" customFormat="1" ht="15.2" customHeight="1">
      <c r="B55" s="30"/>
      <c r="C55" s="27" t="s">
        <v>27</v>
      </c>
      <c r="F55" s="25" t="str">
        <f>IF(E18="","",E18)</f>
        <v xml:space="preserve"> </v>
      </c>
      <c r="I55" s="27" t="s">
        <v>32</v>
      </c>
      <c r="J55" s="28" t="str">
        <f>E24</f>
        <v>Vyplň údaj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7" t="s">
        <v>126</v>
      </c>
      <c r="D57" s="91"/>
      <c r="E57" s="91"/>
      <c r="F57" s="91"/>
      <c r="G57" s="91"/>
      <c r="H57" s="91"/>
      <c r="I57" s="91"/>
      <c r="J57" s="98" t="s">
        <v>127</v>
      </c>
      <c r="K57" s="91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9" t="s">
        <v>67</v>
      </c>
      <c r="J59" s="61">
        <f>J91</f>
        <v>0</v>
      </c>
      <c r="L59" s="30"/>
      <c r="AU59" s="18" t="s">
        <v>128</v>
      </c>
    </row>
    <row r="60" spans="2:47" s="8" customFormat="1" ht="24.95" customHeight="1">
      <c r="B60" s="100"/>
      <c r="D60" s="101" t="s">
        <v>129</v>
      </c>
      <c r="E60" s="102"/>
      <c r="F60" s="102"/>
      <c r="G60" s="102"/>
      <c r="H60" s="102"/>
      <c r="I60" s="102"/>
      <c r="J60" s="103">
        <f>J92</f>
        <v>0</v>
      </c>
      <c r="L60" s="100"/>
    </row>
    <row r="61" spans="2:47" s="9" customFormat="1" ht="19.899999999999999" customHeight="1">
      <c r="B61" s="104"/>
      <c r="D61" s="105" t="s">
        <v>130</v>
      </c>
      <c r="E61" s="106"/>
      <c r="F61" s="106"/>
      <c r="G61" s="106"/>
      <c r="H61" s="106"/>
      <c r="I61" s="106"/>
      <c r="J61" s="107">
        <f>J93</f>
        <v>0</v>
      </c>
      <c r="L61" s="104"/>
    </row>
    <row r="62" spans="2:47" s="9" customFormat="1" ht="19.899999999999999" customHeight="1">
      <c r="B62" s="104"/>
      <c r="D62" s="105" t="s">
        <v>537</v>
      </c>
      <c r="E62" s="106"/>
      <c r="F62" s="106"/>
      <c r="G62" s="106"/>
      <c r="H62" s="106"/>
      <c r="I62" s="106"/>
      <c r="J62" s="107">
        <f>J141</f>
        <v>0</v>
      </c>
      <c r="L62" s="104"/>
    </row>
    <row r="63" spans="2:47" s="9" customFormat="1" ht="19.899999999999999" customHeight="1">
      <c r="B63" s="104"/>
      <c r="D63" s="105" t="s">
        <v>538</v>
      </c>
      <c r="E63" s="106"/>
      <c r="F63" s="106"/>
      <c r="G63" s="106"/>
      <c r="H63" s="106"/>
      <c r="I63" s="106"/>
      <c r="J63" s="107">
        <f>J178</f>
        <v>0</v>
      </c>
      <c r="L63" s="104"/>
    </row>
    <row r="64" spans="2:47" s="9" customFormat="1" ht="19.899999999999999" customHeight="1">
      <c r="B64" s="104"/>
      <c r="D64" s="105" t="s">
        <v>131</v>
      </c>
      <c r="E64" s="106"/>
      <c r="F64" s="106"/>
      <c r="G64" s="106"/>
      <c r="H64" s="106"/>
      <c r="I64" s="106"/>
      <c r="J64" s="107">
        <f>J218</f>
        <v>0</v>
      </c>
      <c r="L64" s="104"/>
    </row>
    <row r="65" spans="2:12" s="9" customFormat="1" ht="19.899999999999999" customHeight="1">
      <c r="B65" s="104"/>
      <c r="D65" s="105" t="s">
        <v>1516</v>
      </c>
      <c r="E65" s="106"/>
      <c r="F65" s="106"/>
      <c r="G65" s="106"/>
      <c r="H65" s="106"/>
      <c r="I65" s="106"/>
      <c r="J65" s="107">
        <f>J221</f>
        <v>0</v>
      </c>
      <c r="L65" s="104"/>
    </row>
    <row r="66" spans="2:12" s="9" customFormat="1" ht="19.899999999999999" customHeight="1">
      <c r="B66" s="104"/>
      <c r="D66" s="105" t="s">
        <v>132</v>
      </c>
      <c r="E66" s="106"/>
      <c r="F66" s="106"/>
      <c r="G66" s="106"/>
      <c r="H66" s="106"/>
      <c r="I66" s="106"/>
      <c r="J66" s="107">
        <f>J248</f>
        <v>0</v>
      </c>
      <c r="L66" s="104"/>
    </row>
    <row r="67" spans="2:12" s="9" customFormat="1" ht="19.899999999999999" customHeight="1">
      <c r="B67" s="104"/>
      <c r="D67" s="105" t="s">
        <v>133</v>
      </c>
      <c r="E67" s="106"/>
      <c r="F67" s="106"/>
      <c r="G67" s="106"/>
      <c r="H67" s="106"/>
      <c r="I67" s="106"/>
      <c r="J67" s="107">
        <f>J256</f>
        <v>0</v>
      </c>
      <c r="L67" s="104"/>
    </row>
    <row r="68" spans="2:12" s="9" customFormat="1" ht="19.899999999999999" customHeight="1">
      <c r="B68" s="104"/>
      <c r="D68" s="105" t="s">
        <v>134</v>
      </c>
      <c r="E68" s="106"/>
      <c r="F68" s="106"/>
      <c r="G68" s="106"/>
      <c r="H68" s="106"/>
      <c r="I68" s="106"/>
      <c r="J68" s="107">
        <f>J272</f>
        <v>0</v>
      </c>
      <c r="L68" s="104"/>
    </row>
    <row r="69" spans="2:12" s="9" customFormat="1" ht="19.899999999999999" customHeight="1">
      <c r="B69" s="104"/>
      <c r="D69" s="105" t="s">
        <v>1517</v>
      </c>
      <c r="E69" s="106"/>
      <c r="F69" s="106"/>
      <c r="G69" s="106"/>
      <c r="H69" s="106"/>
      <c r="I69" s="106"/>
      <c r="J69" s="107">
        <f>J281</f>
        <v>0</v>
      </c>
      <c r="L69" s="104"/>
    </row>
    <row r="70" spans="2:12" s="8" customFormat="1" ht="24.95" customHeight="1">
      <c r="B70" s="100"/>
      <c r="D70" s="101" t="s">
        <v>135</v>
      </c>
      <c r="E70" s="102"/>
      <c r="F70" s="102"/>
      <c r="G70" s="102"/>
      <c r="H70" s="102"/>
      <c r="I70" s="102"/>
      <c r="J70" s="103">
        <f>J283</f>
        <v>0</v>
      </c>
      <c r="L70" s="100"/>
    </row>
    <row r="71" spans="2:12" s="9" customFormat="1" ht="19.899999999999999" customHeight="1">
      <c r="B71" s="104"/>
      <c r="D71" s="105" t="s">
        <v>136</v>
      </c>
      <c r="E71" s="106"/>
      <c r="F71" s="106"/>
      <c r="G71" s="106"/>
      <c r="H71" s="106"/>
      <c r="I71" s="106"/>
      <c r="J71" s="107">
        <f>J284</f>
        <v>0</v>
      </c>
      <c r="L71" s="104"/>
    </row>
    <row r="72" spans="2:12" s="1" customFormat="1" ht="21.75" customHeight="1">
      <c r="B72" s="30"/>
      <c r="L72" s="30"/>
    </row>
    <row r="73" spans="2:12" s="1" customFormat="1" ht="6.95" customHeight="1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30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78" spans="2:12" s="1" customFormat="1" ht="24.95" customHeight="1">
      <c r="B78" s="30"/>
      <c r="C78" s="22" t="s">
        <v>142</v>
      </c>
      <c r="L78" s="30"/>
    </row>
    <row r="79" spans="2:12" s="1" customFormat="1" ht="6.95" customHeight="1">
      <c r="B79" s="30"/>
      <c r="L79" s="30"/>
    </row>
    <row r="80" spans="2:12" s="1" customFormat="1" ht="12" customHeight="1">
      <c r="B80" s="30"/>
      <c r="C80" s="27" t="s">
        <v>15</v>
      </c>
      <c r="L80" s="30"/>
    </row>
    <row r="81" spans="2:65" s="1" customFormat="1" ht="16.5" customHeight="1">
      <c r="B81" s="30"/>
      <c r="E81" s="370" t="str">
        <f>E7</f>
        <v>Srbsko, vodojem - rekonstrukce, úprava 18.6.2019</v>
      </c>
      <c r="F81" s="371"/>
      <c r="G81" s="371"/>
      <c r="H81" s="371"/>
      <c r="L81" s="30"/>
    </row>
    <row r="82" spans="2:65" s="1" customFormat="1" ht="12" customHeight="1">
      <c r="B82" s="30"/>
      <c r="C82" s="27" t="s">
        <v>123</v>
      </c>
      <c r="L82" s="30"/>
    </row>
    <row r="83" spans="2:65" s="1" customFormat="1" ht="16.5" customHeight="1">
      <c r="B83" s="30"/>
      <c r="E83" s="354" t="str">
        <f>E9</f>
        <v>03 - SO 03 – Oplocení a terénní úpravy</v>
      </c>
      <c r="F83" s="369"/>
      <c r="G83" s="369"/>
      <c r="H83" s="369"/>
      <c r="L83" s="30"/>
    </row>
    <row r="84" spans="2:65" s="1" customFormat="1" ht="6.95" customHeight="1">
      <c r="B84" s="30"/>
      <c r="L84" s="30"/>
    </row>
    <row r="85" spans="2:65" s="1" customFormat="1" ht="12" customHeight="1">
      <c r="B85" s="30"/>
      <c r="C85" s="27" t="s">
        <v>19</v>
      </c>
      <c r="F85" s="25" t="str">
        <f>F12</f>
        <v>Srbsko</v>
      </c>
      <c r="I85" s="27" t="s">
        <v>21</v>
      </c>
      <c r="J85" s="47" t="str">
        <f>IF(J12="","",J12)</f>
        <v>27. 4. 2019</v>
      </c>
      <c r="L85" s="30"/>
    </row>
    <row r="86" spans="2:65" s="1" customFormat="1" ht="6.95" customHeight="1">
      <c r="B86" s="30"/>
      <c r="L86" s="30"/>
    </row>
    <row r="87" spans="2:65" s="1" customFormat="1" ht="43.15" customHeight="1">
      <c r="B87" s="30"/>
      <c r="C87" s="27" t="s">
        <v>23</v>
      </c>
      <c r="F87" s="25" t="str">
        <f>E15</f>
        <v>Vodovody a kanalizace Mladá Boleslav, a.s.</v>
      </c>
      <c r="I87" s="27" t="s">
        <v>29</v>
      </c>
      <c r="J87" s="28" t="str">
        <f>E21</f>
        <v>Vodohospodářské inženýrské služby, a.s.</v>
      </c>
      <c r="L87" s="30"/>
    </row>
    <row r="88" spans="2:65" s="1" customFormat="1" ht="15.2" customHeight="1">
      <c r="B88" s="30"/>
      <c r="C88" s="27" t="s">
        <v>27</v>
      </c>
      <c r="F88" s="25" t="str">
        <f>IF(E18="","",E18)</f>
        <v xml:space="preserve"> </v>
      </c>
      <c r="I88" s="27" t="s">
        <v>32</v>
      </c>
      <c r="J88" s="28" t="str">
        <f>E24</f>
        <v>Vyplň údaj</v>
      </c>
      <c r="L88" s="30"/>
    </row>
    <row r="89" spans="2:65" s="1" customFormat="1" ht="10.35" customHeight="1">
      <c r="B89" s="30"/>
      <c r="L89" s="30"/>
    </row>
    <row r="90" spans="2:65" s="10" customFormat="1" ht="29.25" customHeight="1">
      <c r="B90" s="108"/>
      <c r="C90" s="109" t="s">
        <v>143</v>
      </c>
      <c r="D90" s="110" t="s">
        <v>54</v>
      </c>
      <c r="E90" s="110" t="s">
        <v>50</v>
      </c>
      <c r="F90" s="110" t="s">
        <v>51</v>
      </c>
      <c r="G90" s="110" t="s">
        <v>144</v>
      </c>
      <c r="H90" s="110" t="s">
        <v>145</v>
      </c>
      <c r="I90" s="110" t="s">
        <v>146</v>
      </c>
      <c r="J90" s="110" t="s">
        <v>127</v>
      </c>
      <c r="K90" s="111" t="s">
        <v>147</v>
      </c>
      <c r="L90" s="108"/>
      <c r="M90" s="54" t="s">
        <v>3</v>
      </c>
      <c r="N90" s="55" t="s">
        <v>39</v>
      </c>
      <c r="O90" s="55" t="s">
        <v>148</v>
      </c>
      <c r="P90" s="55" t="s">
        <v>149</v>
      </c>
      <c r="Q90" s="55" t="s">
        <v>150</v>
      </c>
      <c r="R90" s="55" t="s">
        <v>151</v>
      </c>
      <c r="S90" s="55" t="s">
        <v>152</v>
      </c>
      <c r="T90" s="56" t="s">
        <v>153</v>
      </c>
    </row>
    <row r="91" spans="2:65" s="1" customFormat="1" ht="22.9" customHeight="1">
      <c r="B91" s="30"/>
      <c r="C91" s="59" t="s">
        <v>154</v>
      </c>
      <c r="J91" s="112">
        <f>BK91</f>
        <v>0</v>
      </c>
      <c r="L91" s="30"/>
      <c r="M91" s="57"/>
      <c r="N91" s="48"/>
      <c r="O91" s="48"/>
      <c r="P91" s="113">
        <f>P92+P283</f>
        <v>694.90229199999999</v>
      </c>
      <c r="Q91" s="48"/>
      <c r="R91" s="113">
        <f>R92+R283</f>
        <v>121.23461647000002</v>
      </c>
      <c r="S91" s="48"/>
      <c r="T91" s="114">
        <f>T92+T283</f>
        <v>9.3325999999999993</v>
      </c>
      <c r="AT91" s="18" t="s">
        <v>68</v>
      </c>
      <c r="AU91" s="18" t="s">
        <v>128</v>
      </c>
      <c r="BK91" s="115">
        <f>BK92+BK283</f>
        <v>0</v>
      </c>
    </row>
    <row r="92" spans="2:65" s="11" customFormat="1" ht="25.9" customHeight="1">
      <c r="B92" s="116"/>
      <c r="D92" s="117" t="s">
        <v>68</v>
      </c>
      <c r="E92" s="118" t="s">
        <v>155</v>
      </c>
      <c r="F92" s="118" t="s">
        <v>156</v>
      </c>
      <c r="J92" s="119">
        <f>BK92</f>
        <v>0</v>
      </c>
      <c r="L92" s="116"/>
      <c r="M92" s="120"/>
      <c r="N92" s="121"/>
      <c r="O92" s="121"/>
      <c r="P92" s="122">
        <f>P93+P141+P178+P218+P221+P248+P256+P272+P281</f>
        <v>694.023957</v>
      </c>
      <c r="Q92" s="121"/>
      <c r="R92" s="122">
        <f>R93+R141+R178+R218+R221+R248+R256+R272+R281</f>
        <v>121.22845907000001</v>
      </c>
      <c r="S92" s="121"/>
      <c r="T92" s="123">
        <f>T93+T141+T178+T218+T221+T248+T256+T272+T281</f>
        <v>9.3325999999999993</v>
      </c>
      <c r="AR92" s="117" t="s">
        <v>77</v>
      </c>
      <c r="AT92" s="124" t="s">
        <v>68</v>
      </c>
      <c r="AU92" s="124" t="s">
        <v>69</v>
      </c>
      <c r="AY92" s="117" t="s">
        <v>157</v>
      </c>
      <c r="BK92" s="125">
        <f>BK93+BK141+BK178+BK218+BK221+BK248+BK256+BK272+BK281</f>
        <v>0</v>
      </c>
    </row>
    <row r="93" spans="2:65" s="11" customFormat="1" ht="22.9" customHeight="1">
      <c r="B93" s="116"/>
      <c r="D93" s="117" t="s">
        <v>68</v>
      </c>
      <c r="E93" s="126" t="s">
        <v>77</v>
      </c>
      <c r="F93" s="126" t="s">
        <v>158</v>
      </c>
      <c r="J93" s="127">
        <f>BK93</f>
        <v>0</v>
      </c>
      <c r="L93" s="116"/>
      <c r="M93" s="120"/>
      <c r="N93" s="121"/>
      <c r="O93" s="121"/>
      <c r="P93" s="122">
        <f>SUM(P94:P140)</f>
        <v>283.04789399999999</v>
      </c>
      <c r="Q93" s="121"/>
      <c r="R93" s="122">
        <f>SUM(R94:R140)</f>
        <v>0.48637376000000004</v>
      </c>
      <c r="S93" s="121"/>
      <c r="T93" s="123">
        <f>SUM(T94:T140)</f>
        <v>7.2749999999999995</v>
      </c>
      <c r="AR93" s="117" t="s">
        <v>77</v>
      </c>
      <c r="AT93" s="124" t="s">
        <v>68</v>
      </c>
      <c r="AU93" s="124" t="s">
        <v>77</v>
      </c>
      <c r="AY93" s="117" t="s">
        <v>157</v>
      </c>
      <c r="BK93" s="125">
        <f>SUM(BK94:BK140)</f>
        <v>0</v>
      </c>
    </row>
    <row r="94" spans="2:65" s="1" customFormat="1" ht="36" customHeight="1">
      <c r="B94" s="128"/>
      <c r="C94" s="129" t="s">
        <v>77</v>
      </c>
      <c r="D94" s="129" t="s">
        <v>159</v>
      </c>
      <c r="E94" s="130" t="s">
        <v>1518</v>
      </c>
      <c r="F94" s="131" t="s">
        <v>1519</v>
      </c>
      <c r="G94" s="132" t="s">
        <v>121</v>
      </c>
      <c r="H94" s="133">
        <v>15</v>
      </c>
      <c r="I94" s="134"/>
      <c r="J94" s="134">
        <f>ROUND(I94*H94,2)</f>
        <v>0</v>
      </c>
      <c r="K94" s="131" t="s">
        <v>162</v>
      </c>
      <c r="L94" s="30"/>
      <c r="M94" s="135" t="s">
        <v>3</v>
      </c>
      <c r="N94" s="136" t="s">
        <v>40</v>
      </c>
      <c r="O94" s="137">
        <v>8.5999999999999993E-2</v>
      </c>
      <c r="P94" s="137">
        <f>O94*H94</f>
        <v>1.2899999999999998</v>
      </c>
      <c r="Q94" s="137">
        <v>0</v>
      </c>
      <c r="R94" s="137">
        <f>Q94*H94</f>
        <v>0</v>
      </c>
      <c r="S94" s="137">
        <v>0.35499999999999998</v>
      </c>
      <c r="T94" s="138">
        <f>S94*H94</f>
        <v>5.3249999999999993</v>
      </c>
      <c r="AR94" s="139" t="s">
        <v>163</v>
      </c>
      <c r="AT94" s="139" t="s">
        <v>159</v>
      </c>
      <c r="AU94" s="139" t="s">
        <v>79</v>
      </c>
      <c r="AY94" s="18" t="s">
        <v>157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77</v>
      </c>
      <c r="BK94" s="140">
        <f>ROUND(I94*H94,2)</f>
        <v>0</v>
      </c>
      <c r="BL94" s="18" t="s">
        <v>163</v>
      </c>
      <c r="BM94" s="139" t="s">
        <v>1520</v>
      </c>
    </row>
    <row r="95" spans="2:65" s="12" customFormat="1" ht="22.5">
      <c r="B95" s="141"/>
      <c r="D95" s="142" t="s">
        <v>165</v>
      </c>
      <c r="E95" s="143" t="s">
        <v>3</v>
      </c>
      <c r="F95" s="144" t="s">
        <v>1521</v>
      </c>
      <c r="H95" s="145">
        <v>15</v>
      </c>
      <c r="L95" s="141"/>
      <c r="M95" s="146"/>
      <c r="N95" s="147"/>
      <c r="O95" s="147"/>
      <c r="P95" s="147"/>
      <c r="Q95" s="147"/>
      <c r="R95" s="147"/>
      <c r="S95" s="147"/>
      <c r="T95" s="148"/>
      <c r="AT95" s="143" t="s">
        <v>165</v>
      </c>
      <c r="AU95" s="143" t="s">
        <v>79</v>
      </c>
      <c r="AV95" s="12" t="s">
        <v>79</v>
      </c>
      <c r="AW95" s="12" t="s">
        <v>31</v>
      </c>
      <c r="AX95" s="12" t="s">
        <v>77</v>
      </c>
      <c r="AY95" s="143" t="s">
        <v>157</v>
      </c>
    </row>
    <row r="96" spans="2:65" s="1" customFormat="1" ht="48" customHeight="1">
      <c r="B96" s="128"/>
      <c r="C96" s="129" t="s">
        <v>79</v>
      </c>
      <c r="D96" s="129" t="s">
        <v>159</v>
      </c>
      <c r="E96" s="130" t="s">
        <v>1522</v>
      </c>
      <c r="F96" s="131" t="s">
        <v>1523</v>
      </c>
      <c r="G96" s="132" t="s">
        <v>104</v>
      </c>
      <c r="H96" s="133">
        <v>1.5</v>
      </c>
      <c r="I96" s="134"/>
      <c r="J96" s="134">
        <f>ROUND(I96*H96,2)</f>
        <v>0</v>
      </c>
      <c r="K96" s="131" t="s">
        <v>162</v>
      </c>
      <c r="L96" s="30"/>
      <c r="M96" s="135" t="s">
        <v>3</v>
      </c>
      <c r="N96" s="136" t="s">
        <v>40</v>
      </c>
      <c r="O96" s="137">
        <v>0.51</v>
      </c>
      <c r="P96" s="137">
        <f>O96*H96</f>
        <v>0.76500000000000001</v>
      </c>
      <c r="Q96" s="137">
        <v>0</v>
      </c>
      <c r="R96" s="137">
        <f>Q96*H96</f>
        <v>0</v>
      </c>
      <c r="S96" s="137">
        <v>1.3</v>
      </c>
      <c r="T96" s="138">
        <f>S96*H96</f>
        <v>1.9500000000000002</v>
      </c>
      <c r="AR96" s="139" t="s">
        <v>163</v>
      </c>
      <c r="AT96" s="139" t="s">
        <v>159</v>
      </c>
      <c r="AU96" s="139" t="s">
        <v>79</v>
      </c>
      <c r="AY96" s="18" t="s">
        <v>157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77</v>
      </c>
      <c r="BK96" s="140">
        <f>ROUND(I96*H96,2)</f>
        <v>0</v>
      </c>
      <c r="BL96" s="18" t="s">
        <v>163</v>
      </c>
      <c r="BM96" s="139" t="s">
        <v>1524</v>
      </c>
    </row>
    <row r="97" spans="2:65" s="12" customFormat="1">
      <c r="B97" s="141"/>
      <c r="D97" s="142" t="s">
        <v>165</v>
      </c>
      <c r="E97" s="143" t="s">
        <v>3</v>
      </c>
      <c r="F97" s="144" t="s">
        <v>1525</v>
      </c>
      <c r="H97" s="145">
        <v>1.5</v>
      </c>
      <c r="L97" s="141"/>
      <c r="M97" s="146"/>
      <c r="N97" s="147"/>
      <c r="O97" s="147"/>
      <c r="P97" s="147"/>
      <c r="Q97" s="147"/>
      <c r="R97" s="147"/>
      <c r="S97" s="147"/>
      <c r="T97" s="148"/>
      <c r="AT97" s="143" t="s">
        <v>165</v>
      </c>
      <c r="AU97" s="143" t="s">
        <v>79</v>
      </c>
      <c r="AV97" s="12" t="s">
        <v>79</v>
      </c>
      <c r="AW97" s="12" t="s">
        <v>31</v>
      </c>
      <c r="AX97" s="12" t="s">
        <v>77</v>
      </c>
      <c r="AY97" s="143" t="s">
        <v>157</v>
      </c>
    </row>
    <row r="98" spans="2:65" s="1" customFormat="1" ht="36" customHeight="1">
      <c r="B98" s="128"/>
      <c r="C98" s="129" t="s">
        <v>174</v>
      </c>
      <c r="D98" s="129" t="s">
        <v>159</v>
      </c>
      <c r="E98" s="130" t="s">
        <v>1526</v>
      </c>
      <c r="F98" s="131" t="s">
        <v>1527</v>
      </c>
      <c r="G98" s="132" t="s">
        <v>121</v>
      </c>
      <c r="H98" s="133">
        <v>200</v>
      </c>
      <c r="I98" s="134"/>
      <c r="J98" s="134">
        <f>ROUND(I98*H98,2)</f>
        <v>0</v>
      </c>
      <c r="K98" s="131" t="s">
        <v>162</v>
      </c>
      <c r="L98" s="30"/>
      <c r="M98" s="135" t="s">
        <v>3</v>
      </c>
      <c r="N98" s="136" t="s">
        <v>40</v>
      </c>
      <c r="O98" s="137">
        <v>0.42299999999999999</v>
      </c>
      <c r="P98" s="137">
        <f>O98*H98</f>
        <v>84.6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163</v>
      </c>
      <c r="AT98" s="139" t="s">
        <v>159</v>
      </c>
      <c r="AU98" s="139" t="s">
        <v>79</v>
      </c>
      <c r="AY98" s="18" t="s">
        <v>157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77</v>
      </c>
      <c r="BK98" s="140">
        <f>ROUND(I98*H98,2)</f>
        <v>0</v>
      </c>
      <c r="BL98" s="18" t="s">
        <v>163</v>
      </c>
      <c r="BM98" s="139" t="s">
        <v>1528</v>
      </c>
    </row>
    <row r="99" spans="2:65" s="12" customFormat="1">
      <c r="B99" s="141"/>
      <c r="D99" s="142" t="s">
        <v>165</v>
      </c>
      <c r="E99" s="143" t="s">
        <v>3</v>
      </c>
      <c r="F99" s="144" t="s">
        <v>1529</v>
      </c>
      <c r="H99" s="145">
        <v>200</v>
      </c>
      <c r="L99" s="141"/>
      <c r="M99" s="146"/>
      <c r="N99" s="147"/>
      <c r="O99" s="147"/>
      <c r="P99" s="147"/>
      <c r="Q99" s="147"/>
      <c r="R99" s="147"/>
      <c r="S99" s="147"/>
      <c r="T99" s="148"/>
      <c r="AT99" s="143" t="s">
        <v>165</v>
      </c>
      <c r="AU99" s="143" t="s">
        <v>79</v>
      </c>
      <c r="AV99" s="12" t="s">
        <v>79</v>
      </c>
      <c r="AW99" s="12" t="s">
        <v>31</v>
      </c>
      <c r="AX99" s="12" t="s">
        <v>77</v>
      </c>
      <c r="AY99" s="143" t="s">
        <v>157</v>
      </c>
    </row>
    <row r="100" spans="2:65" s="1" customFormat="1" ht="24" customHeight="1">
      <c r="B100" s="128"/>
      <c r="C100" s="129" t="s">
        <v>163</v>
      </c>
      <c r="D100" s="129" t="s">
        <v>159</v>
      </c>
      <c r="E100" s="130" t="s">
        <v>1530</v>
      </c>
      <c r="F100" s="131" t="s">
        <v>1531</v>
      </c>
      <c r="G100" s="132" t="s">
        <v>121</v>
      </c>
      <c r="H100" s="133">
        <v>200</v>
      </c>
      <c r="I100" s="134"/>
      <c r="J100" s="134">
        <f>ROUND(I100*H100,2)</f>
        <v>0</v>
      </c>
      <c r="K100" s="131" t="s">
        <v>162</v>
      </c>
      <c r="L100" s="30"/>
      <c r="M100" s="135" t="s">
        <v>3</v>
      </c>
      <c r="N100" s="136" t="s">
        <v>40</v>
      </c>
      <c r="O100" s="137">
        <v>6.4000000000000001E-2</v>
      </c>
      <c r="P100" s="137">
        <f>O100*H100</f>
        <v>12.8</v>
      </c>
      <c r="Q100" s="137">
        <v>9.0000000000000006E-5</v>
      </c>
      <c r="R100" s="137">
        <f>Q100*H100</f>
        <v>1.8000000000000002E-2</v>
      </c>
      <c r="S100" s="137">
        <v>0</v>
      </c>
      <c r="T100" s="138">
        <f>S100*H100</f>
        <v>0</v>
      </c>
      <c r="AR100" s="139" t="s">
        <v>163</v>
      </c>
      <c r="AT100" s="139" t="s">
        <v>159</v>
      </c>
      <c r="AU100" s="139" t="s">
        <v>79</v>
      </c>
      <c r="AY100" s="18" t="s">
        <v>157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77</v>
      </c>
      <c r="BK100" s="140">
        <f>ROUND(I100*H100,2)</f>
        <v>0</v>
      </c>
      <c r="BL100" s="18" t="s">
        <v>163</v>
      </c>
      <c r="BM100" s="139" t="s">
        <v>1532</v>
      </c>
    </row>
    <row r="101" spans="2:65" s="1" customFormat="1" ht="48" customHeight="1">
      <c r="B101" s="128"/>
      <c r="C101" s="129" t="s">
        <v>184</v>
      </c>
      <c r="D101" s="129" t="s">
        <v>159</v>
      </c>
      <c r="E101" s="130" t="s">
        <v>1533</v>
      </c>
      <c r="F101" s="131" t="s">
        <v>1534</v>
      </c>
      <c r="G101" s="132" t="s">
        <v>104</v>
      </c>
      <c r="H101" s="133">
        <v>42</v>
      </c>
      <c r="I101" s="134"/>
      <c r="J101" s="134">
        <f>ROUND(I101*H101,2)</f>
        <v>0</v>
      </c>
      <c r="K101" s="131" t="s">
        <v>162</v>
      </c>
      <c r="L101" s="30"/>
      <c r="M101" s="135" t="s">
        <v>3</v>
      </c>
      <c r="N101" s="136" t="s">
        <v>40</v>
      </c>
      <c r="O101" s="137">
        <v>2.1000000000000001E-2</v>
      </c>
      <c r="P101" s="137">
        <f>O101*H101</f>
        <v>0.88200000000000001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163</v>
      </c>
      <c r="AT101" s="139" t="s">
        <v>159</v>
      </c>
      <c r="AU101" s="139" t="s">
        <v>79</v>
      </c>
      <c r="AY101" s="18" t="s">
        <v>157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77</v>
      </c>
      <c r="BK101" s="140">
        <f>ROUND(I101*H101,2)</f>
        <v>0</v>
      </c>
      <c r="BL101" s="18" t="s">
        <v>163</v>
      </c>
      <c r="BM101" s="139" t="s">
        <v>1535</v>
      </c>
    </row>
    <row r="102" spans="2:65" s="12" customFormat="1">
      <c r="B102" s="141"/>
      <c r="D102" s="142" t="s">
        <v>165</v>
      </c>
      <c r="E102" s="143" t="s">
        <v>3</v>
      </c>
      <c r="F102" s="144" t="s">
        <v>1536</v>
      </c>
      <c r="H102" s="145">
        <v>42</v>
      </c>
      <c r="L102" s="141"/>
      <c r="M102" s="146"/>
      <c r="N102" s="147"/>
      <c r="O102" s="147"/>
      <c r="P102" s="147"/>
      <c r="Q102" s="147"/>
      <c r="R102" s="147"/>
      <c r="S102" s="147"/>
      <c r="T102" s="148"/>
      <c r="AT102" s="143" t="s">
        <v>165</v>
      </c>
      <c r="AU102" s="143" t="s">
        <v>79</v>
      </c>
      <c r="AV102" s="12" t="s">
        <v>79</v>
      </c>
      <c r="AW102" s="12" t="s">
        <v>31</v>
      </c>
      <c r="AX102" s="12" t="s">
        <v>77</v>
      </c>
      <c r="AY102" s="143" t="s">
        <v>157</v>
      </c>
    </row>
    <row r="103" spans="2:65" s="1" customFormat="1" ht="36" customHeight="1">
      <c r="B103" s="128"/>
      <c r="C103" s="129" t="s">
        <v>190</v>
      </c>
      <c r="D103" s="129" t="s">
        <v>159</v>
      </c>
      <c r="E103" s="130" t="s">
        <v>1537</v>
      </c>
      <c r="F103" s="131" t="s">
        <v>1538</v>
      </c>
      <c r="G103" s="132" t="s">
        <v>104</v>
      </c>
      <c r="H103" s="133">
        <v>4.0039999999999996</v>
      </c>
      <c r="I103" s="134"/>
      <c r="J103" s="134">
        <f>ROUND(I103*H103,2)</f>
        <v>0</v>
      </c>
      <c r="K103" s="131" t="s">
        <v>162</v>
      </c>
      <c r="L103" s="30"/>
      <c r="M103" s="135" t="s">
        <v>3</v>
      </c>
      <c r="N103" s="136" t="s">
        <v>40</v>
      </c>
      <c r="O103" s="137">
        <v>0.871</v>
      </c>
      <c r="P103" s="137">
        <f>O103*H103</f>
        <v>3.4874839999999998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163</v>
      </c>
      <c r="AT103" s="139" t="s">
        <v>159</v>
      </c>
      <c r="AU103" s="139" t="s">
        <v>79</v>
      </c>
      <c r="AY103" s="18" t="s">
        <v>157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77</v>
      </c>
      <c r="BK103" s="140">
        <f>ROUND(I103*H103,2)</f>
        <v>0</v>
      </c>
      <c r="BL103" s="18" t="s">
        <v>163</v>
      </c>
      <c r="BM103" s="139" t="s">
        <v>1539</v>
      </c>
    </row>
    <row r="104" spans="2:65" s="12" customFormat="1">
      <c r="B104" s="141"/>
      <c r="D104" s="142" t="s">
        <v>165</v>
      </c>
      <c r="E104" s="143" t="s">
        <v>3</v>
      </c>
      <c r="F104" s="144" t="s">
        <v>1540</v>
      </c>
      <c r="H104" s="145">
        <v>1.6639999999999999</v>
      </c>
      <c r="L104" s="141"/>
      <c r="M104" s="146"/>
      <c r="N104" s="147"/>
      <c r="O104" s="147"/>
      <c r="P104" s="147"/>
      <c r="Q104" s="147"/>
      <c r="R104" s="147"/>
      <c r="S104" s="147"/>
      <c r="T104" s="148"/>
      <c r="AT104" s="143" t="s">
        <v>165</v>
      </c>
      <c r="AU104" s="143" t="s">
        <v>79</v>
      </c>
      <c r="AV104" s="12" t="s">
        <v>79</v>
      </c>
      <c r="AW104" s="12" t="s">
        <v>31</v>
      </c>
      <c r="AX104" s="12" t="s">
        <v>69</v>
      </c>
      <c r="AY104" s="143" t="s">
        <v>157</v>
      </c>
    </row>
    <row r="105" spans="2:65" s="12" customFormat="1">
      <c r="B105" s="141"/>
      <c r="D105" s="142" t="s">
        <v>165</v>
      </c>
      <c r="E105" s="143" t="s">
        <v>3</v>
      </c>
      <c r="F105" s="144" t="s">
        <v>1541</v>
      </c>
      <c r="H105" s="145">
        <v>2.34</v>
      </c>
      <c r="L105" s="141"/>
      <c r="M105" s="146"/>
      <c r="N105" s="147"/>
      <c r="O105" s="147"/>
      <c r="P105" s="147"/>
      <c r="Q105" s="147"/>
      <c r="R105" s="147"/>
      <c r="S105" s="147"/>
      <c r="T105" s="148"/>
      <c r="AT105" s="143" t="s">
        <v>165</v>
      </c>
      <c r="AU105" s="143" t="s">
        <v>79</v>
      </c>
      <c r="AV105" s="12" t="s">
        <v>79</v>
      </c>
      <c r="AW105" s="12" t="s">
        <v>31</v>
      </c>
      <c r="AX105" s="12" t="s">
        <v>69</v>
      </c>
      <c r="AY105" s="143" t="s">
        <v>157</v>
      </c>
    </row>
    <row r="106" spans="2:65" s="13" customFormat="1">
      <c r="B106" s="149"/>
      <c r="D106" s="142" t="s">
        <v>165</v>
      </c>
      <c r="E106" s="150" t="s">
        <v>1512</v>
      </c>
      <c r="F106" s="151" t="s">
        <v>172</v>
      </c>
      <c r="H106" s="152">
        <v>4.0039999999999996</v>
      </c>
      <c r="L106" s="149"/>
      <c r="M106" s="153"/>
      <c r="N106" s="154"/>
      <c r="O106" s="154"/>
      <c r="P106" s="154"/>
      <c r="Q106" s="154"/>
      <c r="R106" s="154"/>
      <c r="S106" s="154"/>
      <c r="T106" s="155"/>
      <c r="AT106" s="150" t="s">
        <v>165</v>
      </c>
      <c r="AU106" s="150" t="s">
        <v>79</v>
      </c>
      <c r="AV106" s="13" t="s">
        <v>163</v>
      </c>
      <c r="AW106" s="13" t="s">
        <v>31</v>
      </c>
      <c r="AX106" s="13" t="s">
        <v>77</v>
      </c>
      <c r="AY106" s="150" t="s">
        <v>157</v>
      </c>
    </row>
    <row r="107" spans="2:65" s="1" customFormat="1" ht="36" customHeight="1">
      <c r="B107" s="128"/>
      <c r="C107" s="129" t="s">
        <v>194</v>
      </c>
      <c r="D107" s="129" t="s">
        <v>159</v>
      </c>
      <c r="E107" s="130" t="s">
        <v>1542</v>
      </c>
      <c r="F107" s="131" t="s">
        <v>1543</v>
      </c>
      <c r="G107" s="132" t="s">
        <v>104</v>
      </c>
      <c r="H107" s="133">
        <v>2.4260000000000002</v>
      </c>
      <c r="I107" s="134"/>
      <c r="J107" s="134">
        <f>ROUND(I107*H107,2)</f>
        <v>0</v>
      </c>
      <c r="K107" s="131" t="s">
        <v>162</v>
      </c>
      <c r="L107" s="30"/>
      <c r="M107" s="135" t="s">
        <v>3</v>
      </c>
      <c r="N107" s="136" t="s">
        <v>40</v>
      </c>
      <c r="O107" s="137">
        <v>2.3199999999999998</v>
      </c>
      <c r="P107" s="137">
        <f>O107*H107</f>
        <v>5.6283199999999995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163</v>
      </c>
      <c r="AT107" s="139" t="s">
        <v>159</v>
      </c>
      <c r="AU107" s="139" t="s">
        <v>79</v>
      </c>
      <c r="AY107" s="18" t="s">
        <v>157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77</v>
      </c>
      <c r="BK107" s="140">
        <f>ROUND(I107*H107,2)</f>
        <v>0</v>
      </c>
      <c r="BL107" s="18" t="s">
        <v>163</v>
      </c>
      <c r="BM107" s="139" t="s">
        <v>1544</v>
      </c>
    </row>
    <row r="108" spans="2:65" s="12" customFormat="1">
      <c r="B108" s="141"/>
      <c r="D108" s="142" t="s">
        <v>165</v>
      </c>
      <c r="E108" s="143" t="s">
        <v>3</v>
      </c>
      <c r="F108" s="144" t="s">
        <v>1545</v>
      </c>
      <c r="H108" s="145">
        <v>0.51200000000000001</v>
      </c>
      <c r="L108" s="141"/>
      <c r="M108" s="146"/>
      <c r="N108" s="147"/>
      <c r="O108" s="147"/>
      <c r="P108" s="147"/>
      <c r="Q108" s="147"/>
      <c r="R108" s="147"/>
      <c r="S108" s="147"/>
      <c r="T108" s="148"/>
      <c r="AT108" s="143" t="s">
        <v>165</v>
      </c>
      <c r="AU108" s="143" t="s">
        <v>79</v>
      </c>
      <c r="AV108" s="12" t="s">
        <v>79</v>
      </c>
      <c r="AW108" s="12" t="s">
        <v>31</v>
      </c>
      <c r="AX108" s="12" t="s">
        <v>69</v>
      </c>
      <c r="AY108" s="143" t="s">
        <v>157</v>
      </c>
    </row>
    <row r="109" spans="2:65" s="12" customFormat="1">
      <c r="B109" s="141"/>
      <c r="D109" s="142" t="s">
        <v>165</v>
      </c>
      <c r="E109" s="143" t="s">
        <v>3</v>
      </c>
      <c r="F109" s="144" t="s">
        <v>1546</v>
      </c>
      <c r="H109" s="145">
        <v>1.05</v>
      </c>
      <c r="L109" s="141"/>
      <c r="M109" s="146"/>
      <c r="N109" s="147"/>
      <c r="O109" s="147"/>
      <c r="P109" s="147"/>
      <c r="Q109" s="147"/>
      <c r="R109" s="147"/>
      <c r="S109" s="147"/>
      <c r="T109" s="148"/>
      <c r="AT109" s="143" t="s">
        <v>165</v>
      </c>
      <c r="AU109" s="143" t="s">
        <v>79</v>
      </c>
      <c r="AV109" s="12" t="s">
        <v>79</v>
      </c>
      <c r="AW109" s="12" t="s">
        <v>31</v>
      </c>
      <c r="AX109" s="12" t="s">
        <v>69</v>
      </c>
      <c r="AY109" s="143" t="s">
        <v>157</v>
      </c>
    </row>
    <row r="110" spans="2:65" s="12" customFormat="1">
      <c r="B110" s="141"/>
      <c r="D110" s="142" t="s">
        <v>165</v>
      </c>
      <c r="E110" s="143" t="s">
        <v>3</v>
      </c>
      <c r="F110" s="144" t="s">
        <v>1547</v>
      </c>
      <c r="H110" s="145">
        <v>0.86399999999999999</v>
      </c>
      <c r="L110" s="141"/>
      <c r="M110" s="146"/>
      <c r="N110" s="147"/>
      <c r="O110" s="147"/>
      <c r="P110" s="147"/>
      <c r="Q110" s="147"/>
      <c r="R110" s="147"/>
      <c r="S110" s="147"/>
      <c r="T110" s="148"/>
      <c r="AT110" s="143" t="s">
        <v>165</v>
      </c>
      <c r="AU110" s="143" t="s">
        <v>79</v>
      </c>
      <c r="AV110" s="12" t="s">
        <v>79</v>
      </c>
      <c r="AW110" s="12" t="s">
        <v>31</v>
      </c>
      <c r="AX110" s="12" t="s">
        <v>69</v>
      </c>
      <c r="AY110" s="143" t="s">
        <v>157</v>
      </c>
    </row>
    <row r="111" spans="2:65" s="13" customFormat="1">
      <c r="B111" s="149"/>
      <c r="D111" s="142" t="s">
        <v>165</v>
      </c>
      <c r="E111" s="150" t="s">
        <v>46</v>
      </c>
      <c r="F111" s="151" t="s">
        <v>172</v>
      </c>
      <c r="H111" s="152">
        <v>2.4260000000000002</v>
      </c>
      <c r="L111" s="149"/>
      <c r="M111" s="153"/>
      <c r="N111" s="154"/>
      <c r="O111" s="154"/>
      <c r="P111" s="154"/>
      <c r="Q111" s="154"/>
      <c r="R111" s="154"/>
      <c r="S111" s="154"/>
      <c r="T111" s="155"/>
      <c r="AT111" s="150" t="s">
        <v>165</v>
      </c>
      <c r="AU111" s="150" t="s">
        <v>79</v>
      </c>
      <c r="AV111" s="13" t="s">
        <v>163</v>
      </c>
      <c r="AW111" s="13" t="s">
        <v>31</v>
      </c>
      <c r="AX111" s="13" t="s">
        <v>77</v>
      </c>
      <c r="AY111" s="150" t="s">
        <v>157</v>
      </c>
    </row>
    <row r="112" spans="2:65" s="1" customFormat="1" ht="48" customHeight="1">
      <c r="B112" s="128"/>
      <c r="C112" s="129" t="s">
        <v>199</v>
      </c>
      <c r="D112" s="129" t="s">
        <v>159</v>
      </c>
      <c r="E112" s="130" t="s">
        <v>215</v>
      </c>
      <c r="F112" s="131" t="s">
        <v>216</v>
      </c>
      <c r="G112" s="132" t="s">
        <v>104</v>
      </c>
      <c r="H112" s="133">
        <v>7.95</v>
      </c>
      <c r="I112" s="134"/>
      <c r="J112" s="134">
        <f>ROUND(I112*H112,2)</f>
        <v>0</v>
      </c>
      <c r="K112" s="131" t="s">
        <v>162</v>
      </c>
      <c r="L112" s="30"/>
      <c r="M112" s="135" t="s">
        <v>3</v>
      </c>
      <c r="N112" s="136" t="s">
        <v>40</v>
      </c>
      <c r="O112" s="137">
        <v>8.3000000000000004E-2</v>
      </c>
      <c r="P112" s="137">
        <f>O112*H112</f>
        <v>0.65985000000000005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163</v>
      </c>
      <c r="AT112" s="139" t="s">
        <v>159</v>
      </c>
      <c r="AU112" s="139" t="s">
        <v>79</v>
      </c>
      <c r="AY112" s="18" t="s">
        <v>157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77</v>
      </c>
      <c r="BK112" s="140">
        <f>ROUND(I112*H112,2)</f>
        <v>0</v>
      </c>
      <c r="BL112" s="18" t="s">
        <v>163</v>
      </c>
      <c r="BM112" s="139" t="s">
        <v>1548</v>
      </c>
    </row>
    <row r="113" spans="2:65" s="12" customFormat="1">
      <c r="B113" s="141"/>
      <c r="D113" s="142" t="s">
        <v>165</v>
      </c>
      <c r="E113" s="143" t="s">
        <v>3</v>
      </c>
      <c r="F113" s="144" t="s">
        <v>1549</v>
      </c>
      <c r="H113" s="145">
        <v>6.43</v>
      </c>
      <c r="L113" s="141"/>
      <c r="M113" s="146"/>
      <c r="N113" s="147"/>
      <c r="O113" s="147"/>
      <c r="P113" s="147"/>
      <c r="Q113" s="147"/>
      <c r="R113" s="147"/>
      <c r="S113" s="147"/>
      <c r="T113" s="148"/>
      <c r="AT113" s="143" t="s">
        <v>165</v>
      </c>
      <c r="AU113" s="143" t="s">
        <v>79</v>
      </c>
      <c r="AV113" s="12" t="s">
        <v>79</v>
      </c>
      <c r="AW113" s="12" t="s">
        <v>31</v>
      </c>
      <c r="AX113" s="12" t="s">
        <v>69</v>
      </c>
      <c r="AY113" s="143" t="s">
        <v>157</v>
      </c>
    </row>
    <row r="114" spans="2:65" s="12" customFormat="1">
      <c r="B114" s="141"/>
      <c r="D114" s="142" t="s">
        <v>165</v>
      </c>
      <c r="E114" s="143" t="s">
        <v>3</v>
      </c>
      <c r="F114" s="144" t="s">
        <v>219</v>
      </c>
      <c r="H114" s="145">
        <v>1.52</v>
      </c>
      <c r="L114" s="141"/>
      <c r="M114" s="146"/>
      <c r="N114" s="147"/>
      <c r="O114" s="147"/>
      <c r="P114" s="147"/>
      <c r="Q114" s="147"/>
      <c r="R114" s="147"/>
      <c r="S114" s="147"/>
      <c r="T114" s="148"/>
      <c r="AT114" s="143" t="s">
        <v>165</v>
      </c>
      <c r="AU114" s="143" t="s">
        <v>79</v>
      </c>
      <c r="AV114" s="12" t="s">
        <v>79</v>
      </c>
      <c r="AW114" s="12" t="s">
        <v>31</v>
      </c>
      <c r="AX114" s="12" t="s">
        <v>69</v>
      </c>
      <c r="AY114" s="143" t="s">
        <v>157</v>
      </c>
    </row>
    <row r="115" spans="2:65" s="13" customFormat="1">
      <c r="B115" s="149"/>
      <c r="D115" s="142" t="s">
        <v>165</v>
      </c>
      <c r="E115" s="150" t="s">
        <v>3</v>
      </c>
      <c r="F115" s="151" t="s">
        <v>172</v>
      </c>
      <c r="H115" s="152">
        <v>7.9499999999999993</v>
      </c>
      <c r="L115" s="149"/>
      <c r="M115" s="153"/>
      <c r="N115" s="154"/>
      <c r="O115" s="154"/>
      <c r="P115" s="154"/>
      <c r="Q115" s="154"/>
      <c r="R115" s="154"/>
      <c r="S115" s="154"/>
      <c r="T115" s="155"/>
      <c r="AT115" s="150" t="s">
        <v>165</v>
      </c>
      <c r="AU115" s="150" t="s">
        <v>79</v>
      </c>
      <c r="AV115" s="13" t="s">
        <v>163</v>
      </c>
      <c r="AW115" s="13" t="s">
        <v>31</v>
      </c>
      <c r="AX115" s="13" t="s">
        <v>77</v>
      </c>
      <c r="AY115" s="150" t="s">
        <v>157</v>
      </c>
    </row>
    <row r="116" spans="2:65" s="1" customFormat="1" ht="48" customHeight="1">
      <c r="B116" s="128"/>
      <c r="C116" s="129" t="s">
        <v>203</v>
      </c>
      <c r="D116" s="129" t="s">
        <v>159</v>
      </c>
      <c r="E116" s="130" t="s">
        <v>200</v>
      </c>
      <c r="F116" s="131" t="s">
        <v>201</v>
      </c>
      <c r="G116" s="132" t="s">
        <v>104</v>
      </c>
      <c r="H116" s="133">
        <v>4.91</v>
      </c>
      <c r="I116" s="134"/>
      <c r="J116" s="134">
        <f>ROUND(I116*H116,2)</f>
        <v>0</v>
      </c>
      <c r="K116" s="131" t="s">
        <v>162</v>
      </c>
      <c r="L116" s="30"/>
      <c r="M116" s="135" t="s">
        <v>3</v>
      </c>
      <c r="N116" s="136" t="s">
        <v>40</v>
      </c>
      <c r="O116" s="137">
        <v>6.2E-2</v>
      </c>
      <c r="P116" s="137">
        <f>O116*H116</f>
        <v>0.30442000000000002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163</v>
      </c>
      <c r="AT116" s="139" t="s">
        <v>159</v>
      </c>
      <c r="AU116" s="139" t="s">
        <v>79</v>
      </c>
      <c r="AY116" s="18" t="s">
        <v>157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77</v>
      </c>
      <c r="BK116" s="140">
        <f>ROUND(I116*H116,2)</f>
        <v>0</v>
      </c>
      <c r="BL116" s="18" t="s">
        <v>163</v>
      </c>
      <c r="BM116" s="139" t="s">
        <v>1550</v>
      </c>
    </row>
    <row r="117" spans="2:65" s="1" customFormat="1" ht="36" customHeight="1">
      <c r="B117" s="128"/>
      <c r="C117" s="129" t="s">
        <v>208</v>
      </c>
      <c r="D117" s="129" t="s">
        <v>159</v>
      </c>
      <c r="E117" s="130" t="s">
        <v>221</v>
      </c>
      <c r="F117" s="131" t="s">
        <v>222</v>
      </c>
      <c r="G117" s="132" t="s">
        <v>104</v>
      </c>
      <c r="H117" s="133">
        <v>7.95</v>
      </c>
      <c r="I117" s="134"/>
      <c r="J117" s="134">
        <f>ROUND(I117*H117,2)</f>
        <v>0</v>
      </c>
      <c r="K117" s="131" t="s">
        <v>162</v>
      </c>
      <c r="L117" s="30"/>
      <c r="M117" s="135" t="s">
        <v>3</v>
      </c>
      <c r="N117" s="136" t="s">
        <v>40</v>
      </c>
      <c r="O117" s="137">
        <v>9.7000000000000003E-2</v>
      </c>
      <c r="P117" s="137">
        <f>O117*H117</f>
        <v>0.77115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163</v>
      </c>
      <c r="AT117" s="139" t="s">
        <v>159</v>
      </c>
      <c r="AU117" s="139" t="s">
        <v>79</v>
      </c>
      <c r="AY117" s="18" t="s">
        <v>157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77</v>
      </c>
      <c r="BK117" s="140">
        <f>ROUND(I117*H117,2)</f>
        <v>0</v>
      </c>
      <c r="BL117" s="18" t="s">
        <v>163</v>
      </c>
      <c r="BM117" s="139" t="s">
        <v>1551</v>
      </c>
    </row>
    <row r="118" spans="2:65" s="12" customFormat="1">
      <c r="B118" s="141"/>
      <c r="D118" s="142" t="s">
        <v>165</v>
      </c>
      <c r="E118" s="143" t="s">
        <v>3</v>
      </c>
      <c r="F118" s="144" t="s">
        <v>1552</v>
      </c>
      <c r="H118" s="145">
        <v>7.95</v>
      </c>
      <c r="L118" s="141"/>
      <c r="M118" s="146"/>
      <c r="N118" s="147"/>
      <c r="O118" s="147"/>
      <c r="P118" s="147"/>
      <c r="Q118" s="147"/>
      <c r="R118" s="147"/>
      <c r="S118" s="147"/>
      <c r="T118" s="148"/>
      <c r="AT118" s="143" t="s">
        <v>165</v>
      </c>
      <c r="AU118" s="143" t="s">
        <v>79</v>
      </c>
      <c r="AV118" s="12" t="s">
        <v>79</v>
      </c>
      <c r="AW118" s="12" t="s">
        <v>31</v>
      </c>
      <c r="AX118" s="12" t="s">
        <v>77</v>
      </c>
      <c r="AY118" s="143" t="s">
        <v>157</v>
      </c>
    </row>
    <row r="119" spans="2:65" s="1" customFormat="1" ht="16.5" customHeight="1">
      <c r="B119" s="128"/>
      <c r="C119" s="129" t="s">
        <v>214</v>
      </c>
      <c r="D119" s="129" t="s">
        <v>159</v>
      </c>
      <c r="E119" s="130" t="s">
        <v>204</v>
      </c>
      <c r="F119" s="131" t="s">
        <v>205</v>
      </c>
      <c r="G119" s="132" t="s">
        <v>104</v>
      </c>
      <c r="H119" s="133">
        <v>4.91</v>
      </c>
      <c r="I119" s="134"/>
      <c r="J119" s="134">
        <f>ROUND(I119*H119,2)</f>
        <v>0</v>
      </c>
      <c r="K119" s="131" t="s">
        <v>162</v>
      </c>
      <c r="L119" s="30"/>
      <c r="M119" s="135" t="s">
        <v>3</v>
      </c>
      <c r="N119" s="136" t="s">
        <v>40</v>
      </c>
      <c r="O119" s="137">
        <v>8.9999999999999993E-3</v>
      </c>
      <c r="P119" s="137">
        <f>O119*H119</f>
        <v>4.419E-2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163</v>
      </c>
      <c r="AT119" s="139" t="s">
        <v>159</v>
      </c>
      <c r="AU119" s="139" t="s">
        <v>79</v>
      </c>
      <c r="AY119" s="18" t="s">
        <v>157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77</v>
      </c>
      <c r="BK119" s="140">
        <f>ROUND(I119*H119,2)</f>
        <v>0</v>
      </c>
      <c r="BL119" s="18" t="s">
        <v>163</v>
      </c>
      <c r="BM119" s="139" t="s">
        <v>1553</v>
      </c>
    </row>
    <row r="120" spans="2:65" s="12" customFormat="1">
      <c r="B120" s="141"/>
      <c r="D120" s="142" t="s">
        <v>165</v>
      </c>
      <c r="E120" s="143" t="s">
        <v>3</v>
      </c>
      <c r="F120" s="144" t="s">
        <v>1554</v>
      </c>
      <c r="H120" s="145">
        <v>4.91</v>
      </c>
      <c r="L120" s="141"/>
      <c r="M120" s="146"/>
      <c r="N120" s="147"/>
      <c r="O120" s="147"/>
      <c r="P120" s="147"/>
      <c r="Q120" s="147"/>
      <c r="R120" s="147"/>
      <c r="S120" s="147"/>
      <c r="T120" s="148"/>
      <c r="AT120" s="143" t="s">
        <v>165</v>
      </c>
      <c r="AU120" s="143" t="s">
        <v>79</v>
      </c>
      <c r="AV120" s="12" t="s">
        <v>79</v>
      </c>
      <c r="AW120" s="12" t="s">
        <v>31</v>
      </c>
      <c r="AX120" s="12" t="s">
        <v>77</v>
      </c>
      <c r="AY120" s="143" t="s">
        <v>157</v>
      </c>
    </row>
    <row r="121" spans="2:65" s="1" customFormat="1" ht="36" customHeight="1">
      <c r="B121" s="128"/>
      <c r="C121" s="129" t="s">
        <v>220</v>
      </c>
      <c r="D121" s="129" t="s">
        <v>159</v>
      </c>
      <c r="E121" s="130" t="s">
        <v>209</v>
      </c>
      <c r="F121" s="131" t="s">
        <v>210</v>
      </c>
      <c r="G121" s="132" t="s">
        <v>211</v>
      </c>
      <c r="H121" s="133">
        <v>7.8470000000000004</v>
      </c>
      <c r="I121" s="134"/>
      <c r="J121" s="134">
        <f>ROUND(I121*H121,2)</f>
        <v>0</v>
      </c>
      <c r="K121" s="131" t="s">
        <v>162</v>
      </c>
      <c r="L121" s="30"/>
      <c r="M121" s="135" t="s">
        <v>3</v>
      </c>
      <c r="N121" s="136" t="s">
        <v>40</v>
      </c>
      <c r="O121" s="137">
        <v>0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163</v>
      </c>
      <c r="AT121" s="139" t="s">
        <v>159</v>
      </c>
      <c r="AU121" s="139" t="s">
        <v>79</v>
      </c>
      <c r="AY121" s="18" t="s">
        <v>157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77</v>
      </c>
      <c r="BK121" s="140">
        <f>ROUND(I121*H121,2)</f>
        <v>0</v>
      </c>
      <c r="BL121" s="18" t="s">
        <v>163</v>
      </c>
      <c r="BM121" s="139" t="s">
        <v>1555</v>
      </c>
    </row>
    <row r="122" spans="2:65" s="12" customFormat="1">
      <c r="B122" s="141"/>
      <c r="D122" s="142" t="s">
        <v>165</v>
      </c>
      <c r="F122" s="144" t="s">
        <v>1556</v>
      </c>
      <c r="H122" s="145">
        <v>7.8470000000000004</v>
      </c>
      <c r="L122" s="141"/>
      <c r="M122" s="146"/>
      <c r="N122" s="147"/>
      <c r="O122" s="147"/>
      <c r="P122" s="147"/>
      <c r="Q122" s="147"/>
      <c r="R122" s="147"/>
      <c r="S122" s="147"/>
      <c r="T122" s="148"/>
      <c r="AT122" s="143" t="s">
        <v>165</v>
      </c>
      <c r="AU122" s="143" t="s">
        <v>79</v>
      </c>
      <c r="AV122" s="12" t="s">
        <v>79</v>
      </c>
      <c r="AW122" s="12" t="s">
        <v>4</v>
      </c>
      <c r="AX122" s="12" t="s">
        <v>77</v>
      </c>
      <c r="AY122" s="143" t="s">
        <v>157</v>
      </c>
    </row>
    <row r="123" spans="2:65" s="1" customFormat="1" ht="36" customHeight="1">
      <c r="B123" s="128"/>
      <c r="C123" s="129" t="s">
        <v>225</v>
      </c>
      <c r="D123" s="129" t="s">
        <v>159</v>
      </c>
      <c r="E123" s="130" t="s">
        <v>226</v>
      </c>
      <c r="F123" s="131" t="s">
        <v>227</v>
      </c>
      <c r="G123" s="132" t="s">
        <v>104</v>
      </c>
      <c r="H123" s="133">
        <v>1.52</v>
      </c>
      <c r="I123" s="134"/>
      <c r="J123" s="134">
        <f>ROUND(I123*H123,2)</f>
        <v>0</v>
      </c>
      <c r="K123" s="131" t="s">
        <v>3</v>
      </c>
      <c r="L123" s="30"/>
      <c r="M123" s="135" t="s">
        <v>3</v>
      </c>
      <c r="N123" s="136" t="s">
        <v>40</v>
      </c>
      <c r="O123" s="137">
        <v>0.29899999999999999</v>
      </c>
      <c r="P123" s="137">
        <f>O123*H123</f>
        <v>0.45448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163</v>
      </c>
      <c r="AT123" s="139" t="s">
        <v>159</v>
      </c>
      <c r="AU123" s="139" t="s">
        <v>79</v>
      </c>
      <c r="AY123" s="18" t="s">
        <v>157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77</v>
      </c>
      <c r="BK123" s="140">
        <f>ROUND(I123*H123,2)</f>
        <v>0</v>
      </c>
      <c r="BL123" s="18" t="s">
        <v>163</v>
      </c>
      <c r="BM123" s="139" t="s">
        <v>1557</v>
      </c>
    </row>
    <row r="124" spans="2:65" s="12" customFormat="1">
      <c r="B124" s="141"/>
      <c r="D124" s="142" t="s">
        <v>165</v>
      </c>
      <c r="E124" s="143" t="s">
        <v>3</v>
      </c>
      <c r="F124" s="144" t="s">
        <v>1558</v>
      </c>
      <c r="H124" s="145">
        <v>6.43</v>
      </c>
      <c r="L124" s="141"/>
      <c r="M124" s="146"/>
      <c r="N124" s="147"/>
      <c r="O124" s="147"/>
      <c r="P124" s="147"/>
      <c r="Q124" s="147"/>
      <c r="R124" s="147"/>
      <c r="S124" s="147"/>
      <c r="T124" s="148"/>
      <c r="AT124" s="143" t="s">
        <v>165</v>
      </c>
      <c r="AU124" s="143" t="s">
        <v>79</v>
      </c>
      <c r="AV124" s="12" t="s">
        <v>79</v>
      </c>
      <c r="AW124" s="12" t="s">
        <v>31</v>
      </c>
      <c r="AX124" s="12" t="s">
        <v>69</v>
      </c>
      <c r="AY124" s="143" t="s">
        <v>157</v>
      </c>
    </row>
    <row r="125" spans="2:65" s="12" customFormat="1" ht="22.5">
      <c r="B125" s="141"/>
      <c r="D125" s="142" t="s">
        <v>165</v>
      </c>
      <c r="E125" s="143" t="s">
        <v>3</v>
      </c>
      <c r="F125" s="144" t="s">
        <v>1559</v>
      </c>
      <c r="H125" s="145">
        <v>-4.91</v>
      </c>
      <c r="L125" s="141"/>
      <c r="M125" s="146"/>
      <c r="N125" s="147"/>
      <c r="O125" s="147"/>
      <c r="P125" s="147"/>
      <c r="Q125" s="147"/>
      <c r="R125" s="147"/>
      <c r="S125" s="147"/>
      <c r="T125" s="148"/>
      <c r="AT125" s="143" t="s">
        <v>165</v>
      </c>
      <c r="AU125" s="143" t="s">
        <v>79</v>
      </c>
      <c r="AV125" s="12" t="s">
        <v>79</v>
      </c>
      <c r="AW125" s="12" t="s">
        <v>31</v>
      </c>
      <c r="AX125" s="12" t="s">
        <v>69</v>
      </c>
      <c r="AY125" s="143" t="s">
        <v>157</v>
      </c>
    </row>
    <row r="126" spans="2:65" s="13" customFormat="1">
      <c r="B126" s="149"/>
      <c r="D126" s="142" t="s">
        <v>165</v>
      </c>
      <c r="E126" s="150" t="s">
        <v>102</v>
      </c>
      <c r="F126" s="151" t="s">
        <v>172</v>
      </c>
      <c r="H126" s="152">
        <v>1.52</v>
      </c>
      <c r="L126" s="149"/>
      <c r="M126" s="153"/>
      <c r="N126" s="154"/>
      <c r="O126" s="154"/>
      <c r="P126" s="154"/>
      <c r="Q126" s="154"/>
      <c r="R126" s="154"/>
      <c r="S126" s="154"/>
      <c r="T126" s="155"/>
      <c r="AT126" s="150" t="s">
        <v>165</v>
      </c>
      <c r="AU126" s="150" t="s">
        <v>79</v>
      </c>
      <c r="AV126" s="13" t="s">
        <v>163</v>
      </c>
      <c r="AW126" s="13" t="s">
        <v>31</v>
      </c>
      <c r="AX126" s="13" t="s">
        <v>77</v>
      </c>
      <c r="AY126" s="150" t="s">
        <v>157</v>
      </c>
    </row>
    <row r="127" spans="2:65" s="1" customFormat="1" ht="24" customHeight="1">
      <c r="B127" s="128"/>
      <c r="C127" s="129" t="s">
        <v>236</v>
      </c>
      <c r="D127" s="129" t="s">
        <v>159</v>
      </c>
      <c r="E127" s="130" t="s">
        <v>1560</v>
      </c>
      <c r="F127" s="131" t="s">
        <v>1561</v>
      </c>
      <c r="G127" s="132" t="s">
        <v>121</v>
      </c>
      <c r="H127" s="133">
        <v>15</v>
      </c>
      <c r="I127" s="134"/>
      <c r="J127" s="134">
        <f>ROUND(I127*H127,2)</f>
        <v>0</v>
      </c>
      <c r="K127" s="131" t="s">
        <v>162</v>
      </c>
      <c r="L127" s="30"/>
      <c r="M127" s="135" t="s">
        <v>3</v>
      </c>
      <c r="N127" s="136" t="s">
        <v>40</v>
      </c>
      <c r="O127" s="137">
        <v>1.7999999999999999E-2</v>
      </c>
      <c r="P127" s="137">
        <f>O127*H127</f>
        <v>0.26999999999999996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163</v>
      </c>
      <c r="AT127" s="139" t="s">
        <v>159</v>
      </c>
      <c r="AU127" s="139" t="s">
        <v>79</v>
      </c>
      <c r="AY127" s="18" t="s">
        <v>157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77</v>
      </c>
      <c r="BK127" s="140">
        <f>ROUND(I127*H127,2)</f>
        <v>0</v>
      </c>
      <c r="BL127" s="18" t="s">
        <v>163</v>
      </c>
      <c r="BM127" s="139" t="s">
        <v>1562</v>
      </c>
    </row>
    <row r="128" spans="2:65" s="12" customFormat="1" ht="22.5">
      <c r="B128" s="141"/>
      <c r="D128" s="142" t="s">
        <v>165</v>
      </c>
      <c r="E128" s="143" t="s">
        <v>1510</v>
      </c>
      <c r="F128" s="144" t="s">
        <v>1563</v>
      </c>
      <c r="H128" s="145">
        <v>15</v>
      </c>
      <c r="L128" s="141"/>
      <c r="M128" s="146"/>
      <c r="N128" s="147"/>
      <c r="O128" s="147"/>
      <c r="P128" s="147"/>
      <c r="Q128" s="147"/>
      <c r="R128" s="147"/>
      <c r="S128" s="147"/>
      <c r="T128" s="148"/>
      <c r="AT128" s="143" t="s">
        <v>165</v>
      </c>
      <c r="AU128" s="143" t="s">
        <v>79</v>
      </c>
      <c r="AV128" s="12" t="s">
        <v>79</v>
      </c>
      <c r="AW128" s="12" t="s">
        <v>31</v>
      </c>
      <c r="AX128" s="12" t="s">
        <v>77</v>
      </c>
      <c r="AY128" s="143" t="s">
        <v>157</v>
      </c>
    </row>
    <row r="129" spans="2:65" s="1" customFormat="1" ht="24" customHeight="1">
      <c r="B129" s="128"/>
      <c r="C129" s="129" t="s">
        <v>9</v>
      </c>
      <c r="D129" s="129" t="s">
        <v>159</v>
      </c>
      <c r="E129" s="130" t="s">
        <v>1564</v>
      </c>
      <c r="F129" s="131" t="s">
        <v>1565</v>
      </c>
      <c r="G129" s="132" t="s">
        <v>121</v>
      </c>
      <c r="H129" s="133">
        <v>201.06200000000001</v>
      </c>
      <c r="I129" s="134"/>
      <c r="J129" s="134">
        <f>ROUND(I129*H129,2)</f>
        <v>0</v>
      </c>
      <c r="K129" s="131" t="s">
        <v>162</v>
      </c>
      <c r="L129" s="30"/>
      <c r="M129" s="135" t="s">
        <v>3</v>
      </c>
      <c r="N129" s="136" t="s">
        <v>40</v>
      </c>
      <c r="O129" s="137">
        <v>0.5</v>
      </c>
      <c r="P129" s="137">
        <f>O129*H129</f>
        <v>100.53100000000001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163</v>
      </c>
      <c r="AT129" s="139" t="s">
        <v>159</v>
      </c>
      <c r="AU129" s="139" t="s">
        <v>79</v>
      </c>
      <c r="AY129" s="18" t="s">
        <v>157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77</v>
      </c>
      <c r="BK129" s="140">
        <f>ROUND(I129*H129,2)</f>
        <v>0</v>
      </c>
      <c r="BL129" s="18" t="s">
        <v>163</v>
      </c>
      <c r="BM129" s="139" t="s">
        <v>1566</v>
      </c>
    </row>
    <row r="130" spans="2:65" s="12" customFormat="1">
      <c r="B130" s="141"/>
      <c r="D130" s="142" t="s">
        <v>165</v>
      </c>
      <c r="E130" s="143" t="s">
        <v>3</v>
      </c>
      <c r="F130" s="144" t="s">
        <v>1567</v>
      </c>
      <c r="H130" s="145">
        <v>201.06200000000001</v>
      </c>
      <c r="L130" s="141"/>
      <c r="M130" s="146"/>
      <c r="N130" s="147"/>
      <c r="O130" s="147"/>
      <c r="P130" s="147"/>
      <c r="Q130" s="147"/>
      <c r="R130" s="147"/>
      <c r="S130" s="147"/>
      <c r="T130" s="148"/>
      <c r="AT130" s="143" t="s">
        <v>165</v>
      </c>
      <c r="AU130" s="143" t="s">
        <v>79</v>
      </c>
      <c r="AV130" s="12" t="s">
        <v>79</v>
      </c>
      <c r="AW130" s="12" t="s">
        <v>31</v>
      </c>
      <c r="AX130" s="12" t="s">
        <v>77</v>
      </c>
      <c r="AY130" s="143" t="s">
        <v>157</v>
      </c>
    </row>
    <row r="131" spans="2:65" s="1" customFormat="1" ht="16.5" customHeight="1">
      <c r="B131" s="128"/>
      <c r="C131" s="163" t="s">
        <v>247</v>
      </c>
      <c r="D131" s="163" t="s">
        <v>242</v>
      </c>
      <c r="E131" s="164" t="s">
        <v>1568</v>
      </c>
      <c r="F131" s="165" t="s">
        <v>1569</v>
      </c>
      <c r="G131" s="166" t="s">
        <v>121</v>
      </c>
      <c r="H131" s="167">
        <v>221.16800000000001</v>
      </c>
      <c r="I131" s="168"/>
      <c r="J131" s="168">
        <f>ROUND(I131*H131,2)</f>
        <v>0</v>
      </c>
      <c r="K131" s="165" t="s">
        <v>162</v>
      </c>
      <c r="L131" s="169"/>
      <c r="M131" s="170" t="s">
        <v>3</v>
      </c>
      <c r="N131" s="171" t="s">
        <v>40</v>
      </c>
      <c r="O131" s="137">
        <v>0</v>
      </c>
      <c r="P131" s="137">
        <f>O131*H131</f>
        <v>0</v>
      </c>
      <c r="Q131" s="137">
        <v>3.2000000000000003E-4</v>
      </c>
      <c r="R131" s="137">
        <f>Q131*H131</f>
        <v>7.0773760000000005E-2</v>
      </c>
      <c r="S131" s="137">
        <v>0</v>
      </c>
      <c r="T131" s="138">
        <f>S131*H131</f>
        <v>0</v>
      </c>
      <c r="AR131" s="139" t="s">
        <v>199</v>
      </c>
      <c r="AT131" s="139" t="s">
        <v>242</v>
      </c>
      <c r="AU131" s="139" t="s">
        <v>79</v>
      </c>
      <c r="AY131" s="18" t="s">
        <v>157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77</v>
      </c>
      <c r="BK131" s="140">
        <f>ROUND(I131*H131,2)</f>
        <v>0</v>
      </c>
      <c r="BL131" s="18" t="s">
        <v>163</v>
      </c>
      <c r="BM131" s="139" t="s">
        <v>1570</v>
      </c>
    </row>
    <row r="132" spans="2:65" s="12" customFormat="1">
      <c r="B132" s="141"/>
      <c r="D132" s="142" t="s">
        <v>165</v>
      </c>
      <c r="F132" s="144" t="s">
        <v>1571</v>
      </c>
      <c r="H132" s="145">
        <v>221.16800000000001</v>
      </c>
      <c r="L132" s="141"/>
      <c r="M132" s="146"/>
      <c r="N132" s="147"/>
      <c r="O132" s="147"/>
      <c r="P132" s="147"/>
      <c r="Q132" s="147"/>
      <c r="R132" s="147"/>
      <c r="S132" s="147"/>
      <c r="T132" s="148"/>
      <c r="AT132" s="143" t="s">
        <v>165</v>
      </c>
      <c r="AU132" s="143" t="s">
        <v>79</v>
      </c>
      <c r="AV132" s="12" t="s">
        <v>79</v>
      </c>
      <c r="AW132" s="12" t="s">
        <v>4</v>
      </c>
      <c r="AX132" s="12" t="s">
        <v>77</v>
      </c>
      <c r="AY132" s="143" t="s">
        <v>157</v>
      </c>
    </row>
    <row r="133" spans="2:65" s="1" customFormat="1" ht="36" customHeight="1">
      <c r="B133" s="128"/>
      <c r="C133" s="129" t="s">
        <v>252</v>
      </c>
      <c r="D133" s="129" t="s">
        <v>159</v>
      </c>
      <c r="E133" s="130" t="s">
        <v>1572</v>
      </c>
      <c r="F133" s="131" t="s">
        <v>1573</v>
      </c>
      <c r="G133" s="132" t="s">
        <v>121</v>
      </c>
      <c r="H133" s="133">
        <v>280</v>
      </c>
      <c r="I133" s="134"/>
      <c r="J133" s="134">
        <f>ROUND(I133*H133,2)</f>
        <v>0</v>
      </c>
      <c r="K133" s="131" t="s">
        <v>162</v>
      </c>
      <c r="L133" s="30"/>
      <c r="M133" s="135" t="s">
        <v>3</v>
      </c>
      <c r="N133" s="136" t="s">
        <v>40</v>
      </c>
      <c r="O133" s="137">
        <v>0.17699999999999999</v>
      </c>
      <c r="P133" s="137">
        <f>O133*H133</f>
        <v>49.559999999999995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163</v>
      </c>
      <c r="AT133" s="139" t="s">
        <v>159</v>
      </c>
      <c r="AU133" s="139" t="s">
        <v>79</v>
      </c>
      <c r="AY133" s="18" t="s">
        <v>157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77</v>
      </c>
      <c r="BK133" s="140">
        <f>ROUND(I133*H133,2)</f>
        <v>0</v>
      </c>
      <c r="BL133" s="18" t="s">
        <v>163</v>
      </c>
      <c r="BM133" s="139" t="s">
        <v>1574</v>
      </c>
    </row>
    <row r="134" spans="2:65" s="15" customFormat="1">
      <c r="B134" s="172"/>
      <c r="D134" s="142" t="s">
        <v>165</v>
      </c>
      <c r="E134" s="173" t="s">
        <v>3</v>
      </c>
      <c r="F134" s="174" t="s">
        <v>1575</v>
      </c>
      <c r="H134" s="173" t="s">
        <v>3</v>
      </c>
      <c r="L134" s="172"/>
      <c r="M134" s="175"/>
      <c r="N134" s="176"/>
      <c r="O134" s="176"/>
      <c r="P134" s="176"/>
      <c r="Q134" s="176"/>
      <c r="R134" s="176"/>
      <c r="S134" s="176"/>
      <c r="T134" s="177"/>
      <c r="AT134" s="173" t="s">
        <v>165</v>
      </c>
      <c r="AU134" s="173" t="s">
        <v>79</v>
      </c>
      <c r="AV134" s="15" t="s">
        <v>77</v>
      </c>
      <c r="AW134" s="15" t="s">
        <v>31</v>
      </c>
      <c r="AX134" s="15" t="s">
        <v>69</v>
      </c>
      <c r="AY134" s="173" t="s">
        <v>157</v>
      </c>
    </row>
    <row r="135" spans="2:65" s="12" customFormat="1">
      <c r="B135" s="141"/>
      <c r="D135" s="142" t="s">
        <v>165</v>
      </c>
      <c r="E135" s="143" t="s">
        <v>3</v>
      </c>
      <c r="F135" s="144" t="s">
        <v>1576</v>
      </c>
      <c r="H135" s="145">
        <v>280</v>
      </c>
      <c r="L135" s="141"/>
      <c r="M135" s="146"/>
      <c r="N135" s="147"/>
      <c r="O135" s="147"/>
      <c r="P135" s="147"/>
      <c r="Q135" s="147"/>
      <c r="R135" s="147"/>
      <c r="S135" s="147"/>
      <c r="T135" s="148"/>
      <c r="AT135" s="143" t="s">
        <v>165</v>
      </c>
      <c r="AU135" s="143" t="s">
        <v>79</v>
      </c>
      <c r="AV135" s="12" t="s">
        <v>79</v>
      </c>
      <c r="AW135" s="12" t="s">
        <v>31</v>
      </c>
      <c r="AX135" s="12" t="s">
        <v>77</v>
      </c>
      <c r="AY135" s="143" t="s">
        <v>157</v>
      </c>
    </row>
    <row r="136" spans="2:65" s="1" customFormat="1" ht="24" customHeight="1">
      <c r="B136" s="128"/>
      <c r="C136" s="129" t="s">
        <v>257</v>
      </c>
      <c r="D136" s="129" t="s">
        <v>159</v>
      </c>
      <c r="E136" s="130" t="s">
        <v>1577</v>
      </c>
      <c r="F136" s="131" t="s">
        <v>1578</v>
      </c>
      <c r="G136" s="132" t="s">
        <v>121</v>
      </c>
      <c r="H136" s="133">
        <v>280</v>
      </c>
      <c r="I136" s="134"/>
      <c r="J136" s="134">
        <f>ROUND(I136*H136,2)</f>
        <v>0</v>
      </c>
      <c r="K136" s="131" t="s">
        <v>162</v>
      </c>
      <c r="L136" s="30"/>
      <c r="M136" s="135" t="s">
        <v>3</v>
      </c>
      <c r="N136" s="136" t="s">
        <v>40</v>
      </c>
      <c r="O136" s="137">
        <v>5.1999999999999998E-2</v>
      </c>
      <c r="P136" s="137">
        <f>O136*H136</f>
        <v>14.559999999999999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163</v>
      </c>
      <c r="AT136" s="139" t="s">
        <v>159</v>
      </c>
      <c r="AU136" s="139" t="s">
        <v>79</v>
      </c>
      <c r="AY136" s="18" t="s">
        <v>157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77</v>
      </c>
      <c r="BK136" s="140">
        <f>ROUND(I136*H136,2)</f>
        <v>0</v>
      </c>
      <c r="BL136" s="18" t="s">
        <v>163</v>
      </c>
      <c r="BM136" s="139" t="s">
        <v>1579</v>
      </c>
    </row>
    <row r="137" spans="2:65" s="1" customFormat="1" ht="16.5" customHeight="1">
      <c r="B137" s="128"/>
      <c r="C137" s="129" t="s">
        <v>264</v>
      </c>
      <c r="D137" s="129" t="s">
        <v>159</v>
      </c>
      <c r="E137" s="130" t="s">
        <v>1580</v>
      </c>
      <c r="F137" s="131" t="s">
        <v>1581</v>
      </c>
      <c r="G137" s="132" t="s">
        <v>121</v>
      </c>
      <c r="H137" s="133">
        <v>280</v>
      </c>
      <c r="I137" s="134"/>
      <c r="J137" s="134">
        <f>ROUND(I137*H137,2)</f>
        <v>0</v>
      </c>
      <c r="K137" s="131" t="s">
        <v>162</v>
      </c>
      <c r="L137" s="30"/>
      <c r="M137" s="135" t="s">
        <v>3</v>
      </c>
      <c r="N137" s="136" t="s">
        <v>40</v>
      </c>
      <c r="O137" s="137">
        <v>1.2E-2</v>
      </c>
      <c r="P137" s="137">
        <f>O137*H137</f>
        <v>3.36</v>
      </c>
      <c r="Q137" s="137">
        <v>1.2700000000000001E-3</v>
      </c>
      <c r="R137" s="137">
        <f>Q137*H137</f>
        <v>0.35560000000000003</v>
      </c>
      <c r="S137" s="137">
        <v>0</v>
      </c>
      <c r="T137" s="138">
        <f>S137*H137</f>
        <v>0</v>
      </c>
      <c r="AR137" s="139" t="s">
        <v>163</v>
      </c>
      <c r="AT137" s="139" t="s">
        <v>159</v>
      </c>
      <c r="AU137" s="139" t="s">
        <v>79</v>
      </c>
      <c r="AY137" s="18" t="s">
        <v>157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77</v>
      </c>
      <c r="BK137" s="140">
        <f>ROUND(I137*H137,2)</f>
        <v>0</v>
      </c>
      <c r="BL137" s="18" t="s">
        <v>163</v>
      </c>
      <c r="BM137" s="139" t="s">
        <v>1582</v>
      </c>
    </row>
    <row r="138" spans="2:65" s="1" customFormat="1" ht="16.5" customHeight="1">
      <c r="B138" s="128"/>
      <c r="C138" s="163" t="s">
        <v>270</v>
      </c>
      <c r="D138" s="163" t="s">
        <v>242</v>
      </c>
      <c r="E138" s="164" t="s">
        <v>1583</v>
      </c>
      <c r="F138" s="165" t="s">
        <v>1584</v>
      </c>
      <c r="G138" s="166" t="s">
        <v>499</v>
      </c>
      <c r="H138" s="167">
        <v>42</v>
      </c>
      <c r="I138" s="168"/>
      <c r="J138" s="168">
        <f>ROUND(I138*H138,2)</f>
        <v>0</v>
      </c>
      <c r="K138" s="165" t="s">
        <v>162</v>
      </c>
      <c r="L138" s="169"/>
      <c r="M138" s="170" t="s">
        <v>3</v>
      </c>
      <c r="N138" s="171" t="s">
        <v>40</v>
      </c>
      <c r="O138" s="137">
        <v>0</v>
      </c>
      <c r="P138" s="137">
        <f>O138*H138</f>
        <v>0</v>
      </c>
      <c r="Q138" s="137">
        <v>1E-3</v>
      </c>
      <c r="R138" s="137">
        <f>Q138*H138</f>
        <v>4.2000000000000003E-2</v>
      </c>
      <c r="S138" s="137">
        <v>0</v>
      </c>
      <c r="T138" s="138">
        <f>S138*H138</f>
        <v>0</v>
      </c>
      <c r="AR138" s="139" t="s">
        <v>199</v>
      </c>
      <c r="AT138" s="139" t="s">
        <v>242</v>
      </c>
      <c r="AU138" s="139" t="s">
        <v>79</v>
      </c>
      <c r="AY138" s="18" t="s">
        <v>157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77</v>
      </c>
      <c r="BK138" s="140">
        <f>ROUND(I138*H138,2)</f>
        <v>0</v>
      </c>
      <c r="BL138" s="18" t="s">
        <v>163</v>
      </c>
      <c r="BM138" s="139" t="s">
        <v>1585</v>
      </c>
    </row>
    <row r="139" spans="2:65" s="12" customFormat="1">
      <c r="B139" s="141"/>
      <c r="D139" s="142" t="s">
        <v>165</v>
      </c>
      <c r="F139" s="144" t="s">
        <v>1586</v>
      </c>
      <c r="H139" s="145">
        <v>42</v>
      </c>
      <c r="L139" s="141"/>
      <c r="M139" s="146"/>
      <c r="N139" s="147"/>
      <c r="O139" s="147"/>
      <c r="P139" s="147"/>
      <c r="Q139" s="147"/>
      <c r="R139" s="147"/>
      <c r="S139" s="147"/>
      <c r="T139" s="148"/>
      <c r="AT139" s="143" t="s">
        <v>165</v>
      </c>
      <c r="AU139" s="143" t="s">
        <v>79</v>
      </c>
      <c r="AV139" s="12" t="s">
        <v>79</v>
      </c>
      <c r="AW139" s="12" t="s">
        <v>4</v>
      </c>
      <c r="AX139" s="12" t="s">
        <v>77</v>
      </c>
      <c r="AY139" s="143" t="s">
        <v>157</v>
      </c>
    </row>
    <row r="140" spans="2:65" s="1" customFormat="1" ht="24" customHeight="1">
      <c r="B140" s="128"/>
      <c r="C140" s="129" t="s">
        <v>8</v>
      </c>
      <c r="D140" s="129" t="s">
        <v>159</v>
      </c>
      <c r="E140" s="130" t="s">
        <v>1587</v>
      </c>
      <c r="F140" s="131" t="s">
        <v>1588</v>
      </c>
      <c r="G140" s="132" t="s">
        <v>121</v>
      </c>
      <c r="H140" s="133">
        <v>280</v>
      </c>
      <c r="I140" s="134"/>
      <c r="J140" s="134">
        <f>ROUND(I140*H140,2)</f>
        <v>0</v>
      </c>
      <c r="K140" s="131" t="s">
        <v>162</v>
      </c>
      <c r="L140" s="30"/>
      <c r="M140" s="135" t="s">
        <v>3</v>
      </c>
      <c r="N140" s="136" t="s">
        <v>40</v>
      </c>
      <c r="O140" s="137">
        <v>1.0999999999999999E-2</v>
      </c>
      <c r="P140" s="137">
        <f>O140*H140</f>
        <v>3.0799999999999996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163</v>
      </c>
      <c r="AT140" s="139" t="s">
        <v>159</v>
      </c>
      <c r="AU140" s="139" t="s">
        <v>79</v>
      </c>
      <c r="AY140" s="18" t="s">
        <v>157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77</v>
      </c>
      <c r="BK140" s="140">
        <f>ROUND(I140*H140,2)</f>
        <v>0</v>
      </c>
      <c r="BL140" s="18" t="s">
        <v>163</v>
      </c>
      <c r="BM140" s="139" t="s">
        <v>1589</v>
      </c>
    </row>
    <row r="141" spans="2:65" s="11" customFormat="1" ht="22.9" customHeight="1">
      <c r="B141" s="116"/>
      <c r="D141" s="117" t="s">
        <v>68</v>
      </c>
      <c r="E141" s="126" t="s">
        <v>79</v>
      </c>
      <c r="F141" s="126" t="s">
        <v>549</v>
      </c>
      <c r="J141" s="127">
        <f>BK141</f>
        <v>0</v>
      </c>
      <c r="L141" s="116"/>
      <c r="M141" s="120"/>
      <c r="N141" s="121"/>
      <c r="O141" s="121"/>
      <c r="P141" s="122">
        <f>SUM(P142:P177)</f>
        <v>56.390270999999991</v>
      </c>
      <c r="Q141" s="121"/>
      <c r="R141" s="122">
        <f>SUM(R142:R177)</f>
        <v>32.260462709999999</v>
      </c>
      <c r="S141" s="121"/>
      <c r="T141" s="123">
        <f>SUM(T142:T177)</f>
        <v>0</v>
      </c>
      <c r="AR141" s="117" t="s">
        <v>77</v>
      </c>
      <c r="AT141" s="124" t="s">
        <v>68</v>
      </c>
      <c r="AU141" s="124" t="s">
        <v>77</v>
      </c>
      <c r="AY141" s="117" t="s">
        <v>157</v>
      </c>
      <c r="BK141" s="125">
        <f>SUM(BK142:BK177)</f>
        <v>0</v>
      </c>
    </row>
    <row r="142" spans="2:65" s="1" customFormat="1" ht="60" customHeight="1">
      <c r="B142" s="128"/>
      <c r="C142" s="129" t="s">
        <v>277</v>
      </c>
      <c r="D142" s="129" t="s">
        <v>159</v>
      </c>
      <c r="E142" s="130" t="s">
        <v>1590</v>
      </c>
      <c r="F142" s="131" t="s">
        <v>1591</v>
      </c>
      <c r="G142" s="132" t="s">
        <v>118</v>
      </c>
      <c r="H142" s="133">
        <v>8</v>
      </c>
      <c r="I142" s="134"/>
      <c r="J142" s="134">
        <f>ROUND(I142*H142,2)</f>
        <v>0</v>
      </c>
      <c r="K142" s="131" t="s">
        <v>162</v>
      </c>
      <c r="L142" s="30"/>
      <c r="M142" s="135" t="s">
        <v>3</v>
      </c>
      <c r="N142" s="136" t="s">
        <v>40</v>
      </c>
      <c r="O142" s="137">
        <v>0.21</v>
      </c>
      <c r="P142" s="137">
        <f>O142*H142</f>
        <v>1.68</v>
      </c>
      <c r="Q142" s="137">
        <v>0.22656999999999999</v>
      </c>
      <c r="R142" s="137">
        <f>Q142*H142</f>
        <v>1.8125599999999999</v>
      </c>
      <c r="S142" s="137">
        <v>0</v>
      </c>
      <c r="T142" s="138">
        <f>S142*H142</f>
        <v>0</v>
      </c>
      <c r="AR142" s="139" t="s">
        <v>163</v>
      </c>
      <c r="AT142" s="139" t="s">
        <v>159</v>
      </c>
      <c r="AU142" s="139" t="s">
        <v>79</v>
      </c>
      <c r="AY142" s="18" t="s">
        <v>157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77</v>
      </c>
      <c r="BK142" s="140">
        <f>ROUND(I142*H142,2)</f>
        <v>0</v>
      </c>
      <c r="BL142" s="18" t="s">
        <v>163</v>
      </c>
      <c r="BM142" s="139" t="s">
        <v>1592</v>
      </c>
    </row>
    <row r="143" spans="2:65" s="12" customFormat="1">
      <c r="B143" s="141"/>
      <c r="D143" s="142" t="s">
        <v>165</v>
      </c>
      <c r="E143" s="143" t="s">
        <v>3</v>
      </c>
      <c r="F143" s="144" t="s">
        <v>1593</v>
      </c>
      <c r="H143" s="145">
        <v>8</v>
      </c>
      <c r="L143" s="141"/>
      <c r="M143" s="146"/>
      <c r="N143" s="147"/>
      <c r="O143" s="147"/>
      <c r="P143" s="147"/>
      <c r="Q143" s="147"/>
      <c r="R143" s="147"/>
      <c r="S143" s="147"/>
      <c r="T143" s="148"/>
      <c r="AT143" s="143" t="s">
        <v>165</v>
      </c>
      <c r="AU143" s="143" t="s">
        <v>79</v>
      </c>
      <c r="AV143" s="12" t="s">
        <v>79</v>
      </c>
      <c r="AW143" s="12" t="s">
        <v>31</v>
      </c>
      <c r="AX143" s="12" t="s">
        <v>77</v>
      </c>
      <c r="AY143" s="143" t="s">
        <v>157</v>
      </c>
    </row>
    <row r="144" spans="2:65" s="1" customFormat="1" ht="36" customHeight="1">
      <c r="B144" s="128"/>
      <c r="C144" s="129" t="s">
        <v>281</v>
      </c>
      <c r="D144" s="129" t="s">
        <v>159</v>
      </c>
      <c r="E144" s="130" t="s">
        <v>550</v>
      </c>
      <c r="F144" s="131" t="s">
        <v>551</v>
      </c>
      <c r="G144" s="132" t="s">
        <v>121</v>
      </c>
      <c r="H144" s="133">
        <v>6.5</v>
      </c>
      <c r="I144" s="134"/>
      <c r="J144" s="134">
        <f>ROUND(I144*H144,2)</f>
        <v>0</v>
      </c>
      <c r="K144" s="131" t="s">
        <v>162</v>
      </c>
      <c r="L144" s="30"/>
      <c r="M144" s="135" t="s">
        <v>3</v>
      </c>
      <c r="N144" s="136" t="s">
        <v>40</v>
      </c>
      <c r="O144" s="137">
        <v>6.5000000000000002E-2</v>
      </c>
      <c r="P144" s="137">
        <f>O144*H144</f>
        <v>0.42249999999999999</v>
      </c>
      <c r="Q144" s="137">
        <v>2.2000000000000001E-4</v>
      </c>
      <c r="R144" s="137">
        <f>Q144*H144</f>
        <v>1.4300000000000001E-3</v>
      </c>
      <c r="S144" s="137">
        <v>0</v>
      </c>
      <c r="T144" s="138">
        <f>S144*H144</f>
        <v>0</v>
      </c>
      <c r="AR144" s="139" t="s">
        <v>163</v>
      </c>
      <c r="AT144" s="139" t="s">
        <v>159</v>
      </c>
      <c r="AU144" s="139" t="s">
        <v>79</v>
      </c>
      <c r="AY144" s="18" t="s">
        <v>157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77</v>
      </c>
      <c r="BK144" s="140">
        <f>ROUND(I144*H144,2)</f>
        <v>0</v>
      </c>
      <c r="BL144" s="18" t="s">
        <v>163</v>
      </c>
      <c r="BM144" s="139" t="s">
        <v>1594</v>
      </c>
    </row>
    <row r="145" spans="2:65" s="12" customFormat="1">
      <c r="B145" s="141"/>
      <c r="D145" s="142" t="s">
        <v>165</v>
      </c>
      <c r="E145" s="143" t="s">
        <v>3</v>
      </c>
      <c r="F145" s="144" t="s">
        <v>1595</v>
      </c>
      <c r="H145" s="145">
        <v>6.5</v>
      </c>
      <c r="L145" s="141"/>
      <c r="M145" s="146"/>
      <c r="N145" s="147"/>
      <c r="O145" s="147"/>
      <c r="P145" s="147"/>
      <c r="Q145" s="147"/>
      <c r="R145" s="147"/>
      <c r="S145" s="147"/>
      <c r="T145" s="148"/>
      <c r="AT145" s="143" t="s">
        <v>165</v>
      </c>
      <c r="AU145" s="143" t="s">
        <v>79</v>
      </c>
      <c r="AV145" s="12" t="s">
        <v>79</v>
      </c>
      <c r="AW145" s="12" t="s">
        <v>31</v>
      </c>
      <c r="AX145" s="12" t="s">
        <v>69</v>
      </c>
      <c r="AY145" s="143" t="s">
        <v>157</v>
      </c>
    </row>
    <row r="146" spans="2:65" s="13" customFormat="1">
      <c r="B146" s="149"/>
      <c r="D146" s="142" t="s">
        <v>165</v>
      </c>
      <c r="E146" s="150" t="s">
        <v>3</v>
      </c>
      <c r="F146" s="151" t="s">
        <v>172</v>
      </c>
      <c r="H146" s="152">
        <v>6.5</v>
      </c>
      <c r="L146" s="149"/>
      <c r="M146" s="153"/>
      <c r="N146" s="154"/>
      <c r="O146" s="154"/>
      <c r="P146" s="154"/>
      <c r="Q146" s="154"/>
      <c r="R146" s="154"/>
      <c r="S146" s="154"/>
      <c r="T146" s="155"/>
      <c r="AT146" s="150" t="s">
        <v>165</v>
      </c>
      <c r="AU146" s="150" t="s">
        <v>79</v>
      </c>
      <c r="AV146" s="13" t="s">
        <v>163</v>
      </c>
      <c r="AW146" s="13" t="s">
        <v>31</v>
      </c>
      <c r="AX146" s="13" t="s">
        <v>77</v>
      </c>
      <c r="AY146" s="150" t="s">
        <v>157</v>
      </c>
    </row>
    <row r="147" spans="2:65" s="1" customFormat="1" ht="16.5" customHeight="1">
      <c r="B147" s="128"/>
      <c r="C147" s="163" t="s">
        <v>286</v>
      </c>
      <c r="D147" s="163" t="s">
        <v>242</v>
      </c>
      <c r="E147" s="164" t="s">
        <v>556</v>
      </c>
      <c r="F147" s="165" t="s">
        <v>557</v>
      </c>
      <c r="G147" s="166" t="s">
        <v>121</v>
      </c>
      <c r="H147" s="167">
        <v>7.4749999999999996</v>
      </c>
      <c r="I147" s="168"/>
      <c r="J147" s="168">
        <f>ROUND(I147*H147,2)</f>
        <v>0</v>
      </c>
      <c r="K147" s="165" t="s">
        <v>162</v>
      </c>
      <c r="L147" s="169"/>
      <c r="M147" s="170" t="s">
        <v>3</v>
      </c>
      <c r="N147" s="171" t="s">
        <v>40</v>
      </c>
      <c r="O147" s="137">
        <v>0</v>
      </c>
      <c r="P147" s="137">
        <f>O147*H147</f>
        <v>0</v>
      </c>
      <c r="Q147" s="137">
        <v>2.9999999999999997E-4</v>
      </c>
      <c r="R147" s="137">
        <f>Q147*H147</f>
        <v>2.2424999999999997E-3</v>
      </c>
      <c r="S147" s="137">
        <v>0</v>
      </c>
      <c r="T147" s="138">
        <f>S147*H147</f>
        <v>0</v>
      </c>
      <c r="AR147" s="139" t="s">
        <v>199</v>
      </c>
      <c r="AT147" s="139" t="s">
        <v>242</v>
      </c>
      <c r="AU147" s="139" t="s">
        <v>79</v>
      </c>
      <c r="AY147" s="18" t="s">
        <v>157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77</v>
      </c>
      <c r="BK147" s="140">
        <f>ROUND(I147*H147,2)</f>
        <v>0</v>
      </c>
      <c r="BL147" s="18" t="s">
        <v>163</v>
      </c>
      <c r="BM147" s="139" t="s">
        <v>1596</v>
      </c>
    </row>
    <row r="148" spans="2:65" s="12" customFormat="1">
      <c r="B148" s="141"/>
      <c r="D148" s="142" t="s">
        <v>165</v>
      </c>
      <c r="F148" s="144" t="s">
        <v>1597</v>
      </c>
      <c r="H148" s="145">
        <v>7.4749999999999996</v>
      </c>
      <c r="L148" s="141"/>
      <c r="M148" s="146"/>
      <c r="N148" s="147"/>
      <c r="O148" s="147"/>
      <c r="P148" s="147"/>
      <c r="Q148" s="147"/>
      <c r="R148" s="147"/>
      <c r="S148" s="147"/>
      <c r="T148" s="148"/>
      <c r="AT148" s="143" t="s">
        <v>165</v>
      </c>
      <c r="AU148" s="143" t="s">
        <v>79</v>
      </c>
      <c r="AV148" s="12" t="s">
        <v>79</v>
      </c>
      <c r="AW148" s="12" t="s">
        <v>4</v>
      </c>
      <c r="AX148" s="12" t="s">
        <v>77</v>
      </c>
      <c r="AY148" s="143" t="s">
        <v>157</v>
      </c>
    </row>
    <row r="149" spans="2:65" s="1" customFormat="1" ht="24" customHeight="1">
      <c r="B149" s="128"/>
      <c r="C149" s="129" t="s">
        <v>291</v>
      </c>
      <c r="D149" s="129" t="s">
        <v>159</v>
      </c>
      <c r="E149" s="130" t="s">
        <v>1598</v>
      </c>
      <c r="F149" s="131" t="s">
        <v>1599</v>
      </c>
      <c r="G149" s="132" t="s">
        <v>104</v>
      </c>
      <c r="H149" s="133">
        <v>4.3540000000000001</v>
      </c>
      <c r="I149" s="134"/>
      <c r="J149" s="134">
        <f>ROUND(I149*H149,2)</f>
        <v>0</v>
      </c>
      <c r="K149" s="131" t="s">
        <v>1600</v>
      </c>
      <c r="L149" s="30"/>
      <c r="M149" s="135" t="s">
        <v>3</v>
      </c>
      <c r="N149" s="136" t="s">
        <v>40</v>
      </c>
      <c r="O149" s="137">
        <v>0.58399999999999996</v>
      </c>
      <c r="P149" s="137">
        <f>O149*H149</f>
        <v>2.5427360000000001</v>
      </c>
      <c r="Q149" s="137">
        <v>2.45329</v>
      </c>
      <c r="R149" s="137">
        <f>Q149*H149</f>
        <v>10.681624660000001</v>
      </c>
      <c r="S149" s="137">
        <v>0</v>
      </c>
      <c r="T149" s="138">
        <f>S149*H149</f>
        <v>0</v>
      </c>
      <c r="AR149" s="139" t="s">
        <v>163</v>
      </c>
      <c r="AT149" s="139" t="s">
        <v>159</v>
      </c>
      <c r="AU149" s="139" t="s">
        <v>79</v>
      </c>
      <c r="AY149" s="18" t="s">
        <v>157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77</v>
      </c>
      <c r="BK149" s="140">
        <f>ROUND(I149*H149,2)</f>
        <v>0</v>
      </c>
      <c r="BL149" s="18" t="s">
        <v>163</v>
      </c>
      <c r="BM149" s="139" t="s">
        <v>1601</v>
      </c>
    </row>
    <row r="150" spans="2:65" s="12" customFormat="1">
      <c r="B150" s="141"/>
      <c r="D150" s="142" t="s">
        <v>165</v>
      </c>
      <c r="E150" s="143" t="s">
        <v>3</v>
      </c>
      <c r="F150" s="144" t="s">
        <v>1602</v>
      </c>
      <c r="H150" s="145">
        <v>0.51200000000000001</v>
      </c>
      <c r="L150" s="141"/>
      <c r="M150" s="146"/>
      <c r="N150" s="147"/>
      <c r="O150" s="147"/>
      <c r="P150" s="147"/>
      <c r="Q150" s="147"/>
      <c r="R150" s="147"/>
      <c r="S150" s="147"/>
      <c r="T150" s="148"/>
      <c r="AT150" s="143" t="s">
        <v>165</v>
      </c>
      <c r="AU150" s="143" t="s">
        <v>79</v>
      </c>
      <c r="AV150" s="12" t="s">
        <v>79</v>
      </c>
      <c r="AW150" s="12" t="s">
        <v>31</v>
      </c>
      <c r="AX150" s="12" t="s">
        <v>69</v>
      </c>
      <c r="AY150" s="143" t="s">
        <v>157</v>
      </c>
    </row>
    <row r="151" spans="2:65" s="12" customFormat="1">
      <c r="B151" s="141"/>
      <c r="D151" s="142" t="s">
        <v>165</v>
      </c>
      <c r="E151" s="143" t="s">
        <v>3</v>
      </c>
      <c r="F151" s="144" t="s">
        <v>1603</v>
      </c>
      <c r="H151" s="145">
        <v>1.1879999999999999</v>
      </c>
      <c r="L151" s="141"/>
      <c r="M151" s="146"/>
      <c r="N151" s="147"/>
      <c r="O151" s="147"/>
      <c r="P151" s="147"/>
      <c r="Q151" s="147"/>
      <c r="R151" s="147"/>
      <c r="S151" s="147"/>
      <c r="T151" s="148"/>
      <c r="AT151" s="143" t="s">
        <v>165</v>
      </c>
      <c r="AU151" s="143" t="s">
        <v>79</v>
      </c>
      <c r="AV151" s="12" t="s">
        <v>79</v>
      </c>
      <c r="AW151" s="12" t="s">
        <v>31</v>
      </c>
      <c r="AX151" s="12" t="s">
        <v>69</v>
      </c>
      <c r="AY151" s="143" t="s">
        <v>157</v>
      </c>
    </row>
    <row r="152" spans="2:65" s="12" customFormat="1">
      <c r="B152" s="141"/>
      <c r="D152" s="142" t="s">
        <v>165</v>
      </c>
      <c r="E152" s="143" t="s">
        <v>3</v>
      </c>
      <c r="F152" s="144" t="s">
        <v>1604</v>
      </c>
      <c r="H152" s="145">
        <v>2.6539999999999999</v>
      </c>
      <c r="L152" s="141"/>
      <c r="M152" s="146"/>
      <c r="N152" s="147"/>
      <c r="O152" s="147"/>
      <c r="P152" s="147"/>
      <c r="Q152" s="147"/>
      <c r="R152" s="147"/>
      <c r="S152" s="147"/>
      <c r="T152" s="148"/>
      <c r="AT152" s="143" t="s">
        <v>165</v>
      </c>
      <c r="AU152" s="143" t="s">
        <v>79</v>
      </c>
      <c r="AV152" s="12" t="s">
        <v>79</v>
      </c>
      <c r="AW152" s="12" t="s">
        <v>31</v>
      </c>
      <c r="AX152" s="12" t="s">
        <v>69</v>
      </c>
      <c r="AY152" s="143" t="s">
        <v>157</v>
      </c>
    </row>
    <row r="153" spans="2:65" s="13" customFormat="1">
      <c r="B153" s="149"/>
      <c r="D153" s="142" t="s">
        <v>165</v>
      </c>
      <c r="E153" s="150" t="s">
        <v>3</v>
      </c>
      <c r="F153" s="151" t="s">
        <v>172</v>
      </c>
      <c r="H153" s="152">
        <v>4.3540000000000001</v>
      </c>
      <c r="L153" s="149"/>
      <c r="M153" s="153"/>
      <c r="N153" s="154"/>
      <c r="O153" s="154"/>
      <c r="P153" s="154"/>
      <c r="Q153" s="154"/>
      <c r="R153" s="154"/>
      <c r="S153" s="154"/>
      <c r="T153" s="155"/>
      <c r="AT153" s="150" t="s">
        <v>165</v>
      </c>
      <c r="AU153" s="150" t="s">
        <v>79</v>
      </c>
      <c r="AV153" s="13" t="s">
        <v>163</v>
      </c>
      <c r="AW153" s="13" t="s">
        <v>31</v>
      </c>
      <c r="AX153" s="13" t="s">
        <v>77</v>
      </c>
      <c r="AY153" s="150" t="s">
        <v>157</v>
      </c>
    </row>
    <row r="154" spans="2:65" s="1" customFormat="1" ht="24" customHeight="1">
      <c r="B154" s="128"/>
      <c r="C154" s="129" t="s">
        <v>296</v>
      </c>
      <c r="D154" s="129" t="s">
        <v>159</v>
      </c>
      <c r="E154" s="130" t="s">
        <v>1605</v>
      </c>
      <c r="F154" s="131" t="s">
        <v>1606</v>
      </c>
      <c r="G154" s="132" t="s">
        <v>121</v>
      </c>
      <c r="H154" s="133">
        <v>9.02</v>
      </c>
      <c r="I154" s="134"/>
      <c r="J154" s="134">
        <f>ROUND(I154*H154,2)</f>
        <v>0</v>
      </c>
      <c r="K154" s="131" t="s">
        <v>162</v>
      </c>
      <c r="L154" s="30"/>
      <c r="M154" s="135" t="s">
        <v>3</v>
      </c>
      <c r="N154" s="136" t="s">
        <v>40</v>
      </c>
      <c r="O154" s="137">
        <v>0.72099999999999997</v>
      </c>
      <c r="P154" s="137">
        <f>O154*H154</f>
        <v>6.5034199999999993</v>
      </c>
      <c r="Q154" s="137">
        <v>4.5799999999999999E-3</v>
      </c>
      <c r="R154" s="137">
        <f>Q154*H154</f>
        <v>4.1311599999999997E-2</v>
      </c>
      <c r="S154" s="137">
        <v>0</v>
      </c>
      <c r="T154" s="138">
        <f>S154*H154</f>
        <v>0</v>
      </c>
      <c r="AR154" s="139" t="s">
        <v>163</v>
      </c>
      <c r="AT154" s="139" t="s">
        <v>159</v>
      </c>
      <c r="AU154" s="139" t="s">
        <v>79</v>
      </c>
      <c r="AY154" s="18" t="s">
        <v>157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77</v>
      </c>
      <c r="BK154" s="140">
        <f>ROUND(I154*H154,2)</f>
        <v>0</v>
      </c>
      <c r="BL154" s="18" t="s">
        <v>163</v>
      </c>
      <c r="BM154" s="139" t="s">
        <v>1607</v>
      </c>
    </row>
    <row r="155" spans="2:65" s="12" customFormat="1">
      <c r="B155" s="141"/>
      <c r="D155" s="142" t="s">
        <v>165</v>
      </c>
      <c r="E155" s="143" t="s">
        <v>3</v>
      </c>
      <c r="F155" s="144" t="s">
        <v>1608</v>
      </c>
      <c r="H155" s="145">
        <v>3.7120000000000002</v>
      </c>
      <c r="L155" s="141"/>
      <c r="M155" s="146"/>
      <c r="N155" s="147"/>
      <c r="O155" s="147"/>
      <c r="P155" s="147"/>
      <c r="Q155" s="147"/>
      <c r="R155" s="147"/>
      <c r="S155" s="147"/>
      <c r="T155" s="148"/>
      <c r="AT155" s="143" t="s">
        <v>165</v>
      </c>
      <c r="AU155" s="143" t="s">
        <v>79</v>
      </c>
      <c r="AV155" s="12" t="s">
        <v>79</v>
      </c>
      <c r="AW155" s="12" t="s">
        <v>31</v>
      </c>
      <c r="AX155" s="12" t="s">
        <v>69</v>
      </c>
      <c r="AY155" s="143" t="s">
        <v>157</v>
      </c>
    </row>
    <row r="156" spans="2:65" s="12" customFormat="1">
      <c r="B156" s="141"/>
      <c r="D156" s="142" t="s">
        <v>165</v>
      </c>
      <c r="E156" s="143" t="s">
        <v>3</v>
      </c>
      <c r="F156" s="144" t="s">
        <v>1609</v>
      </c>
      <c r="H156" s="145">
        <v>2.04</v>
      </c>
      <c r="L156" s="141"/>
      <c r="M156" s="146"/>
      <c r="N156" s="147"/>
      <c r="O156" s="147"/>
      <c r="P156" s="147"/>
      <c r="Q156" s="147"/>
      <c r="R156" s="147"/>
      <c r="S156" s="147"/>
      <c r="T156" s="148"/>
      <c r="AT156" s="143" t="s">
        <v>165</v>
      </c>
      <c r="AU156" s="143" t="s">
        <v>79</v>
      </c>
      <c r="AV156" s="12" t="s">
        <v>79</v>
      </c>
      <c r="AW156" s="12" t="s">
        <v>31</v>
      </c>
      <c r="AX156" s="12" t="s">
        <v>69</v>
      </c>
      <c r="AY156" s="143" t="s">
        <v>157</v>
      </c>
    </row>
    <row r="157" spans="2:65" s="12" customFormat="1">
      <c r="B157" s="141"/>
      <c r="D157" s="142" t="s">
        <v>165</v>
      </c>
      <c r="E157" s="143" t="s">
        <v>3</v>
      </c>
      <c r="F157" s="144" t="s">
        <v>1610</v>
      </c>
      <c r="H157" s="145">
        <v>3.2679999999999998</v>
      </c>
      <c r="L157" s="141"/>
      <c r="M157" s="146"/>
      <c r="N157" s="147"/>
      <c r="O157" s="147"/>
      <c r="P157" s="147"/>
      <c r="Q157" s="147"/>
      <c r="R157" s="147"/>
      <c r="S157" s="147"/>
      <c r="T157" s="148"/>
      <c r="AT157" s="143" t="s">
        <v>165</v>
      </c>
      <c r="AU157" s="143" t="s">
        <v>79</v>
      </c>
      <c r="AV157" s="12" t="s">
        <v>79</v>
      </c>
      <c r="AW157" s="12" t="s">
        <v>31</v>
      </c>
      <c r="AX157" s="12" t="s">
        <v>69</v>
      </c>
      <c r="AY157" s="143" t="s">
        <v>157</v>
      </c>
    </row>
    <row r="158" spans="2:65" s="13" customFormat="1">
      <c r="B158" s="149"/>
      <c r="D158" s="142" t="s">
        <v>165</v>
      </c>
      <c r="E158" s="150" t="s">
        <v>3</v>
      </c>
      <c r="F158" s="151" t="s">
        <v>172</v>
      </c>
      <c r="H158" s="152">
        <v>9.02</v>
      </c>
      <c r="L158" s="149"/>
      <c r="M158" s="153"/>
      <c r="N158" s="154"/>
      <c r="O158" s="154"/>
      <c r="P158" s="154"/>
      <c r="Q158" s="154"/>
      <c r="R158" s="154"/>
      <c r="S158" s="154"/>
      <c r="T158" s="155"/>
      <c r="AT158" s="150" t="s">
        <v>165</v>
      </c>
      <c r="AU158" s="150" t="s">
        <v>79</v>
      </c>
      <c r="AV158" s="13" t="s">
        <v>163</v>
      </c>
      <c r="AW158" s="13" t="s">
        <v>31</v>
      </c>
      <c r="AX158" s="13" t="s">
        <v>77</v>
      </c>
      <c r="AY158" s="150" t="s">
        <v>157</v>
      </c>
    </row>
    <row r="159" spans="2:65" s="1" customFormat="1" ht="24" customHeight="1">
      <c r="B159" s="128"/>
      <c r="C159" s="129" t="s">
        <v>301</v>
      </c>
      <c r="D159" s="129" t="s">
        <v>159</v>
      </c>
      <c r="E159" s="130" t="s">
        <v>1611</v>
      </c>
      <c r="F159" s="131" t="s">
        <v>1612</v>
      </c>
      <c r="G159" s="132" t="s">
        <v>121</v>
      </c>
      <c r="H159" s="133">
        <v>9.02</v>
      </c>
      <c r="I159" s="134"/>
      <c r="J159" s="134">
        <f>ROUND(I159*H159,2)</f>
        <v>0</v>
      </c>
      <c r="K159" s="131" t="s">
        <v>162</v>
      </c>
      <c r="L159" s="30"/>
      <c r="M159" s="135" t="s">
        <v>3</v>
      </c>
      <c r="N159" s="136" t="s">
        <v>40</v>
      </c>
      <c r="O159" s="137">
        <v>0.28199999999999997</v>
      </c>
      <c r="P159" s="137">
        <f>O159*H159</f>
        <v>2.5436399999999995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163</v>
      </c>
      <c r="AT159" s="139" t="s">
        <v>159</v>
      </c>
      <c r="AU159" s="139" t="s">
        <v>79</v>
      </c>
      <c r="AY159" s="18" t="s">
        <v>157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77</v>
      </c>
      <c r="BK159" s="140">
        <f>ROUND(I159*H159,2)</f>
        <v>0</v>
      </c>
      <c r="BL159" s="18" t="s">
        <v>163</v>
      </c>
      <c r="BM159" s="139" t="s">
        <v>1613</v>
      </c>
    </row>
    <row r="160" spans="2:65" s="1" customFormat="1" ht="24" customHeight="1">
      <c r="B160" s="128"/>
      <c r="C160" s="129" t="s">
        <v>306</v>
      </c>
      <c r="D160" s="129" t="s">
        <v>159</v>
      </c>
      <c r="E160" s="130" t="s">
        <v>1614</v>
      </c>
      <c r="F160" s="131" t="s">
        <v>1615</v>
      </c>
      <c r="G160" s="132" t="s">
        <v>104</v>
      </c>
      <c r="H160" s="133">
        <v>4.22</v>
      </c>
      <c r="I160" s="134"/>
      <c r="J160" s="134">
        <f>ROUND(I160*H160,2)</f>
        <v>0</v>
      </c>
      <c r="K160" s="131" t="s">
        <v>162</v>
      </c>
      <c r="L160" s="30"/>
      <c r="M160" s="135" t="s">
        <v>3</v>
      </c>
      <c r="N160" s="136" t="s">
        <v>40</v>
      </c>
      <c r="O160" s="137">
        <v>0.58399999999999996</v>
      </c>
      <c r="P160" s="137">
        <f>O160*H160</f>
        <v>2.4644799999999996</v>
      </c>
      <c r="Q160" s="137">
        <v>2.45329</v>
      </c>
      <c r="R160" s="137">
        <f>Q160*H160</f>
        <v>10.352883799999999</v>
      </c>
      <c r="S160" s="137">
        <v>0</v>
      </c>
      <c r="T160" s="138">
        <f>S160*H160</f>
        <v>0</v>
      </c>
      <c r="AR160" s="139" t="s">
        <v>163</v>
      </c>
      <c r="AT160" s="139" t="s">
        <v>159</v>
      </c>
      <c r="AU160" s="139" t="s">
        <v>79</v>
      </c>
      <c r="AY160" s="18" t="s">
        <v>157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77</v>
      </c>
      <c r="BK160" s="140">
        <f>ROUND(I160*H160,2)</f>
        <v>0</v>
      </c>
      <c r="BL160" s="18" t="s">
        <v>163</v>
      </c>
      <c r="BM160" s="139" t="s">
        <v>1616</v>
      </c>
    </row>
    <row r="161" spans="2:65" s="12" customFormat="1">
      <c r="B161" s="141"/>
      <c r="D161" s="142" t="s">
        <v>165</v>
      </c>
      <c r="E161" s="143" t="s">
        <v>3</v>
      </c>
      <c r="F161" s="144" t="s">
        <v>1617</v>
      </c>
      <c r="H161" s="145">
        <v>1.6639999999999999</v>
      </c>
      <c r="L161" s="141"/>
      <c r="M161" s="146"/>
      <c r="N161" s="147"/>
      <c r="O161" s="147"/>
      <c r="P161" s="147"/>
      <c r="Q161" s="147"/>
      <c r="R161" s="147"/>
      <c r="S161" s="147"/>
      <c r="T161" s="148"/>
      <c r="AT161" s="143" t="s">
        <v>165</v>
      </c>
      <c r="AU161" s="143" t="s">
        <v>79</v>
      </c>
      <c r="AV161" s="12" t="s">
        <v>79</v>
      </c>
      <c r="AW161" s="12" t="s">
        <v>31</v>
      </c>
      <c r="AX161" s="12" t="s">
        <v>69</v>
      </c>
      <c r="AY161" s="143" t="s">
        <v>157</v>
      </c>
    </row>
    <row r="162" spans="2:65" s="12" customFormat="1">
      <c r="B162" s="141"/>
      <c r="D162" s="142" t="s">
        <v>165</v>
      </c>
      <c r="E162" s="143" t="s">
        <v>3</v>
      </c>
      <c r="F162" s="144" t="s">
        <v>1541</v>
      </c>
      <c r="H162" s="145">
        <v>2.34</v>
      </c>
      <c r="L162" s="141"/>
      <c r="M162" s="146"/>
      <c r="N162" s="147"/>
      <c r="O162" s="147"/>
      <c r="P162" s="147"/>
      <c r="Q162" s="147"/>
      <c r="R162" s="147"/>
      <c r="S162" s="147"/>
      <c r="T162" s="148"/>
      <c r="AT162" s="143" t="s">
        <v>165</v>
      </c>
      <c r="AU162" s="143" t="s">
        <v>79</v>
      </c>
      <c r="AV162" s="12" t="s">
        <v>79</v>
      </c>
      <c r="AW162" s="12" t="s">
        <v>31</v>
      </c>
      <c r="AX162" s="12" t="s">
        <v>69</v>
      </c>
      <c r="AY162" s="143" t="s">
        <v>157</v>
      </c>
    </row>
    <row r="163" spans="2:65" s="12" customFormat="1">
      <c r="B163" s="141"/>
      <c r="D163" s="142" t="s">
        <v>165</v>
      </c>
      <c r="E163" s="143" t="s">
        <v>3</v>
      </c>
      <c r="F163" s="144" t="s">
        <v>1618</v>
      </c>
      <c r="H163" s="145">
        <v>0.216</v>
      </c>
      <c r="L163" s="141"/>
      <c r="M163" s="146"/>
      <c r="N163" s="147"/>
      <c r="O163" s="147"/>
      <c r="P163" s="147"/>
      <c r="Q163" s="147"/>
      <c r="R163" s="147"/>
      <c r="S163" s="147"/>
      <c r="T163" s="148"/>
      <c r="AT163" s="143" t="s">
        <v>165</v>
      </c>
      <c r="AU163" s="143" t="s">
        <v>79</v>
      </c>
      <c r="AV163" s="12" t="s">
        <v>79</v>
      </c>
      <c r="AW163" s="12" t="s">
        <v>31</v>
      </c>
      <c r="AX163" s="12" t="s">
        <v>69</v>
      </c>
      <c r="AY163" s="143" t="s">
        <v>157</v>
      </c>
    </row>
    <row r="164" spans="2:65" s="13" customFormat="1">
      <c r="B164" s="149"/>
      <c r="D164" s="142" t="s">
        <v>165</v>
      </c>
      <c r="E164" s="150" t="s">
        <v>3</v>
      </c>
      <c r="F164" s="151" t="s">
        <v>172</v>
      </c>
      <c r="H164" s="152">
        <v>4.22</v>
      </c>
      <c r="L164" s="149"/>
      <c r="M164" s="153"/>
      <c r="N164" s="154"/>
      <c r="O164" s="154"/>
      <c r="P164" s="154"/>
      <c r="Q164" s="154"/>
      <c r="R164" s="154"/>
      <c r="S164" s="154"/>
      <c r="T164" s="155"/>
      <c r="AT164" s="150" t="s">
        <v>165</v>
      </c>
      <c r="AU164" s="150" t="s">
        <v>79</v>
      </c>
      <c r="AV164" s="13" t="s">
        <v>163</v>
      </c>
      <c r="AW164" s="13" t="s">
        <v>31</v>
      </c>
      <c r="AX164" s="13" t="s">
        <v>77</v>
      </c>
      <c r="AY164" s="150" t="s">
        <v>157</v>
      </c>
    </row>
    <row r="165" spans="2:65" s="1" customFormat="1" ht="24" customHeight="1">
      <c r="B165" s="128"/>
      <c r="C165" s="129" t="s">
        <v>313</v>
      </c>
      <c r="D165" s="129" t="s">
        <v>159</v>
      </c>
      <c r="E165" s="130" t="s">
        <v>1619</v>
      </c>
      <c r="F165" s="131" t="s">
        <v>1620</v>
      </c>
      <c r="G165" s="132" t="s">
        <v>121</v>
      </c>
      <c r="H165" s="133">
        <v>37.58</v>
      </c>
      <c r="I165" s="134"/>
      <c r="J165" s="134">
        <f>ROUND(I165*H165,2)</f>
        <v>0</v>
      </c>
      <c r="K165" s="131" t="s">
        <v>162</v>
      </c>
      <c r="L165" s="30"/>
      <c r="M165" s="135" t="s">
        <v>3</v>
      </c>
      <c r="N165" s="136" t="s">
        <v>40</v>
      </c>
      <c r="O165" s="137">
        <v>0.72099999999999997</v>
      </c>
      <c r="P165" s="137">
        <f>O165*H165</f>
        <v>27.095179999999999</v>
      </c>
      <c r="Q165" s="137">
        <v>4.5799999999999999E-3</v>
      </c>
      <c r="R165" s="137">
        <f>Q165*H165</f>
        <v>0.17211639999999997</v>
      </c>
      <c r="S165" s="137">
        <v>0</v>
      </c>
      <c r="T165" s="138">
        <f>S165*H165</f>
        <v>0</v>
      </c>
      <c r="AR165" s="139" t="s">
        <v>163</v>
      </c>
      <c r="AT165" s="139" t="s">
        <v>159</v>
      </c>
      <c r="AU165" s="139" t="s">
        <v>79</v>
      </c>
      <c r="AY165" s="18" t="s">
        <v>157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77</v>
      </c>
      <c r="BK165" s="140">
        <f>ROUND(I165*H165,2)</f>
        <v>0</v>
      </c>
      <c r="BL165" s="18" t="s">
        <v>163</v>
      </c>
      <c r="BM165" s="139" t="s">
        <v>1621</v>
      </c>
    </row>
    <row r="166" spans="2:65" s="12" customFormat="1">
      <c r="B166" s="141"/>
      <c r="D166" s="142" t="s">
        <v>165</v>
      </c>
      <c r="E166" s="143" t="s">
        <v>3</v>
      </c>
      <c r="F166" s="144" t="s">
        <v>1622</v>
      </c>
      <c r="H166" s="145">
        <v>16.64</v>
      </c>
      <c r="L166" s="141"/>
      <c r="M166" s="146"/>
      <c r="N166" s="147"/>
      <c r="O166" s="147"/>
      <c r="P166" s="147"/>
      <c r="Q166" s="147"/>
      <c r="R166" s="147"/>
      <c r="S166" s="147"/>
      <c r="T166" s="148"/>
      <c r="AT166" s="143" t="s">
        <v>165</v>
      </c>
      <c r="AU166" s="143" t="s">
        <v>79</v>
      </c>
      <c r="AV166" s="12" t="s">
        <v>79</v>
      </c>
      <c r="AW166" s="12" t="s">
        <v>31</v>
      </c>
      <c r="AX166" s="12" t="s">
        <v>69</v>
      </c>
      <c r="AY166" s="143" t="s">
        <v>157</v>
      </c>
    </row>
    <row r="167" spans="2:65" s="12" customFormat="1">
      <c r="B167" s="141"/>
      <c r="D167" s="142" t="s">
        <v>165</v>
      </c>
      <c r="E167" s="143" t="s">
        <v>3</v>
      </c>
      <c r="F167" s="144" t="s">
        <v>1623</v>
      </c>
      <c r="H167" s="145">
        <v>19.5</v>
      </c>
      <c r="L167" s="141"/>
      <c r="M167" s="146"/>
      <c r="N167" s="147"/>
      <c r="O167" s="147"/>
      <c r="P167" s="147"/>
      <c r="Q167" s="147"/>
      <c r="R167" s="147"/>
      <c r="S167" s="147"/>
      <c r="T167" s="148"/>
      <c r="AT167" s="143" t="s">
        <v>165</v>
      </c>
      <c r="AU167" s="143" t="s">
        <v>79</v>
      </c>
      <c r="AV167" s="12" t="s">
        <v>79</v>
      </c>
      <c r="AW167" s="12" t="s">
        <v>31</v>
      </c>
      <c r="AX167" s="12" t="s">
        <v>69</v>
      </c>
      <c r="AY167" s="143" t="s">
        <v>157</v>
      </c>
    </row>
    <row r="168" spans="2:65" s="12" customFormat="1">
      <c r="B168" s="141"/>
      <c r="D168" s="142" t="s">
        <v>165</v>
      </c>
      <c r="E168" s="143" t="s">
        <v>3</v>
      </c>
      <c r="F168" s="144" t="s">
        <v>1624</v>
      </c>
      <c r="H168" s="145">
        <v>1.44</v>
      </c>
      <c r="L168" s="141"/>
      <c r="M168" s="146"/>
      <c r="N168" s="147"/>
      <c r="O168" s="147"/>
      <c r="P168" s="147"/>
      <c r="Q168" s="147"/>
      <c r="R168" s="147"/>
      <c r="S168" s="147"/>
      <c r="T168" s="148"/>
      <c r="AT168" s="143" t="s">
        <v>165</v>
      </c>
      <c r="AU168" s="143" t="s">
        <v>79</v>
      </c>
      <c r="AV168" s="12" t="s">
        <v>79</v>
      </c>
      <c r="AW168" s="12" t="s">
        <v>31</v>
      </c>
      <c r="AX168" s="12" t="s">
        <v>69</v>
      </c>
      <c r="AY168" s="143" t="s">
        <v>157</v>
      </c>
    </row>
    <row r="169" spans="2:65" s="13" customFormat="1">
      <c r="B169" s="149"/>
      <c r="D169" s="142" t="s">
        <v>165</v>
      </c>
      <c r="E169" s="150" t="s">
        <v>3</v>
      </c>
      <c r="F169" s="151" t="s">
        <v>172</v>
      </c>
      <c r="H169" s="152">
        <v>37.58</v>
      </c>
      <c r="L169" s="149"/>
      <c r="M169" s="153"/>
      <c r="N169" s="154"/>
      <c r="O169" s="154"/>
      <c r="P169" s="154"/>
      <c r="Q169" s="154"/>
      <c r="R169" s="154"/>
      <c r="S169" s="154"/>
      <c r="T169" s="155"/>
      <c r="AT169" s="150" t="s">
        <v>165</v>
      </c>
      <c r="AU169" s="150" t="s">
        <v>79</v>
      </c>
      <c r="AV169" s="13" t="s">
        <v>163</v>
      </c>
      <c r="AW169" s="13" t="s">
        <v>31</v>
      </c>
      <c r="AX169" s="13" t="s">
        <v>77</v>
      </c>
      <c r="AY169" s="150" t="s">
        <v>157</v>
      </c>
    </row>
    <row r="170" spans="2:65" s="1" customFormat="1" ht="24" customHeight="1">
      <c r="B170" s="128"/>
      <c r="C170" s="129" t="s">
        <v>318</v>
      </c>
      <c r="D170" s="129" t="s">
        <v>159</v>
      </c>
      <c r="E170" s="130" t="s">
        <v>1625</v>
      </c>
      <c r="F170" s="131" t="s">
        <v>1626</v>
      </c>
      <c r="G170" s="132" t="s">
        <v>121</v>
      </c>
      <c r="H170" s="133">
        <v>37.58</v>
      </c>
      <c r="I170" s="134"/>
      <c r="J170" s="134">
        <f>ROUND(I170*H170,2)</f>
        <v>0</v>
      </c>
      <c r="K170" s="131" t="s">
        <v>162</v>
      </c>
      <c r="L170" s="30"/>
      <c r="M170" s="135" t="s">
        <v>3</v>
      </c>
      <c r="N170" s="136" t="s">
        <v>40</v>
      </c>
      <c r="O170" s="137">
        <v>0.28199999999999997</v>
      </c>
      <c r="P170" s="137">
        <f>O170*H170</f>
        <v>10.597559999999998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163</v>
      </c>
      <c r="AT170" s="139" t="s">
        <v>159</v>
      </c>
      <c r="AU170" s="139" t="s">
        <v>79</v>
      </c>
      <c r="AY170" s="18" t="s">
        <v>157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77</v>
      </c>
      <c r="BK170" s="140">
        <f>ROUND(I170*H170,2)</f>
        <v>0</v>
      </c>
      <c r="BL170" s="18" t="s">
        <v>163</v>
      </c>
      <c r="BM170" s="139" t="s">
        <v>1627</v>
      </c>
    </row>
    <row r="171" spans="2:65" s="1" customFormat="1" ht="24" customHeight="1">
      <c r="B171" s="128"/>
      <c r="C171" s="129" t="s">
        <v>323</v>
      </c>
      <c r="D171" s="129" t="s">
        <v>159</v>
      </c>
      <c r="E171" s="130" t="s">
        <v>1628</v>
      </c>
      <c r="F171" s="131" t="s">
        <v>1629</v>
      </c>
      <c r="G171" s="132" t="s">
        <v>104</v>
      </c>
      <c r="H171" s="133">
        <v>3.923</v>
      </c>
      <c r="I171" s="134"/>
      <c r="J171" s="134">
        <f>ROUND(I171*H171,2)</f>
        <v>0</v>
      </c>
      <c r="K171" s="131" t="s">
        <v>162</v>
      </c>
      <c r="L171" s="30"/>
      <c r="M171" s="135" t="s">
        <v>3</v>
      </c>
      <c r="N171" s="136" t="s">
        <v>40</v>
      </c>
      <c r="O171" s="137">
        <v>0.185</v>
      </c>
      <c r="P171" s="137">
        <f>O171*H171</f>
        <v>0.72575500000000004</v>
      </c>
      <c r="Q171" s="137">
        <v>1.9312499999999999</v>
      </c>
      <c r="R171" s="137">
        <f>Q171*H171</f>
        <v>7.5762937499999996</v>
      </c>
      <c r="S171" s="137">
        <v>0</v>
      </c>
      <c r="T171" s="138">
        <f>S171*H171</f>
        <v>0</v>
      </c>
      <c r="AR171" s="139" t="s">
        <v>163</v>
      </c>
      <c r="AT171" s="139" t="s">
        <v>159</v>
      </c>
      <c r="AU171" s="139" t="s">
        <v>79</v>
      </c>
      <c r="AY171" s="18" t="s">
        <v>157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77</v>
      </c>
      <c r="BK171" s="140">
        <f>ROUND(I171*H171,2)</f>
        <v>0</v>
      </c>
      <c r="BL171" s="18" t="s">
        <v>163</v>
      </c>
      <c r="BM171" s="139" t="s">
        <v>1630</v>
      </c>
    </row>
    <row r="172" spans="2:65" s="12" customFormat="1">
      <c r="B172" s="141"/>
      <c r="D172" s="142" t="s">
        <v>165</v>
      </c>
      <c r="E172" s="143" t="s">
        <v>3</v>
      </c>
      <c r="F172" s="144" t="s">
        <v>1631</v>
      </c>
      <c r="H172" s="145">
        <v>1.5</v>
      </c>
      <c r="L172" s="141"/>
      <c r="M172" s="146"/>
      <c r="N172" s="147"/>
      <c r="O172" s="147"/>
      <c r="P172" s="147"/>
      <c r="Q172" s="147"/>
      <c r="R172" s="147"/>
      <c r="S172" s="147"/>
      <c r="T172" s="148"/>
      <c r="AT172" s="143" t="s">
        <v>165</v>
      </c>
      <c r="AU172" s="143" t="s">
        <v>79</v>
      </c>
      <c r="AV172" s="12" t="s">
        <v>79</v>
      </c>
      <c r="AW172" s="12" t="s">
        <v>31</v>
      </c>
      <c r="AX172" s="12" t="s">
        <v>69</v>
      </c>
      <c r="AY172" s="143" t="s">
        <v>157</v>
      </c>
    </row>
    <row r="173" spans="2:65" s="12" customFormat="1">
      <c r="B173" s="141"/>
      <c r="D173" s="142" t="s">
        <v>165</v>
      </c>
      <c r="E173" s="143" t="s">
        <v>3</v>
      </c>
      <c r="F173" s="144" t="s">
        <v>1632</v>
      </c>
      <c r="H173" s="145">
        <v>0.92400000000000004</v>
      </c>
      <c r="L173" s="141"/>
      <c r="M173" s="146"/>
      <c r="N173" s="147"/>
      <c r="O173" s="147"/>
      <c r="P173" s="147"/>
      <c r="Q173" s="147"/>
      <c r="R173" s="147"/>
      <c r="S173" s="147"/>
      <c r="T173" s="148"/>
      <c r="AT173" s="143" t="s">
        <v>165</v>
      </c>
      <c r="AU173" s="143" t="s">
        <v>79</v>
      </c>
      <c r="AV173" s="12" t="s">
        <v>79</v>
      </c>
      <c r="AW173" s="12" t="s">
        <v>31</v>
      </c>
      <c r="AX173" s="12" t="s">
        <v>69</v>
      </c>
      <c r="AY173" s="143" t="s">
        <v>157</v>
      </c>
    </row>
    <row r="174" spans="2:65" s="12" customFormat="1" ht="22.5">
      <c r="B174" s="141"/>
      <c r="D174" s="142" t="s">
        <v>165</v>
      </c>
      <c r="E174" s="143" t="s">
        <v>3</v>
      </c>
      <c r="F174" s="144" t="s">
        <v>1633</v>
      </c>
      <c r="H174" s="145">
        <v>1.4990000000000001</v>
      </c>
      <c r="L174" s="141"/>
      <c r="M174" s="146"/>
      <c r="N174" s="147"/>
      <c r="O174" s="147"/>
      <c r="P174" s="147"/>
      <c r="Q174" s="147"/>
      <c r="R174" s="147"/>
      <c r="S174" s="147"/>
      <c r="T174" s="148"/>
      <c r="AT174" s="143" t="s">
        <v>165</v>
      </c>
      <c r="AU174" s="143" t="s">
        <v>79</v>
      </c>
      <c r="AV174" s="12" t="s">
        <v>79</v>
      </c>
      <c r="AW174" s="12" t="s">
        <v>31</v>
      </c>
      <c r="AX174" s="12" t="s">
        <v>69</v>
      </c>
      <c r="AY174" s="143" t="s">
        <v>157</v>
      </c>
    </row>
    <row r="175" spans="2:65" s="13" customFormat="1">
      <c r="B175" s="149"/>
      <c r="D175" s="142" t="s">
        <v>165</v>
      </c>
      <c r="E175" s="150" t="s">
        <v>3</v>
      </c>
      <c r="F175" s="151" t="s">
        <v>172</v>
      </c>
      <c r="H175" s="152">
        <v>3.923</v>
      </c>
      <c r="L175" s="149"/>
      <c r="M175" s="153"/>
      <c r="N175" s="154"/>
      <c r="O175" s="154"/>
      <c r="P175" s="154"/>
      <c r="Q175" s="154"/>
      <c r="R175" s="154"/>
      <c r="S175" s="154"/>
      <c r="T175" s="155"/>
      <c r="AT175" s="150" t="s">
        <v>165</v>
      </c>
      <c r="AU175" s="150" t="s">
        <v>79</v>
      </c>
      <c r="AV175" s="13" t="s">
        <v>163</v>
      </c>
      <c r="AW175" s="13" t="s">
        <v>31</v>
      </c>
      <c r="AX175" s="13" t="s">
        <v>77</v>
      </c>
      <c r="AY175" s="150" t="s">
        <v>157</v>
      </c>
    </row>
    <row r="176" spans="2:65" s="1" customFormat="1" ht="24" customHeight="1">
      <c r="B176" s="128"/>
      <c r="C176" s="129" t="s">
        <v>328</v>
      </c>
      <c r="D176" s="129" t="s">
        <v>159</v>
      </c>
      <c r="E176" s="130" t="s">
        <v>1634</v>
      </c>
      <c r="F176" s="131" t="s">
        <v>1635</v>
      </c>
      <c r="G176" s="132" t="s">
        <v>121</v>
      </c>
      <c r="H176" s="133">
        <v>15</v>
      </c>
      <c r="I176" s="134"/>
      <c r="J176" s="134">
        <f>ROUND(I176*H176,2)</f>
        <v>0</v>
      </c>
      <c r="K176" s="131" t="s">
        <v>3</v>
      </c>
      <c r="L176" s="30"/>
      <c r="M176" s="135" t="s">
        <v>3</v>
      </c>
      <c r="N176" s="136" t="s">
        <v>40</v>
      </c>
      <c r="O176" s="137">
        <v>0.121</v>
      </c>
      <c r="P176" s="137">
        <f>O176*H176</f>
        <v>1.8149999999999999</v>
      </c>
      <c r="Q176" s="137">
        <v>0.108</v>
      </c>
      <c r="R176" s="137">
        <f>Q176*H176</f>
        <v>1.6199999999999999</v>
      </c>
      <c r="S176" s="137">
        <v>0</v>
      </c>
      <c r="T176" s="138">
        <f>S176*H176</f>
        <v>0</v>
      </c>
      <c r="AR176" s="139" t="s">
        <v>163</v>
      </c>
      <c r="AT176" s="139" t="s">
        <v>159</v>
      </c>
      <c r="AU176" s="139" t="s">
        <v>79</v>
      </c>
      <c r="AY176" s="18" t="s">
        <v>157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77</v>
      </c>
      <c r="BK176" s="140">
        <f>ROUND(I176*H176,2)</f>
        <v>0</v>
      </c>
      <c r="BL176" s="18" t="s">
        <v>163</v>
      </c>
      <c r="BM176" s="139" t="s">
        <v>1636</v>
      </c>
    </row>
    <row r="177" spans="2:65" s="12" customFormat="1" ht="22.5">
      <c r="B177" s="141"/>
      <c r="D177" s="142" t="s">
        <v>165</v>
      </c>
      <c r="E177" s="143" t="s">
        <v>3</v>
      </c>
      <c r="F177" s="144" t="s">
        <v>1637</v>
      </c>
      <c r="H177" s="145">
        <v>15</v>
      </c>
      <c r="L177" s="141"/>
      <c r="M177" s="146"/>
      <c r="N177" s="147"/>
      <c r="O177" s="147"/>
      <c r="P177" s="147"/>
      <c r="Q177" s="147"/>
      <c r="R177" s="147"/>
      <c r="S177" s="147"/>
      <c r="T177" s="148"/>
      <c r="AT177" s="143" t="s">
        <v>165</v>
      </c>
      <c r="AU177" s="143" t="s">
        <v>79</v>
      </c>
      <c r="AV177" s="12" t="s">
        <v>79</v>
      </c>
      <c r="AW177" s="12" t="s">
        <v>31</v>
      </c>
      <c r="AX177" s="12" t="s">
        <v>77</v>
      </c>
      <c r="AY177" s="143" t="s">
        <v>157</v>
      </c>
    </row>
    <row r="178" spans="2:65" s="11" customFormat="1" ht="22.9" customHeight="1">
      <c r="B178" s="116"/>
      <c r="D178" s="117" t="s">
        <v>68</v>
      </c>
      <c r="E178" s="126" t="s">
        <v>174</v>
      </c>
      <c r="F178" s="126" t="s">
        <v>592</v>
      </c>
      <c r="J178" s="127">
        <f>BK178</f>
        <v>0</v>
      </c>
      <c r="L178" s="116"/>
      <c r="M178" s="120"/>
      <c r="N178" s="121"/>
      <c r="O178" s="121"/>
      <c r="P178" s="122">
        <f>SUM(P179:P217)</f>
        <v>199.46224000000001</v>
      </c>
      <c r="Q178" s="121"/>
      <c r="R178" s="122">
        <f>SUM(R179:R217)</f>
        <v>35.143397480000012</v>
      </c>
      <c r="S178" s="121"/>
      <c r="T178" s="123">
        <f>SUM(T179:T217)</f>
        <v>0</v>
      </c>
      <c r="AR178" s="117" t="s">
        <v>77</v>
      </c>
      <c r="AT178" s="124" t="s">
        <v>68</v>
      </c>
      <c r="AU178" s="124" t="s">
        <v>77</v>
      </c>
      <c r="AY178" s="117" t="s">
        <v>157</v>
      </c>
      <c r="BK178" s="125">
        <f>SUM(BK179:BK217)</f>
        <v>0</v>
      </c>
    </row>
    <row r="179" spans="2:65" s="1" customFormat="1" ht="48" customHeight="1">
      <c r="B179" s="128"/>
      <c r="C179" s="129" t="s">
        <v>334</v>
      </c>
      <c r="D179" s="129" t="s">
        <v>159</v>
      </c>
      <c r="E179" s="130" t="s">
        <v>1638</v>
      </c>
      <c r="F179" s="131" t="s">
        <v>1639</v>
      </c>
      <c r="G179" s="132" t="s">
        <v>104</v>
      </c>
      <c r="H179" s="133">
        <v>5.69</v>
      </c>
      <c r="I179" s="134"/>
      <c r="J179" s="134">
        <f>ROUND(I179*H179,2)</f>
        <v>0</v>
      </c>
      <c r="K179" s="131" t="s">
        <v>162</v>
      </c>
      <c r="L179" s="30"/>
      <c r="M179" s="135" t="s">
        <v>3</v>
      </c>
      <c r="N179" s="136" t="s">
        <v>40</v>
      </c>
      <c r="O179" s="137">
        <v>12.186999999999999</v>
      </c>
      <c r="P179" s="137">
        <f>O179*H179</f>
        <v>69.344030000000004</v>
      </c>
      <c r="Q179" s="137">
        <v>2.6768000000000001</v>
      </c>
      <c r="R179" s="137">
        <f>Q179*H179</f>
        <v>15.230992000000002</v>
      </c>
      <c r="S179" s="137">
        <v>0</v>
      </c>
      <c r="T179" s="138">
        <f>S179*H179</f>
        <v>0</v>
      </c>
      <c r="AR179" s="139" t="s">
        <v>163</v>
      </c>
      <c r="AT179" s="139" t="s">
        <v>159</v>
      </c>
      <c r="AU179" s="139" t="s">
        <v>79</v>
      </c>
      <c r="AY179" s="18" t="s">
        <v>157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77</v>
      </c>
      <c r="BK179" s="140">
        <f>ROUND(I179*H179,2)</f>
        <v>0</v>
      </c>
      <c r="BL179" s="18" t="s">
        <v>163</v>
      </c>
      <c r="BM179" s="139" t="s">
        <v>1640</v>
      </c>
    </row>
    <row r="180" spans="2:65" s="12" customFormat="1">
      <c r="B180" s="141"/>
      <c r="D180" s="142" t="s">
        <v>165</v>
      </c>
      <c r="E180" s="143" t="s">
        <v>3</v>
      </c>
      <c r="F180" s="144" t="s">
        <v>1641</v>
      </c>
      <c r="H180" s="145">
        <v>1.196</v>
      </c>
      <c r="L180" s="141"/>
      <c r="M180" s="146"/>
      <c r="N180" s="147"/>
      <c r="O180" s="147"/>
      <c r="P180" s="147"/>
      <c r="Q180" s="147"/>
      <c r="R180" s="147"/>
      <c r="S180" s="147"/>
      <c r="T180" s="148"/>
      <c r="AT180" s="143" t="s">
        <v>165</v>
      </c>
      <c r="AU180" s="143" t="s">
        <v>79</v>
      </c>
      <c r="AV180" s="12" t="s">
        <v>79</v>
      </c>
      <c r="AW180" s="12" t="s">
        <v>31</v>
      </c>
      <c r="AX180" s="12" t="s">
        <v>69</v>
      </c>
      <c r="AY180" s="143" t="s">
        <v>157</v>
      </c>
    </row>
    <row r="181" spans="2:65" s="12" customFormat="1">
      <c r="B181" s="141"/>
      <c r="D181" s="142" t="s">
        <v>165</v>
      </c>
      <c r="E181" s="143" t="s">
        <v>3</v>
      </c>
      <c r="F181" s="144" t="s">
        <v>1642</v>
      </c>
      <c r="H181" s="145">
        <v>4.4939999999999998</v>
      </c>
      <c r="L181" s="141"/>
      <c r="M181" s="146"/>
      <c r="N181" s="147"/>
      <c r="O181" s="147"/>
      <c r="P181" s="147"/>
      <c r="Q181" s="147"/>
      <c r="R181" s="147"/>
      <c r="S181" s="147"/>
      <c r="T181" s="148"/>
      <c r="AT181" s="143" t="s">
        <v>165</v>
      </c>
      <c r="AU181" s="143" t="s">
        <v>79</v>
      </c>
      <c r="AV181" s="12" t="s">
        <v>79</v>
      </c>
      <c r="AW181" s="12" t="s">
        <v>31</v>
      </c>
      <c r="AX181" s="12" t="s">
        <v>69</v>
      </c>
      <c r="AY181" s="143" t="s">
        <v>157</v>
      </c>
    </row>
    <row r="182" spans="2:65" s="13" customFormat="1">
      <c r="B182" s="149"/>
      <c r="D182" s="142" t="s">
        <v>165</v>
      </c>
      <c r="E182" s="150" t="s">
        <v>3</v>
      </c>
      <c r="F182" s="151" t="s">
        <v>172</v>
      </c>
      <c r="H182" s="152">
        <v>5.69</v>
      </c>
      <c r="L182" s="149"/>
      <c r="M182" s="153"/>
      <c r="N182" s="154"/>
      <c r="O182" s="154"/>
      <c r="P182" s="154"/>
      <c r="Q182" s="154"/>
      <c r="R182" s="154"/>
      <c r="S182" s="154"/>
      <c r="T182" s="155"/>
      <c r="AT182" s="150" t="s">
        <v>165</v>
      </c>
      <c r="AU182" s="150" t="s">
        <v>79</v>
      </c>
      <c r="AV182" s="13" t="s">
        <v>163</v>
      </c>
      <c r="AW182" s="13" t="s">
        <v>31</v>
      </c>
      <c r="AX182" s="13" t="s">
        <v>77</v>
      </c>
      <c r="AY182" s="150" t="s">
        <v>157</v>
      </c>
    </row>
    <row r="183" spans="2:65" s="1" customFormat="1" ht="36" customHeight="1">
      <c r="B183" s="128"/>
      <c r="C183" s="129" t="s">
        <v>339</v>
      </c>
      <c r="D183" s="129" t="s">
        <v>159</v>
      </c>
      <c r="E183" s="130" t="s">
        <v>1643</v>
      </c>
      <c r="F183" s="131" t="s">
        <v>1644</v>
      </c>
      <c r="G183" s="132" t="s">
        <v>118</v>
      </c>
      <c r="H183" s="133">
        <v>4.9000000000000004</v>
      </c>
      <c r="I183" s="134"/>
      <c r="J183" s="134">
        <f>ROUND(I183*H183,2)</f>
        <v>0</v>
      </c>
      <c r="K183" s="131" t="s">
        <v>162</v>
      </c>
      <c r="L183" s="30"/>
      <c r="M183" s="135" t="s">
        <v>3</v>
      </c>
      <c r="N183" s="136" t="s">
        <v>40</v>
      </c>
      <c r="O183" s="137">
        <v>2.9809999999999999</v>
      </c>
      <c r="P183" s="137">
        <f>O183*H183</f>
        <v>14.6069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163</v>
      </c>
      <c r="AT183" s="139" t="s">
        <v>159</v>
      </c>
      <c r="AU183" s="139" t="s">
        <v>79</v>
      </c>
      <c r="AY183" s="18" t="s">
        <v>157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77</v>
      </c>
      <c r="BK183" s="140">
        <f>ROUND(I183*H183,2)</f>
        <v>0</v>
      </c>
      <c r="BL183" s="18" t="s">
        <v>163</v>
      </c>
      <c r="BM183" s="139" t="s">
        <v>1645</v>
      </c>
    </row>
    <row r="184" spans="2:65" s="12" customFormat="1">
      <c r="B184" s="141"/>
      <c r="D184" s="142" t="s">
        <v>165</v>
      </c>
      <c r="E184" s="143" t="s">
        <v>3</v>
      </c>
      <c r="F184" s="144" t="s">
        <v>1646</v>
      </c>
      <c r="H184" s="145">
        <v>4.9000000000000004</v>
      </c>
      <c r="L184" s="141"/>
      <c r="M184" s="146"/>
      <c r="N184" s="147"/>
      <c r="O184" s="147"/>
      <c r="P184" s="147"/>
      <c r="Q184" s="147"/>
      <c r="R184" s="147"/>
      <c r="S184" s="147"/>
      <c r="T184" s="148"/>
      <c r="AT184" s="143" t="s">
        <v>165</v>
      </c>
      <c r="AU184" s="143" t="s">
        <v>79</v>
      </c>
      <c r="AV184" s="12" t="s">
        <v>79</v>
      </c>
      <c r="AW184" s="12" t="s">
        <v>31</v>
      </c>
      <c r="AX184" s="12" t="s">
        <v>77</v>
      </c>
      <c r="AY184" s="143" t="s">
        <v>157</v>
      </c>
    </row>
    <row r="185" spans="2:65" s="1" customFormat="1" ht="36" customHeight="1">
      <c r="B185" s="128"/>
      <c r="C185" s="129" t="s">
        <v>349</v>
      </c>
      <c r="D185" s="129" t="s">
        <v>159</v>
      </c>
      <c r="E185" s="130" t="s">
        <v>1647</v>
      </c>
      <c r="F185" s="131" t="s">
        <v>1648</v>
      </c>
      <c r="G185" s="132" t="s">
        <v>118</v>
      </c>
      <c r="H185" s="133">
        <v>4.45</v>
      </c>
      <c r="I185" s="134"/>
      <c r="J185" s="134">
        <f>ROUND(I185*H185,2)</f>
        <v>0</v>
      </c>
      <c r="K185" s="131" t="s">
        <v>162</v>
      </c>
      <c r="L185" s="30"/>
      <c r="M185" s="135" t="s">
        <v>3</v>
      </c>
      <c r="N185" s="136" t="s">
        <v>40</v>
      </c>
      <c r="O185" s="137">
        <v>4.7E-2</v>
      </c>
      <c r="P185" s="137">
        <f>O185*H185</f>
        <v>0.20915</v>
      </c>
      <c r="Q185" s="137">
        <v>3.85E-2</v>
      </c>
      <c r="R185" s="137">
        <f>Q185*H185</f>
        <v>0.17132500000000001</v>
      </c>
      <c r="S185" s="137">
        <v>0</v>
      </c>
      <c r="T185" s="138">
        <f>S185*H185</f>
        <v>0</v>
      </c>
      <c r="AR185" s="139" t="s">
        <v>163</v>
      </c>
      <c r="AT185" s="139" t="s">
        <v>159</v>
      </c>
      <c r="AU185" s="139" t="s">
        <v>79</v>
      </c>
      <c r="AY185" s="18" t="s">
        <v>157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77</v>
      </c>
      <c r="BK185" s="140">
        <f>ROUND(I185*H185,2)</f>
        <v>0</v>
      </c>
      <c r="BL185" s="18" t="s">
        <v>163</v>
      </c>
      <c r="BM185" s="139" t="s">
        <v>1649</v>
      </c>
    </row>
    <row r="186" spans="2:65" s="12" customFormat="1">
      <c r="B186" s="141"/>
      <c r="D186" s="142" t="s">
        <v>165</v>
      </c>
      <c r="E186" s="143" t="s">
        <v>3</v>
      </c>
      <c r="F186" s="144" t="s">
        <v>1650</v>
      </c>
      <c r="H186" s="145">
        <v>4.45</v>
      </c>
      <c r="L186" s="141"/>
      <c r="M186" s="146"/>
      <c r="N186" s="147"/>
      <c r="O186" s="147"/>
      <c r="P186" s="147"/>
      <c r="Q186" s="147"/>
      <c r="R186" s="147"/>
      <c r="S186" s="147"/>
      <c r="T186" s="148"/>
      <c r="AT186" s="143" t="s">
        <v>165</v>
      </c>
      <c r="AU186" s="143" t="s">
        <v>79</v>
      </c>
      <c r="AV186" s="12" t="s">
        <v>79</v>
      </c>
      <c r="AW186" s="12" t="s">
        <v>31</v>
      </c>
      <c r="AX186" s="12" t="s">
        <v>77</v>
      </c>
      <c r="AY186" s="143" t="s">
        <v>157</v>
      </c>
    </row>
    <row r="187" spans="2:65" s="1" customFormat="1" ht="24" customHeight="1">
      <c r="B187" s="128"/>
      <c r="C187" s="129" t="s">
        <v>354</v>
      </c>
      <c r="D187" s="129" t="s">
        <v>159</v>
      </c>
      <c r="E187" s="130" t="s">
        <v>1651</v>
      </c>
      <c r="F187" s="131" t="s">
        <v>1652</v>
      </c>
      <c r="G187" s="132" t="s">
        <v>284</v>
      </c>
      <c r="H187" s="133">
        <v>31</v>
      </c>
      <c r="I187" s="134"/>
      <c r="J187" s="134">
        <f>ROUND(I187*H187,2)</f>
        <v>0</v>
      </c>
      <c r="K187" s="131" t="s">
        <v>162</v>
      </c>
      <c r="L187" s="30"/>
      <c r="M187" s="135" t="s">
        <v>3</v>
      </c>
      <c r="N187" s="136" t="s">
        <v>40</v>
      </c>
      <c r="O187" s="137">
        <v>1.3560000000000001</v>
      </c>
      <c r="P187" s="137">
        <f>O187*H187</f>
        <v>42.036000000000001</v>
      </c>
      <c r="Q187" s="137">
        <v>0.36435000000000001</v>
      </c>
      <c r="R187" s="137">
        <f>Q187*H187</f>
        <v>11.29485</v>
      </c>
      <c r="S187" s="137">
        <v>0</v>
      </c>
      <c r="T187" s="138">
        <f>S187*H187</f>
        <v>0</v>
      </c>
      <c r="AR187" s="139" t="s">
        <v>163</v>
      </c>
      <c r="AT187" s="139" t="s">
        <v>159</v>
      </c>
      <c r="AU187" s="139" t="s">
        <v>79</v>
      </c>
      <c r="AY187" s="18" t="s">
        <v>157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77</v>
      </c>
      <c r="BK187" s="140">
        <f>ROUND(I187*H187,2)</f>
        <v>0</v>
      </c>
      <c r="BL187" s="18" t="s">
        <v>163</v>
      </c>
      <c r="BM187" s="139" t="s">
        <v>1653</v>
      </c>
    </row>
    <row r="188" spans="2:65" s="1" customFormat="1" ht="24" customHeight="1">
      <c r="B188" s="128"/>
      <c r="C188" s="163" t="s">
        <v>359</v>
      </c>
      <c r="D188" s="163" t="s">
        <v>242</v>
      </c>
      <c r="E188" s="164" t="s">
        <v>1654</v>
      </c>
      <c r="F188" s="165" t="s">
        <v>1655</v>
      </c>
      <c r="G188" s="166" t="s">
        <v>284</v>
      </c>
      <c r="H188" s="167">
        <v>16</v>
      </c>
      <c r="I188" s="168"/>
      <c r="J188" s="168">
        <f>ROUND(I188*H188,2)</f>
        <v>0</v>
      </c>
      <c r="K188" s="165" t="s">
        <v>162</v>
      </c>
      <c r="L188" s="169"/>
      <c r="M188" s="170" t="s">
        <v>3</v>
      </c>
      <c r="N188" s="171" t="s">
        <v>40</v>
      </c>
      <c r="O188" s="137">
        <v>0</v>
      </c>
      <c r="P188" s="137">
        <f>O188*H188</f>
        <v>0</v>
      </c>
      <c r="Q188" s="137">
        <v>8.7999999999999995E-2</v>
      </c>
      <c r="R188" s="137">
        <f>Q188*H188</f>
        <v>1.4079999999999999</v>
      </c>
      <c r="S188" s="137">
        <v>0</v>
      </c>
      <c r="T188" s="138">
        <f>S188*H188</f>
        <v>0</v>
      </c>
      <c r="AR188" s="139" t="s">
        <v>199</v>
      </c>
      <c r="AT188" s="139" t="s">
        <v>242</v>
      </c>
      <c r="AU188" s="139" t="s">
        <v>79</v>
      </c>
      <c r="AY188" s="18" t="s">
        <v>157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77</v>
      </c>
      <c r="BK188" s="140">
        <f>ROUND(I188*H188,2)</f>
        <v>0</v>
      </c>
      <c r="BL188" s="18" t="s">
        <v>163</v>
      </c>
      <c r="BM188" s="139" t="s">
        <v>1656</v>
      </c>
    </row>
    <row r="189" spans="2:65" s="12" customFormat="1">
      <c r="B189" s="141"/>
      <c r="D189" s="142" t="s">
        <v>165</v>
      </c>
      <c r="E189" s="143" t="s">
        <v>3</v>
      </c>
      <c r="F189" s="144" t="s">
        <v>1657</v>
      </c>
      <c r="H189" s="145">
        <v>16</v>
      </c>
      <c r="L189" s="141"/>
      <c r="M189" s="146"/>
      <c r="N189" s="147"/>
      <c r="O189" s="147"/>
      <c r="P189" s="147"/>
      <c r="Q189" s="147"/>
      <c r="R189" s="147"/>
      <c r="S189" s="147"/>
      <c r="T189" s="148"/>
      <c r="AT189" s="143" t="s">
        <v>165</v>
      </c>
      <c r="AU189" s="143" t="s">
        <v>79</v>
      </c>
      <c r="AV189" s="12" t="s">
        <v>79</v>
      </c>
      <c r="AW189" s="12" t="s">
        <v>31</v>
      </c>
      <c r="AX189" s="12" t="s">
        <v>77</v>
      </c>
      <c r="AY189" s="143" t="s">
        <v>157</v>
      </c>
    </row>
    <row r="190" spans="2:65" s="1" customFormat="1" ht="16.5" customHeight="1">
      <c r="B190" s="128"/>
      <c r="C190" s="163" t="s">
        <v>365</v>
      </c>
      <c r="D190" s="163" t="s">
        <v>242</v>
      </c>
      <c r="E190" s="164" t="s">
        <v>1658</v>
      </c>
      <c r="F190" s="165" t="s">
        <v>1659</v>
      </c>
      <c r="G190" s="166" t="s">
        <v>284</v>
      </c>
      <c r="H190" s="167">
        <v>15</v>
      </c>
      <c r="I190" s="168"/>
      <c r="J190" s="168">
        <f>ROUND(I190*H190,2)</f>
        <v>0</v>
      </c>
      <c r="K190" s="165" t="s">
        <v>3</v>
      </c>
      <c r="L190" s="169"/>
      <c r="M190" s="170" t="s">
        <v>3</v>
      </c>
      <c r="N190" s="171" t="s">
        <v>40</v>
      </c>
      <c r="O190" s="137">
        <v>0</v>
      </c>
      <c r="P190" s="137">
        <f>O190*H190</f>
        <v>0</v>
      </c>
      <c r="Q190" s="137">
        <v>7.1999999999999995E-2</v>
      </c>
      <c r="R190" s="137">
        <f>Q190*H190</f>
        <v>1.0799999999999998</v>
      </c>
      <c r="S190" s="137">
        <v>0</v>
      </c>
      <c r="T190" s="138">
        <f>S190*H190</f>
        <v>0</v>
      </c>
      <c r="AR190" s="139" t="s">
        <v>199</v>
      </c>
      <c r="AT190" s="139" t="s">
        <v>242</v>
      </c>
      <c r="AU190" s="139" t="s">
        <v>79</v>
      </c>
      <c r="AY190" s="18" t="s">
        <v>157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77</v>
      </c>
      <c r="BK190" s="140">
        <f>ROUND(I190*H190,2)</f>
        <v>0</v>
      </c>
      <c r="BL190" s="18" t="s">
        <v>163</v>
      </c>
      <c r="BM190" s="139" t="s">
        <v>1660</v>
      </c>
    </row>
    <row r="191" spans="2:65" s="12" customFormat="1">
      <c r="B191" s="141"/>
      <c r="D191" s="142" t="s">
        <v>165</v>
      </c>
      <c r="E191" s="143" t="s">
        <v>3</v>
      </c>
      <c r="F191" s="144" t="s">
        <v>1661</v>
      </c>
      <c r="H191" s="145">
        <v>15</v>
      </c>
      <c r="L191" s="141"/>
      <c r="M191" s="146"/>
      <c r="N191" s="147"/>
      <c r="O191" s="147"/>
      <c r="P191" s="147"/>
      <c r="Q191" s="147"/>
      <c r="R191" s="147"/>
      <c r="S191" s="147"/>
      <c r="T191" s="148"/>
      <c r="AT191" s="143" t="s">
        <v>165</v>
      </c>
      <c r="AU191" s="143" t="s">
        <v>79</v>
      </c>
      <c r="AV191" s="12" t="s">
        <v>79</v>
      </c>
      <c r="AW191" s="12" t="s">
        <v>31</v>
      </c>
      <c r="AX191" s="12" t="s">
        <v>77</v>
      </c>
      <c r="AY191" s="143" t="s">
        <v>157</v>
      </c>
    </row>
    <row r="192" spans="2:65" s="1" customFormat="1" ht="36" customHeight="1">
      <c r="B192" s="128"/>
      <c r="C192" s="129" t="s">
        <v>371</v>
      </c>
      <c r="D192" s="129" t="s">
        <v>159</v>
      </c>
      <c r="E192" s="130" t="s">
        <v>1662</v>
      </c>
      <c r="F192" s="131" t="s">
        <v>1663</v>
      </c>
      <c r="G192" s="132" t="s">
        <v>284</v>
      </c>
      <c r="H192" s="133">
        <v>2</v>
      </c>
      <c r="I192" s="134"/>
      <c r="J192" s="134">
        <f>ROUND(I192*H192,2)</f>
        <v>0</v>
      </c>
      <c r="K192" s="131" t="s">
        <v>162</v>
      </c>
      <c r="L192" s="30"/>
      <c r="M192" s="135" t="s">
        <v>3</v>
      </c>
      <c r="N192" s="136" t="s">
        <v>40</v>
      </c>
      <c r="O192" s="137">
        <v>0.36</v>
      </c>
      <c r="P192" s="137">
        <f>O192*H192</f>
        <v>0.72</v>
      </c>
      <c r="Q192" s="137">
        <v>0.17488999999999999</v>
      </c>
      <c r="R192" s="137">
        <f>Q192*H192</f>
        <v>0.34977999999999998</v>
      </c>
      <c r="S192" s="137">
        <v>0</v>
      </c>
      <c r="T192" s="138">
        <f>S192*H192</f>
        <v>0</v>
      </c>
      <c r="AR192" s="139" t="s">
        <v>163</v>
      </c>
      <c r="AT192" s="139" t="s">
        <v>159</v>
      </c>
      <c r="AU192" s="139" t="s">
        <v>79</v>
      </c>
      <c r="AY192" s="18" t="s">
        <v>157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77</v>
      </c>
      <c r="BK192" s="140">
        <f>ROUND(I192*H192,2)</f>
        <v>0</v>
      </c>
      <c r="BL192" s="18" t="s">
        <v>163</v>
      </c>
      <c r="BM192" s="139" t="s">
        <v>1664</v>
      </c>
    </row>
    <row r="193" spans="2:65" s="12" customFormat="1">
      <c r="B193" s="141"/>
      <c r="D193" s="142" t="s">
        <v>165</v>
      </c>
      <c r="E193" s="143" t="s">
        <v>3</v>
      </c>
      <c r="F193" s="144" t="s">
        <v>1665</v>
      </c>
      <c r="H193" s="145">
        <v>2</v>
      </c>
      <c r="L193" s="141"/>
      <c r="M193" s="146"/>
      <c r="N193" s="147"/>
      <c r="O193" s="147"/>
      <c r="P193" s="147"/>
      <c r="Q193" s="147"/>
      <c r="R193" s="147"/>
      <c r="S193" s="147"/>
      <c r="T193" s="148"/>
      <c r="AT193" s="143" t="s">
        <v>165</v>
      </c>
      <c r="AU193" s="143" t="s">
        <v>79</v>
      </c>
      <c r="AV193" s="12" t="s">
        <v>79</v>
      </c>
      <c r="AW193" s="12" t="s">
        <v>31</v>
      </c>
      <c r="AX193" s="12" t="s">
        <v>77</v>
      </c>
      <c r="AY193" s="143" t="s">
        <v>157</v>
      </c>
    </row>
    <row r="194" spans="2:65" s="1" customFormat="1" ht="24" customHeight="1">
      <c r="B194" s="128"/>
      <c r="C194" s="163" t="s">
        <v>378</v>
      </c>
      <c r="D194" s="163" t="s">
        <v>242</v>
      </c>
      <c r="E194" s="164" t="s">
        <v>1666</v>
      </c>
      <c r="F194" s="165" t="s">
        <v>1667</v>
      </c>
      <c r="G194" s="166" t="s">
        <v>284</v>
      </c>
      <c r="H194" s="167">
        <v>2</v>
      </c>
      <c r="I194" s="168"/>
      <c r="J194" s="168">
        <f>ROUND(I194*H194,2)</f>
        <v>0</v>
      </c>
      <c r="K194" s="165" t="s">
        <v>162</v>
      </c>
      <c r="L194" s="169"/>
      <c r="M194" s="170" t="s">
        <v>3</v>
      </c>
      <c r="N194" s="171" t="s">
        <v>40</v>
      </c>
      <c r="O194" s="137">
        <v>0</v>
      </c>
      <c r="P194" s="137">
        <f>O194*H194</f>
        <v>0</v>
      </c>
      <c r="Q194" s="137">
        <v>4.7000000000000002E-3</v>
      </c>
      <c r="R194" s="137">
        <f>Q194*H194</f>
        <v>9.4000000000000004E-3</v>
      </c>
      <c r="S194" s="137">
        <v>0</v>
      </c>
      <c r="T194" s="138">
        <f>S194*H194</f>
        <v>0</v>
      </c>
      <c r="AR194" s="139" t="s">
        <v>199</v>
      </c>
      <c r="AT194" s="139" t="s">
        <v>242</v>
      </c>
      <c r="AU194" s="139" t="s">
        <v>79</v>
      </c>
      <c r="AY194" s="18" t="s">
        <v>157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77</v>
      </c>
      <c r="BK194" s="140">
        <f>ROUND(I194*H194,2)</f>
        <v>0</v>
      </c>
      <c r="BL194" s="18" t="s">
        <v>163</v>
      </c>
      <c r="BM194" s="139" t="s">
        <v>1668</v>
      </c>
    </row>
    <row r="195" spans="2:65" s="1" customFormat="1" ht="24" customHeight="1">
      <c r="B195" s="128"/>
      <c r="C195" s="129" t="s">
        <v>382</v>
      </c>
      <c r="D195" s="129" t="s">
        <v>159</v>
      </c>
      <c r="E195" s="130" t="s">
        <v>1669</v>
      </c>
      <c r="F195" s="131" t="s">
        <v>1670</v>
      </c>
      <c r="G195" s="132" t="s">
        <v>284</v>
      </c>
      <c r="H195" s="133">
        <v>1</v>
      </c>
      <c r="I195" s="134"/>
      <c r="J195" s="134">
        <f>ROUND(I195*H195,2)</f>
        <v>0</v>
      </c>
      <c r="K195" s="131" t="s">
        <v>162</v>
      </c>
      <c r="L195" s="30"/>
      <c r="M195" s="135" t="s">
        <v>3</v>
      </c>
      <c r="N195" s="136" t="s">
        <v>40</v>
      </c>
      <c r="O195" s="137">
        <v>1.02</v>
      </c>
      <c r="P195" s="137">
        <f>O195*H195</f>
        <v>1.02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163</v>
      </c>
      <c r="AT195" s="139" t="s">
        <v>159</v>
      </c>
      <c r="AU195" s="139" t="s">
        <v>79</v>
      </c>
      <c r="AY195" s="18" t="s">
        <v>157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77</v>
      </c>
      <c r="BK195" s="140">
        <f>ROUND(I195*H195,2)</f>
        <v>0</v>
      </c>
      <c r="BL195" s="18" t="s">
        <v>163</v>
      </c>
      <c r="BM195" s="139" t="s">
        <v>1671</v>
      </c>
    </row>
    <row r="196" spans="2:65" s="1" customFormat="1" ht="16.5" customHeight="1">
      <c r="B196" s="128"/>
      <c r="C196" s="163" t="s">
        <v>387</v>
      </c>
      <c r="D196" s="163" t="s">
        <v>242</v>
      </c>
      <c r="E196" s="164" t="s">
        <v>1672</v>
      </c>
      <c r="F196" s="165" t="s">
        <v>1673</v>
      </c>
      <c r="G196" s="166" t="s">
        <v>284</v>
      </c>
      <c r="H196" s="167">
        <v>1</v>
      </c>
      <c r="I196" s="168"/>
      <c r="J196" s="168">
        <f>ROUND(I196*H196,2)</f>
        <v>0</v>
      </c>
      <c r="K196" s="165" t="s">
        <v>3</v>
      </c>
      <c r="L196" s="169"/>
      <c r="M196" s="170" t="s">
        <v>3</v>
      </c>
      <c r="N196" s="171" t="s">
        <v>40</v>
      </c>
      <c r="O196" s="137">
        <v>0</v>
      </c>
      <c r="P196" s="137">
        <f>O196*H196</f>
        <v>0</v>
      </c>
      <c r="Q196" s="137">
        <v>9.8500000000000004E-2</v>
      </c>
      <c r="R196" s="137">
        <f>Q196*H196</f>
        <v>9.8500000000000004E-2</v>
      </c>
      <c r="S196" s="137">
        <v>0</v>
      </c>
      <c r="T196" s="138">
        <f>S196*H196</f>
        <v>0</v>
      </c>
      <c r="AR196" s="139" t="s">
        <v>199</v>
      </c>
      <c r="AT196" s="139" t="s">
        <v>242</v>
      </c>
      <c r="AU196" s="139" t="s">
        <v>79</v>
      </c>
      <c r="AY196" s="18" t="s">
        <v>157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77</v>
      </c>
      <c r="BK196" s="140">
        <f>ROUND(I196*H196,2)</f>
        <v>0</v>
      </c>
      <c r="BL196" s="18" t="s">
        <v>163</v>
      </c>
      <c r="BM196" s="139" t="s">
        <v>1674</v>
      </c>
    </row>
    <row r="197" spans="2:65" s="1" customFormat="1" ht="48" customHeight="1">
      <c r="B197" s="128"/>
      <c r="C197" s="129" t="s">
        <v>391</v>
      </c>
      <c r="D197" s="129" t="s">
        <v>159</v>
      </c>
      <c r="E197" s="130" t="s">
        <v>1675</v>
      </c>
      <c r="F197" s="131" t="s">
        <v>1676</v>
      </c>
      <c r="G197" s="132" t="s">
        <v>284</v>
      </c>
      <c r="H197" s="133">
        <v>33</v>
      </c>
      <c r="I197" s="134"/>
      <c r="J197" s="134">
        <f>ROUND(I197*H197,2)</f>
        <v>0</v>
      </c>
      <c r="K197" s="131" t="s">
        <v>162</v>
      </c>
      <c r="L197" s="30"/>
      <c r="M197" s="135" t="s">
        <v>3</v>
      </c>
      <c r="N197" s="136" t="s">
        <v>40</v>
      </c>
      <c r="O197" s="137">
        <v>1</v>
      </c>
      <c r="P197" s="137">
        <f>O197*H197</f>
        <v>33</v>
      </c>
      <c r="Q197" s="137">
        <v>7.0200000000000002E-3</v>
      </c>
      <c r="R197" s="137">
        <f>Q197*H197</f>
        <v>0.23166</v>
      </c>
      <c r="S197" s="137">
        <v>0</v>
      </c>
      <c r="T197" s="138">
        <f>S197*H197</f>
        <v>0</v>
      </c>
      <c r="AR197" s="139" t="s">
        <v>163</v>
      </c>
      <c r="AT197" s="139" t="s">
        <v>159</v>
      </c>
      <c r="AU197" s="139" t="s">
        <v>79</v>
      </c>
      <c r="AY197" s="18" t="s">
        <v>157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77</v>
      </c>
      <c r="BK197" s="140">
        <f>ROUND(I197*H197,2)</f>
        <v>0</v>
      </c>
      <c r="BL197" s="18" t="s">
        <v>163</v>
      </c>
      <c r="BM197" s="139" t="s">
        <v>1677</v>
      </c>
    </row>
    <row r="198" spans="2:65" s="12" customFormat="1">
      <c r="B198" s="141"/>
      <c r="D198" s="142" t="s">
        <v>165</v>
      </c>
      <c r="E198" s="143" t="s">
        <v>3</v>
      </c>
      <c r="F198" s="144" t="s">
        <v>1678</v>
      </c>
      <c r="H198" s="145">
        <v>33</v>
      </c>
      <c r="L198" s="141"/>
      <c r="M198" s="146"/>
      <c r="N198" s="147"/>
      <c r="O198" s="147"/>
      <c r="P198" s="147"/>
      <c r="Q198" s="147"/>
      <c r="R198" s="147"/>
      <c r="S198" s="147"/>
      <c r="T198" s="148"/>
      <c r="AT198" s="143" t="s">
        <v>165</v>
      </c>
      <c r="AU198" s="143" t="s">
        <v>79</v>
      </c>
      <c r="AV198" s="12" t="s">
        <v>79</v>
      </c>
      <c r="AW198" s="12" t="s">
        <v>31</v>
      </c>
      <c r="AX198" s="12" t="s">
        <v>77</v>
      </c>
      <c r="AY198" s="143" t="s">
        <v>157</v>
      </c>
    </row>
    <row r="199" spans="2:65" s="1" customFormat="1" ht="36" customHeight="1">
      <c r="B199" s="128"/>
      <c r="C199" s="163" t="s">
        <v>396</v>
      </c>
      <c r="D199" s="163" t="s">
        <v>242</v>
      </c>
      <c r="E199" s="164" t="s">
        <v>1679</v>
      </c>
      <c r="F199" s="165" t="s">
        <v>1680</v>
      </c>
      <c r="G199" s="166" t="s">
        <v>284</v>
      </c>
      <c r="H199" s="167">
        <v>33</v>
      </c>
      <c r="I199" s="168"/>
      <c r="J199" s="168">
        <f>ROUND(I199*H199,2)</f>
        <v>0</v>
      </c>
      <c r="K199" s="165" t="s">
        <v>162</v>
      </c>
      <c r="L199" s="169"/>
      <c r="M199" s="170" t="s">
        <v>3</v>
      </c>
      <c r="N199" s="171" t="s">
        <v>40</v>
      </c>
      <c r="O199" s="137">
        <v>0</v>
      </c>
      <c r="P199" s="137">
        <f>O199*H199</f>
        <v>0</v>
      </c>
      <c r="Q199" s="137">
        <v>7.0000000000000007E-2</v>
      </c>
      <c r="R199" s="137">
        <f>Q199*H199</f>
        <v>2.31</v>
      </c>
      <c r="S199" s="137">
        <v>0</v>
      </c>
      <c r="T199" s="138">
        <f>S199*H199</f>
        <v>0</v>
      </c>
      <c r="AR199" s="139" t="s">
        <v>199</v>
      </c>
      <c r="AT199" s="139" t="s">
        <v>242</v>
      </c>
      <c r="AU199" s="139" t="s">
        <v>79</v>
      </c>
      <c r="AY199" s="18" t="s">
        <v>157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77</v>
      </c>
      <c r="BK199" s="140">
        <f>ROUND(I199*H199,2)</f>
        <v>0</v>
      </c>
      <c r="BL199" s="18" t="s">
        <v>163</v>
      </c>
      <c r="BM199" s="139" t="s">
        <v>1681</v>
      </c>
    </row>
    <row r="200" spans="2:65" s="1" customFormat="1" ht="24" customHeight="1">
      <c r="B200" s="128"/>
      <c r="C200" s="163" t="s">
        <v>400</v>
      </c>
      <c r="D200" s="163" t="s">
        <v>242</v>
      </c>
      <c r="E200" s="164" t="s">
        <v>1682</v>
      </c>
      <c r="F200" s="165" t="s">
        <v>1683</v>
      </c>
      <c r="G200" s="166" t="s">
        <v>284</v>
      </c>
      <c r="H200" s="167">
        <v>33</v>
      </c>
      <c r="I200" s="168"/>
      <c r="J200" s="168">
        <f>ROUND(I200*H200,2)</f>
        <v>0</v>
      </c>
      <c r="K200" s="165" t="s">
        <v>162</v>
      </c>
      <c r="L200" s="169"/>
      <c r="M200" s="170" t="s">
        <v>3</v>
      </c>
      <c r="N200" s="171" t="s">
        <v>40</v>
      </c>
      <c r="O200" s="137">
        <v>0</v>
      </c>
      <c r="P200" s="137">
        <f>O200*H200</f>
        <v>0</v>
      </c>
      <c r="Q200" s="137">
        <v>7.0000000000000007E-2</v>
      </c>
      <c r="R200" s="137">
        <f>Q200*H200</f>
        <v>2.31</v>
      </c>
      <c r="S200" s="137">
        <v>0</v>
      </c>
      <c r="T200" s="138">
        <f>S200*H200</f>
        <v>0</v>
      </c>
      <c r="AR200" s="139" t="s">
        <v>199</v>
      </c>
      <c r="AT200" s="139" t="s">
        <v>242</v>
      </c>
      <c r="AU200" s="139" t="s">
        <v>79</v>
      </c>
      <c r="AY200" s="18" t="s">
        <v>157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77</v>
      </c>
      <c r="BK200" s="140">
        <f>ROUND(I200*H200,2)</f>
        <v>0</v>
      </c>
      <c r="BL200" s="18" t="s">
        <v>163</v>
      </c>
      <c r="BM200" s="139" t="s">
        <v>1684</v>
      </c>
    </row>
    <row r="201" spans="2:65" s="1" customFormat="1" ht="24" customHeight="1">
      <c r="B201" s="128"/>
      <c r="C201" s="129" t="s">
        <v>408</v>
      </c>
      <c r="D201" s="129" t="s">
        <v>159</v>
      </c>
      <c r="E201" s="130" t="s">
        <v>1685</v>
      </c>
      <c r="F201" s="131" t="s">
        <v>1686</v>
      </c>
      <c r="G201" s="132" t="s">
        <v>118</v>
      </c>
      <c r="H201" s="133">
        <v>70</v>
      </c>
      <c r="I201" s="134"/>
      <c r="J201" s="134">
        <f>ROUND(I201*H201,2)</f>
        <v>0</v>
      </c>
      <c r="K201" s="131" t="s">
        <v>3</v>
      </c>
      <c r="L201" s="30"/>
      <c r="M201" s="135" t="s">
        <v>3</v>
      </c>
      <c r="N201" s="136" t="s">
        <v>40</v>
      </c>
      <c r="O201" s="137">
        <v>0.3</v>
      </c>
      <c r="P201" s="137">
        <f>O201*H201</f>
        <v>21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163</v>
      </c>
      <c r="AT201" s="139" t="s">
        <v>159</v>
      </c>
      <c r="AU201" s="139" t="s">
        <v>79</v>
      </c>
      <c r="AY201" s="18" t="s">
        <v>157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77</v>
      </c>
      <c r="BK201" s="140">
        <f>ROUND(I201*H201,2)</f>
        <v>0</v>
      </c>
      <c r="BL201" s="18" t="s">
        <v>163</v>
      </c>
      <c r="BM201" s="139" t="s">
        <v>1687</v>
      </c>
    </row>
    <row r="202" spans="2:65" s="12" customFormat="1">
      <c r="B202" s="141"/>
      <c r="D202" s="142" t="s">
        <v>165</v>
      </c>
      <c r="E202" s="143" t="s">
        <v>3</v>
      </c>
      <c r="F202" s="144" t="s">
        <v>1688</v>
      </c>
      <c r="H202" s="145">
        <v>70</v>
      </c>
      <c r="L202" s="141"/>
      <c r="M202" s="146"/>
      <c r="N202" s="147"/>
      <c r="O202" s="147"/>
      <c r="P202" s="147"/>
      <c r="Q202" s="147"/>
      <c r="R202" s="147"/>
      <c r="S202" s="147"/>
      <c r="T202" s="148"/>
      <c r="AT202" s="143" t="s">
        <v>165</v>
      </c>
      <c r="AU202" s="143" t="s">
        <v>79</v>
      </c>
      <c r="AV202" s="12" t="s">
        <v>79</v>
      </c>
      <c r="AW202" s="12" t="s">
        <v>31</v>
      </c>
      <c r="AX202" s="12" t="s">
        <v>69</v>
      </c>
      <c r="AY202" s="143" t="s">
        <v>157</v>
      </c>
    </row>
    <row r="203" spans="2:65" s="13" customFormat="1">
      <c r="B203" s="149"/>
      <c r="D203" s="142" t="s">
        <v>165</v>
      </c>
      <c r="E203" s="150" t="s">
        <v>3</v>
      </c>
      <c r="F203" s="151" t="s">
        <v>172</v>
      </c>
      <c r="H203" s="152">
        <v>70</v>
      </c>
      <c r="L203" s="149"/>
      <c r="M203" s="153"/>
      <c r="N203" s="154"/>
      <c r="O203" s="154"/>
      <c r="P203" s="154"/>
      <c r="Q203" s="154"/>
      <c r="R203" s="154"/>
      <c r="S203" s="154"/>
      <c r="T203" s="155"/>
      <c r="AT203" s="150" t="s">
        <v>165</v>
      </c>
      <c r="AU203" s="150" t="s">
        <v>79</v>
      </c>
      <c r="AV203" s="13" t="s">
        <v>163</v>
      </c>
      <c r="AW203" s="13" t="s">
        <v>31</v>
      </c>
      <c r="AX203" s="13" t="s">
        <v>77</v>
      </c>
      <c r="AY203" s="150" t="s">
        <v>157</v>
      </c>
    </row>
    <row r="204" spans="2:65" s="1" customFormat="1" ht="24" customHeight="1">
      <c r="B204" s="128"/>
      <c r="C204" s="163" t="s">
        <v>413</v>
      </c>
      <c r="D204" s="163" t="s">
        <v>242</v>
      </c>
      <c r="E204" s="164" t="s">
        <v>1689</v>
      </c>
      <c r="F204" s="165" t="s">
        <v>1690</v>
      </c>
      <c r="G204" s="166" t="s">
        <v>118</v>
      </c>
      <c r="H204" s="167">
        <v>70</v>
      </c>
      <c r="I204" s="168"/>
      <c r="J204" s="168">
        <f>ROUND(I204*H204,2)</f>
        <v>0</v>
      </c>
      <c r="K204" s="165" t="s">
        <v>3</v>
      </c>
      <c r="L204" s="169"/>
      <c r="M204" s="170" t="s">
        <v>3</v>
      </c>
      <c r="N204" s="171" t="s">
        <v>40</v>
      </c>
      <c r="O204" s="137">
        <v>0</v>
      </c>
      <c r="P204" s="137">
        <f>O204*H204</f>
        <v>0</v>
      </c>
      <c r="Q204" s="137">
        <v>1.31E-3</v>
      </c>
      <c r="R204" s="137">
        <f>Q204*H204</f>
        <v>9.1700000000000004E-2</v>
      </c>
      <c r="S204" s="137">
        <v>0</v>
      </c>
      <c r="T204" s="138">
        <f>S204*H204</f>
        <v>0</v>
      </c>
      <c r="AR204" s="139" t="s">
        <v>199</v>
      </c>
      <c r="AT204" s="139" t="s">
        <v>242</v>
      </c>
      <c r="AU204" s="139" t="s">
        <v>79</v>
      </c>
      <c r="AY204" s="18" t="s">
        <v>157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77</v>
      </c>
      <c r="BK204" s="140">
        <f>ROUND(I204*H204,2)</f>
        <v>0</v>
      </c>
      <c r="BL204" s="18" t="s">
        <v>163</v>
      </c>
      <c r="BM204" s="139" t="s">
        <v>1691</v>
      </c>
    </row>
    <row r="205" spans="2:65" s="1" customFormat="1" ht="24" customHeight="1">
      <c r="B205" s="128"/>
      <c r="C205" s="129" t="s">
        <v>419</v>
      </c>
      <c r="D205" s="129" t="s">
        <v>159</v>
      </c>
      <c r="E205" s="130" t="s">
        <v>1692</v>
      </c>
      <c r="F205" s="131" t="s">
        <v>1693</v>
      </c>
      <c r="G205" s="132" t="s">
        <v>118</v>
      </c>
      <c r="H205" s="133">
        <v>210</v>
      </c>
      <c r="I205" s="134"/>
      <c r="J205" s="134">
        <f>ROUND(I205*H205,2)</f>
        <v>0</v>
      </c>
      <c r="K205" s="131" t="s">
        <v>162</v>
      </c>
      <c r="L205" s="30"/>
      <c r="M205" s="135" t="s">
        <v>3</v>
      </c>
      <c r="N205" s="136" t="s">
        <v>40</v>
      </c>
      <c r="O205" s="137">
        <v>2.1999999999999999E-2</v>
      </c>
      <c r="P205" s="137">
        <f>O205*H205</f>
        <v>4.62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163</v>
      </c>
      <c r="AT205" s="139" t="s">
        <v>159</v>
      </c>
      <c r="AU205" s="139" t="s">
        <v>79</v>
      </c>
      <c r="AY205" s="18" t="s">
        <v>157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77</v>
      </c>
      <c r="BK205" s="140">
        <f>ROUND(I205*H205,2)</f>
        <v>0</v>
      </c>
      <c r="BL205" s="18" t="s">
        <v>163</v>
      </c>
      <c r="BM205" s="139" t="s">
        <v>1694</v>
      </c>
    </row>
    <row r="206" spans="2:65" s="12" customFormat="1">
      <c r="B206" s="141"/>
      <c r="D206" s="142" t="s">
        <v>165</v>
      </c>
      <c r="E206" s="143" t="s">
        <v>3</v>
      </c>
      <c r="F206" s="144" t="s">
        <v>1695</v>
      </c>
      <c r="H206" s="145">
        <v>210</v>
      </c>
      <c r="L206" s="141"/>
      <c r="M206" s="146"/>
      <c r="N206" s="147"/>
      <c r="O206" s="147"/>
      <c r="P206" s="147"/>
      <c r="Q206" s="147"/>
      <c r="R206" s="147"/>
      <c r="S206" s="147"/>
      <c r="T206" s="148"/>
      <c r="AT206" s="143" t="s">
        <v>165</v>
      </c>
      <c r="AU206" s="143" t="s">
        <v>79</v>
      </c>
      <c r="AV206" s="12" t="s">
        <v>79</v>
      </c>
      <c r="AW206" s="12" t="s">
        <v>31</v>
      </c>
      <c r="AX206" s="12" t="s">
        <v>77</v>
      </c>
      <c r="AY206" s="143" t="s">
        <v>157</v>
      </c>
    </row>
    <row r="207" spans="2:65" s="1" customFormat="1" ht="24" customHeight="1">
      <c r="B207" s="128"/>
      <c r="C207" s="129" t="s">
        <v>426</v>
      </c>
      <c r="D207" s="129" t="s">
        <v>159</v>
      </c>
      <c r="E207" s="130" t="s">
        <v>1696</v>
      </c>
      <c r="F207" s="131" t="s">
        <v>1697</v>
      </c>
      <c r="G207" s="132" t="s">
        <v>118</v>
      </c>
      <c r="H207" s="133">
        <v>210</v>
      </c>
      <c r="I207" s="134"/>
      <c r="J207" s="134">
        <f>ROUND(I207*H207,2)</f>
        <v>0</v>
      </c>
      <c r="K207" s="131" t="s">
        <v>162</v>
      </c>
      <c r="L207" s="30"/>
      <c r="M207" s="135" t="s">
        <v>3</v>
      </c>
      <c r="N207" s="136" t="s">
        <v>40</v>
      </c>
      <c r="O207" s="137">
        <v>2.5999999999999999E-2</v>
      </c>
      <c r="P207" s="137">
        <f>O207*H207</f>
        <v>5.46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163</v>
      </c>
      <c r="AT207" s="139" t="s">
        <v>159</v>
      </c>
      <c r="AU207" s="139" t="s">
        <v>79</v>
      </c>
      <c r="AY207" s="18" t="s">
        <v>157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77</v>
      </c>
      <c r="BK207" s="140">
        <f>ROUND(I207*H207,2)</f>
        <v>0</v>
      </c>
      <c r="BL207" s="18" t="s">
        <v>163</v>
      </c>
      <c r="BM207" s="139" t="s">
        <v>1698</v>
      </c>
    </row>
    <row r="208" spans="2:65" s="1" customFormat="1" ht="16.5" customHeight="1">
      <c r="B208" s="128"/>
      <c r="C208" s="163" t="s">
        <v>431</v>
      </c>
      <c r="D208" s="163" t="s">
        <v>242</v>
      </c>
      <c r="E208" s="164" t="s">
        <v>1699</v>
      </c>
      <c r="F208" s="165" t="s">
        <v>1700</v>
      </c>
      <c r="G208" s="166" t="s">
        <v>118</v>
      </c>
      <c r="H208" s="167">
        <v>210</v>
      </c>
      <c r="I208" s="168"/>
      <c r="J208" s="168">
        <f>ROUND(I208*H208,2)</f>
        <v>0</v>
      </c>
      <c r="K208" s="165" t="s">
        <v>3</v>
      </c>
      <c r="L208" s="169"/>
      <c r="M208" s="170" t="s">
        <v>3</v>
      </c>
      <c r="N208" s="171" t="s">
        <v>40</v>
      </c>
      <c r="O208" s="137">
        <v>0</v>
      </c>
      <c r="P208" s="137">
        <f>O208*H208</f>
        <v>0</v>
      </c>
      <c r="Q208" s="137">
        <v>4.0000000000000003E-5</v>
      </c>
      <c r="R208" s="137">
        <f>Q208*H208</f>
        <v>8.4000000000000012E-3</v>
      </c>
      <c r="S208" s="137">
        <v>0</v>
      </c>
      <c r="T208" s="138">
        <f>S208*H208</f>
        <v>0</v>
      </c>
      <c r="AR208" s="139" t="s">
        <v>328</v>
      </c>
      <c r="AT208" s="139" t="s">
        <v>242</v>
      </c>
      <c r="AU208" s="139" t="s">
        <v>79</v>
      </c>
      <c r="AY208" s="18" t="s">
        <v>157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77</v>
      </c>
      <c r="BK208" s="140">
        <f>ROUND(I208*H208,2)</f>
        <v>0</v>
      </c>
      <c r="BL208" s="18" t="s">
        <v>247</v>
      </c>
      <c r="BM208" s="139" t="s">
        <v>1701</v>
      </c>
    </row>
    <row r="209" spans="2:65" s="1" customFormat="1" ht="24" customHeight="1">
      <c r="B209" s="128"/>
      <c r="C209" s="129" t="s">
        <v>437</v>
      </c>
      <c r="D209" s="129" t="s">
        <v>159</v>
      </c>
      <c r="E209" s="130" t="s">
        <v>1702</v>
      </c>
      <c r="F209" s="131" t="s">
        <v>1703</v>
      </c>
      <c r="G209" s="132" t="s">
        <v>118</v>
      </c>
      <c r="H209" s="133">
        <v>20</v>
      </c>
      <c r="I209" s="134"/>
      <c r="J209" s="134">
        <f>ROUND(I209*H209,2)</f>
        <v>0</v>
      </c>
      <c r="K209" s="131" t="s">
        <v>162</v>
      </c>
      <c r="L209" s="30"/>
      <c r="M209" s="135" t="s">
        <v>3</v>
      </c>
      <c r="N209" s="136" t="s">
        <v>40</v>
      </c>
      <c r="O209" s="137">
        <v>0.221</v>
      </c>
      <c r="P209" s="137">
        <f>O209*H209</f>
        <v>4.42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163</v>
      </c>
      <c r="AT209" s="139" t="s">
        <v>159</v>
      </c>
      <c r="AU209" s="139" t="s">
        <v>79</v>
      </c>
      <c r="AY209" s="18" t="s">
        <v>157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77</v>
      </c>
      <c r="BK209" s="140">
        <f>ROUND(I209*H209,2)</f>
        <v>0</v>
      </c>
      <c r="BL209" s="18" t="s">
        <v>163</v>
      </c>
      <c r="BM209" s="139" t="s">
        <v>1704</v>
      </c>
    </row>
    <row r="210" spans="2:65" s="12" customFormat="1">
      <c r="B210" s="141"/>
      <c r="D210" s="142" t="s">
        <v>165</v>
      </c>
      <c r="E210" s="143" t="s">
        <v>3</v>
      </c>
      <c r="F210" s="144" t="s">
        <v>1705</v>
      </c>
      <c r="H210" s="145">
        <v>20</v>
      </c>
      <c r="L210" s="141"/>
      <c r="M210" s="146"/>
      <c r="N210" s="147"/>
      <c r="O210" s="147"/>
      <c r="P210" s="147"/>
      <c r="Q210" s="147"/>
      <c r="R210" s="147"/>
      <c r="S210" s="147"/>
      <c r="T210" s="148"/>
      <c r="AT210" s="143" t="s">
        <v>165</v>
      </c>
      <c r="AU210" s="143" t="s">
        <v>79</v>
      </c>
      <c r="AV210" s="12" t="s">
        <v>79</v>
      </c>
      <c r="AW210" s="12" t="s">
        <v>31</v>
      </c>
      <c r="AX210" s="12" t="s">
        <v>77</v>
      </c>
      <c r="AY210" s="143" t="s">
        <v>157</v>
      </c>
    </row>
    <row r="211" spans="2:65" s="1" customFormat="1" ht="36" customHeight="1">
      <c r="B211" s="128"/>
      <c r="C211" s="129" t="s">
        <v>442</v>
      </c>
      <c r="D211" s="129" t="s">
        <v>159</v>
      </c>
      <c r="E211" s="130" t="s">
        <v>1706</v>
      </c>
      <c r="F211" s="131" t="s">
        <v>1707</v>
      </c>
      <c r="G211" s="132" t="s">
        <v>104</v>
      </c>
      <c r="H211" s="133">
        <v>0.216</v>
      </c>
      <c r="I211" s="134"/>
      <c r="J211" s="134">
        <f>ROUND(I211*H211,2)</f>
        <v>0</v>
      </c>
      <c r="K211" s="131" t="s">
        <v>162</v>
      </c>
      <c r="L211" s="30"/>
      <c r="M211" s="135" t="s">
        <v>3</v>
      </c>
      <c r="N211" s="136" t="s">
        <v>40</v>
      </c>
      <c r="O211" s="137">
        <v>1.55</v>
      </c>
      <c r="P211" s="137">
        <f>O211*H211</f>
        <v>0.33479999999999999</v>
      </c>
      <c r="Q211" s="137">
        <v>2.5242300000000002</v>
      </c>
      <c r="R211" s="137">
        <f>Q211*H211</f>
        <v>0.54523368000000005</v>
      </c>
      <c r="S211" s="137">
        <v>0</v>
      </c>
      <c r="T211" s="138">
        <f>S211*H211</f>
        <v>0</v>
      </c>
      <c r="AR211" s="139" t="s">
        <v>163</v>
      </c>
      <c r="AT211" s="139" t="s">
        <v>159</v>
      </c>
      <c r="AU211" s="139" t="s">
        <v>79</v>
      </c>
      <c r="AY211" s="18" t="s">
        <v>157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77</v>
      </c>
      <c r="BK211" s="140">
        <f>ROUND(I211*H211,2)</f>
        <v>0</v>
      </c>
      <c r="BL211" s="18" t="s">
        <v>163</v>
      </c>
      <c r="BM211" s="139" t="s">
        <v>1708</v>
      </c>
    </row>
    <row r="212" spans="2:65" s="15" customFormat="1">
      <c r="B212" s="172"/>
      <c r="D212" s="142" t="s">
        <v>165</v>
      </c>
      <c r="E212" s="173" t="s">
        <v>3</v>
      </c>
      <c r="F212" s="174" t="s">
        <v>1709</v>
      </c>
      <c r="H212" s="173" t="s">
        <v>3</v>
      </c>
      <c r="L212" s="172"/>
      <c r="M212" s="175"/>
      <c r="N212" s="176"/>
      <c r="O212" s="176"/>
      <c r="P212" s="176"/>
      <c r="Q212" s="176"/>
      <c r="R212" s="176"/>
      <c r="S212" s="176"/>
      <c r="T212" s="177"/>
      <c r="AT212" s="173" t="s">
        <v>165</v>
      </c>
      <c r="AU212" s="173" t="s">
        <v>79</v>
      </c>
      <c r="AV212" s="15" t="s">
        <v>77</v>
      </c>
      <c r="AW212" s="15" t="s">
        <v>31</v>
      </c>
      <c r="AX212" s="15" t="s">
        <v>69</v>
      </c>
      <c r="AY212" s="173" t="s">
        <v>157</v>
      </c>
    </row>
    <row r="213" spans="2:65" s="12" customFormat="1">
      <c r="B213" s="141"/>
      <c r="D213" s="142" t="s">
        <v>165</v>
      </c>
      <c r="E213" s="143" t="s">
        <v>3</v>
      </c>
      <c r="F213" s="144" t="s">
        <v>1710</v>
      </c>
      <c r="H213" s="145">
        <v>0.216</v>
      </c>
      <c r="L213" s="141"/>
      <c r="M213" s="146"/>
      <c r="N213" s="147"/>
      <c r="O213" s="147"/>
      <c r="P213" s="147"/>
      <c r="Q213" s="147"/>
      <c r="R213" s="147"/>
      <c r="S213" s="147"/>
      <c r="T213" s="148"/>
      <c r="AT213" s="143" t="s">
        <v>165</v>
      </c>
      <c r="AU213" s="143" t="s">
        <v>79</v>
      </c>
      <c r="AV213" s="12" t="s">
        <v>79</v>
      </c>
      <c r="AW213" s="12" t="s">
        <v>31</v>
      </c>
      <c r="AX213" s="12" t="s">
        <v>77</v>
      </c>
      <c r="AY213" s="143" t="s">
        <v>157</v>
      </c>
    </row>
    <row r="214" spans="2:65" s="1" customFormat="1" ht="48" customHeight="1">
      <c r="B214" s="128"/>
      <c r="C214" s="129" t="s">
        <v>448</v>
      </c>
      <c r="D214" s="129" t="s">
        <v>159</v>
      </c>
      <c r="E214" s="130" t="s">
        <v>655</v>
      </c>
      <c r="F214" s="131" t="s">
        <v>656</v>
      </c>
      <c r="G214" s="132" t="s">
        <v>121</v>
      </c>
      <c r="H214" s="133">
        <v>1.44</v>
      </c>
      <c r="I214" s="134"/>
      <c r="J214" s="134">
        <f>ROUND(I214*H214,2)</f>
        <v>0</v>
      </c>
      <c r="K214" s="131" t="s">
        <v>162</v>
      </c>
      <c r="L214" s="30"/>
      <c r="M214" s="135" t="s">
        <v>3</v>
      </c>
      <c r="N214" s="136" t="s">
        <v>40</v>
      </c>
      <c r="O214" s="137">
        <v>1.51</v>
      </c>
      <c r="P214" s="137">
        <f>O214*H214</f>
        <v>2.1743999999999999</v>
      </c>
      <c r="Q214" s="137">
        <v>2.47E-3</v>
      </c>
      <c r="R214" s="137">
        <f>Q214*H214</f>
        <v>3.5567999999999997E-3</v>
      </c>
      <c r="S214" s="137">
        <v>0</v>
      </c>
      <c r="T214" s="138">
        <f>S214*H214</f>
        <v>0</v>
      </c>
      <c r="AR214" s="139" t="s">
        <v>163</v>
      </c>
      <c r="AT214" s="139" t="s">
        <v>159</v>
      </c>
      <c r="AU214" s="139" t="s">
        <v>79</v>
      </c>
      <c r="AY214" s="18" t="s">
        <v>157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77</v>
      </c>
      <c r="BK214" s="140">
        <f>ROUND(I214*H214,2)</f>
        <v>0</v>
      </c>
      <c r="BL214" s="18" t="s">
        <v>163</v>
      </c>
      <c r="BM214" s="139" t="s">
        <v>1711</v>
      </c>
    </row>
    <row r="215" spans="2:65" s="15" customFormat="1">
      <c r="B215" s="172"/>
      <c r="D215" s="142" t="s">
        <v>165</v>
      </c>
      <c r="E215" s="173" t="s">
        <v>3</v>
      </c>
      <c r="F215" s="174" t="s">
        <v>1712</v>
      </c>
      <c r="H215" s="173" t="s">
        <v>3</v>
      </c>
      <c r="L215" s="172"/>
      <c r="M215" s="175"/>
      <c r="N215" s="176"/>
      <c r="O215" s="176"/>
      <c r="P215" s="176"/>
      <c r="Q215" s="176"/>
      <c r="R215" s="176"/>
      <c r="S215" s="176"/>
      <c r="T215" s="177"/>
      <c r="AT215" s="173" t="s">
        <v>165</v>
      </c>
      <c r="AU215" s="173" t="s">
        <v>79</v>
      </c>
      <c r="AV215" s="15" t="s">
        <v>77</v>
      </c>
      <c r="AW215" s="15" t="s">
        <v>31</v>
      </c>
      <c r="AX215" s="15" t="s">
        <v>69</v>
      </c>
      <c r="AY215" s="173" t="s">
        <v>157</v>
      </c>
    </row>
    <row r="216" spans="2:65" s="12" customFormat="1">
      <c r="B216" s="141"/>
      <c r="D216" s="142" t="s">
        <v>165</v>
      </c>
      <c r="E216" s="143" t="s">
        <v>3</v>
      </c>
      <c r="F216" s="144" t="s">
        <v>1713</v>
      </c>
      <c r="H216" s="145">
        <v>1.44</v>
      </c>
      <c r="L216" s="141"/>
      <c r="M216" s="146"/>
      <c r="N216" s="147"/>
      <c r="O216" s="147"/>
      <c r="P216" s="147"/>
      <c r="Q216" s="147"/>
      <c r="R216" s="147"/>
      <c r="S216" s="147"/>
      <c r="T216" s="148"/>
      <c r="AT216" s="143" t="s">
        <v>165</v>
      </c>
      <c r="AU216" s="143" t="s">
        <v>79</v>
      </c>
      <c r="AV216" s="12" t="s">
        <v>79</v>
      </c>
      <c r="AW216" s="12" t="s">
        <v>31</v>
      </c>
      <c r="AX216" s="12" t="s">
        <v>77</v>
      </c>
      <c r="AY216" s="143" t="s">
        <v>157</v>
      </c>
    </row>
    <row r="217" spans="2:65" s="1" customFormat="1" ht="48" customHeight="1">
      <c r="B217" s="128"/>
      <c r="C217" s="129" t="s">
        <v>455</v>
      </c>
      <c r="D217" s="129" t="s">
        <v>159</v>
      </c>
      <c r="E217" s="130" t="s">
        <v>659</v>
      </c>
      <c r="F217" s="131" t="s">
        <v>660</v>
      </c>
      <c r="G217" s="132" t="s">
        <v>121</v>
      </c>
      <c r="H217" s="133">
        <v>1.44</v>
      </c>
      <c r="I217" s="134"/>
      <c r="J217" s="134">
        <f>ROUND(I217*H217,2)</f>
        <v>0</v>
      </c>
      <c r="K217" s="131" t="s">
        <v>162</v>
      </c>
      <c r="L217" s="30"/>
      <c r="M217" s="135" t="s">
        <v>3</v>
      </c>
      <c r="N217" s="136" t="s">
        <v>40</v>
      </c>
      <c r="O217" s="137">
        <v>0.35899999999999999</v>
      </c>
      <c r="P217" s="137">
        <f>O217*H217</f>
        <v>0.51695999999999998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163</v>
      </c>
      <c r="AT217" s="139" t="s">
        <v>159</v>
      </c>
      <c r="AU217" s="139" t="s">
        <v>79</v>
      </c>
      <c r="AY217" s="18" t="s">
        <v>157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77</v>
      </c>
      <c r="BK217" s="140">
        <f>ROUND(I217*H217,2)</f>
        <v>0</v>
      </c>
      <c r="BL217" s="18" t="s">
        <v>163</v>
      </c>
      <c r="BM217" s="139" t="s">
        <v>1714</v>
      </c>
    </row>
    <row r="218" spans="2:65" s="11" customFormat="1" ht="22.9" customHeight="1">
      <c r="B218" s="116"/>
      <c r="D218" s="117" t="s">
        <v>68</v>
      </c>
      <c r="E218" s="126" t="s">
        <v>163</v>
      </c>
      <c r="F218" s="126" t="s">
        <v>256</v>
      </c>
      <c r="J218" s="127">
        <f>BK218</f>
        <v>0</v>
      </c>
      <c r="L218" s="116"/>
      <c r="M218" s="120"/>
      <c r="N218" s="121"/>
      <c r="O218" s="121"/>
      <c r="P218" s="122">
        <f>SUM(P219:P220)</f>
        <v>0.99576000000000009</v>
      </c>
      <c r="Q218" s="121"/>
      <c r="R218" s="122">
        <f>SUM(R219:R220)</f>
        <v>1.0429775999999999</v>
      </c>
      <c r="S218" s="121"/>
      <c r="T218" s="123">
        <f>SUM(T219:T220)</f>
        <v>0</v>
      </c>
      <c r="AR218" s="117" t="s">
        <v>77</v>
      </c>
      <c r="AT218" s="124" t="s">
        <v>68</v>
      </c>
      <c r="AU218" s="124" t="s">
        <v>77</v>
      </c>
      <c r="AY218" s="117" t="s">
        <v>157</v>
      </c>
      <c r="BK218" s="125">
        <f>SUM(BK219:BK220)</f>
        <v>0</v>
      </c>
    </row>
    <row r="219" spans="2:65" s="1" customFormat="1" ht="36" customHeight="1">
      <c r="B219" s="128"/>
      <c r="C219" s="129" t="s">
        <v>460</v>
      </c>
      <c r="D219" s="129" t="s">
        <v>159</v>
      </c>
      <c r="E219" s="130" t="s">
        <v>1715</v>
      </c>
      <c r="F219" s="131" t="s">
        <v>1716</v>
      </c>
      <c r="G219" s="132" t="s">
        <v>104</v>
      </c>
      <c r="H219" s="133">
        <v>0.432</v>
      </c>
      <c r="I219" s="134"/>
      <c r="J219" s="134">
        <f>ROUND(I219*H219,2)</f>
        <v>0</v>
      </c>
      <c r="K219" s="131" t="s">
        <v>673</v>
      </c>
      <c r="L219" s="30"/>
      <c r="M219" s="135" t="s">
        <v>3</v>
      </c>
      <c r="N219" s="136" t="s">
        <v>40</v>
      </c>
      <c r="O219" s="137">
        <v>2.3050000000000002</v>
      </c>
      <c r="P219" s="137">
        <f>O219*H219</f>
        <v>0.99576000000000009</v>
      </c>
      <c r="Q219" s="137">
        <v>2.4142999999999999</v>
      </c>
      <c r="R219" s="137">
        <f>Q219*H219</f>
        <v>1.0429775999999999</v>
      </c>
      <c r="S219" s="137">
        <v>0</v>
      </c>
      <c r="T219" s="138">
        <f>S219*H219</f>
        <v>0</v>
      </c>
      <c r="AR219" s="139" t="s">
        <v>163</v>
      </c>
      <c r="AT219" s="139" t="s">
        <v>159</v>
      </c>
      <c r="AU219" s="139" t="s">
        <v>79</v>
      </c>
      <c r="AY219" s="18" t="s">
        <v>157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77</v>
      </c>
      <c r="BK219" s="140">
        <f>ROUND(I219*H219,2)</f>
        <v>0</v>
      </c>
      <c r="BL219" s="18" t="s">
        <v>163</v>
      </c>
      <c r="BM219" s="139" t="s">
        <v>1717</v>
      </c>
    </row>
    <row r="220" spans="2:65" s="12" customFormat="1" ht="22.5">
      <c r="B220" s="141"/>
      <c r="D220" s="142" t="s">
        <v>165</v>
      </c>
      <c r="E220" s="143" t="s">
        <v>3</v>
      </c>
      <c r="F220" s="144" t="s">
        <v>1718</v>
      </c>
      <c r="H220" s="145">
        <v>0.432</v>
      </c>
      <c r="L220" s="141"/>
      <c r="M220" s="146"/>
      <c r="N220" s="147"/>
      <c r="O220" s="147"/>
      <c r="P220" s="147"/>
      <c r="Q220" s="147"/>
      <c r="R220" s="147"/>
      <c r="S220" s="147"/>
      <c r="T220" s="148"/>
      <c r="AT220" s="143" t="s">
        <v>165</v>
      </c>
      <c r="AU220" s="143" t="s">
        <v>79</v>
      </c>
      <c r="AV220" s="12" t="s">
        <v>79</v>
      </c>
      <c r="AW220" s="12" t="s">
        <v>31</v>
      </c>
      <c r="AX220" s="12" t="s">
        <v>77</v>
      </c>
      <c r="AY220" s="143" t="s">
        <v>157</v>
      </c>
    </row>
    <row r="221" spans="2:65" s="11" customFormat="1" ht="22.9" customHeight="1">
      <c r="B221" s="116"/>
      <c r="D221" s="117" t="s">
        <v>68</v>
      </c>
      <c r="E221" s="126" t="s">
        <v>184</v>
      </c>
      <c r="F221" s="126" t="s">
        <v>1719</v>
      </c>
      <c r="J221" s="127">
        <f>BK221</f>
        <v>0</v>
      </c>
      <c r="L221" s="116"/>
      <c r="M221" s="120"/>
      <c r="N221" s="121"/>
      <c r="O221" s="121"/>
      <c r="P221" s="122">
        <f>SUM(P222:P247)</f>
        <v>22.61608</v>
      </c>
      <c r="Q221" s="121"/>
      <c r="R221" s="122">
        <f>SUM(R222:R247)</f>
        <v>46.632950000000001</v>
      </c>
      <c r="S221" s="121"/>
      <c r="T221" s="123">
        <f>SUM(T222:T247)</f>
        <v>0</v>
      </c>
      <c r="AR221" s="117" t="s">
        <v>77</v>
      </c>
      <c r="AT221" s="124" t="s">
        <v>68</v>
      </c>
      <c r="AU221" s="124" t="s">
        <v>77</v>
      </c>
      <c r="AY221" s="117" t="s">
        <v>157</v>
      </c>
      <c r="BK221" s="125">
        <f>SUM(BK222:BK247)</f>
        <v>0</v>
      </c>
    </row>
    <row r="222" spans="2:65" s="1" customFormat="1" ht="36" customHeight="1">
      <c r="B222" s="128"/>
      <c r="C222" s="129" t="s">
        <v>465</v>
      </c>
      <c r="D222" s="129" t="s">
        <v>159</v>
      </c>
      <c r="E222" s="130" t="s">
        <v>1720</v>
      </c>
      <c r="F222" s="131" t="s">
        <v>1721</v>
      </c>
      <c r="G222" s="132" t="s">
        <v>121</v>
      </c>
      <c r="H222" s="133">
        <v>6.5</v>
      </c>
      <c r="I222" s="134"/>
      <c r="J222" s="134">
        <f>ROUND(I222*H222,2)</f>
        <v>0</v>
      </c>
      <c r="K222" s="131" t="s">
        <v>162</v>
      </c>
      <c r="L222" s="30"/>
      <c r="M222" s="135" t="s">
        <v>3</v>
      </c>
      <c r="N222" s="136" t="s">
        <v>40</v>
      </c>
      <c r="O222" s="137">
        <v>2.5000000000000001E-2</v>
      </c>
      <c r="P222" s="137">
        <f>O222*H222</f>
        <v>0.16250000000000001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163</v>
      </c>
      <c r="AT222" s="139" t="s">
        <v>159</v>
      </c>
      <c r="AU222" s="139" t="s">
        <v>79</v>
      </c>
      <c r="AY222" s="18" t="s">
        <v>157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77</v>
      </c>
      <c r="BK222" s="140">
        <f>ROUND(I222*H222,2)</f>
        <v>0</v>
      </c>
      <c r="BL222" s="18" t="s">
        <v>163</v>
      </c>
      <c r="BM222" s="139" t="s">
        <v>1722</v>
      </c>
    </row>
    <row r="223" spans="2:65" s="12" customFormat="1">
      <c r="B223" s="141"/>
      <c r="D223" s="142" t="s">
        <v>165</v>
      </c>
      <c r="E223" s="143" t="s">
        <v>3</v>
      </c>
      <c r="F223" s="144" t="s">
        <v>1723</v>
      </c>
      <c r="H223" s="145">
        <v>6.5</v>
      </c>
      <c r="L223" s="141"/>
      <c r="M223" s="146"/>
      <c r="N223" s="147"/>
      <c r="O223" s="147"/>
      <c r="P223" s="147"/>
      <c r="Q223" s="147"/>
      <c r="R223" s="147"/>
      <c r="S223" s="147"/>
      <c r="T223" s="148"/>
      <c r="AT223" s="143" t="s">
        <v>165</v>
      </c>
      <c r="AU223" s="143" t="s">
        <v>79</v>
      </c>
      <c r="AV223" s="12" t="s">
        <v>79</v>
      </c>
      <c r="AW223" s="12" t="s">
        <v>31</v>
      </c>
      <c r="AX223" s="12" t="s">
        <v>77</v>
      </c>
      <c r="AY223" s="143" t="s">
        <v>157</v>
      </c>
    </row>
    <row r="224" spans="2:65" s="1" customFormat="1" ht="36" customHeight="1">
      <c r="B224" s="128"/>
      <c r="C224" s="129" t="s">
        <v>469</v>
      </c>
      <c r="D224" s="129" t="s">
        <v>159</v>
      </c>
      <c r="E224" s="130" t="s">
        <v>1724</v>
      </c>
      <c r="F224" s="131" t="s">
        <v>1725</v>
      </c>
      <c r="G224" s="132" t="s">
        <v>121</v>
      </c>
      <c r="H224" s="133">
        <v>5.16</v>
      </c>
      <c r="I224" s="134"/>
      <c r="J224" s="134">
        <f>ROUND(I224*H224,2)</f>
        <v>0</v>
      </c>
      <c r="K224" s="131" t="s">
        <v>162</v>
      </c>
      <c r="L224" s="30"/>
      <c r="M224" s="135" t="s">
        <v>3</v>
      </c>
      <c r="N224" s="136" t="s">
        <v>40</v>
      </c>
      <c r="O224" s="137">
        <v>2.7E-2</v>
      </c>
      <c r="P224" s="137">
        <f>O224*H224</f>
        <v>0.13932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163</v>
      </c>
      <c r="AT224" s="139" t="s">
        <v>159</v>
      </c>
      <c r="AU224" s="139" t="s">
        <v>79</v>
      </c>
      <c r="AY224" s="18" t="s">
        <v>157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8" t="s">
        <v>77</v>
      </c>
      <c r="BK224" s="140">
        <f>ROUND(I224*H224,2)</f>
        <v>0</v>
      </c>
      <c r="BL224" s="18" t="s">
        <v>163</v>
      </c>
      <c r="BM224" s="139" t="s">
        <v>1726</v>
      </c>
    </row>
    <row r="225" spans="2:65" s="12" customFormat="1">
      <c r="B225" s="141"/>
      <c r="D225" s="142" t="s">
        <v>165</v>
      </c>
      <c r="E225" s="143" t="s">
        <v>3</v>
      </c>
      <c r="F225" s="144" t="s">
        <v>1727</v>
      </c>
      <c r="H225" s="145">
        <v>4.2</v>
      </c>
      <c r="L225" s="141"/>
      <c r="M225" s="146"/>
      <c r="N225" s="147"/>
      <c r="O225" s="147"/>
      <c r="P225" s="147"/>
      <c r="Q225" s="147"/>
      <c r="R225" s="147"/>
      <c r="S225" s="147"/>
      <c r="T225" s="148"/>
      <c r="AT225" s="143" t="s">
        <v>165</v>
      </c>
      <c r="AU225" s="143" t="s">
        <v>79</v>
      </c>
      <c r="AV225" s="12" t="s">
        <v>79</v>
      </c>
      <c r="AW225" s="12" t="s">
        <v>31</v>
      </c>
      <c r="AX225" s="12" t="s">
        <v>69</v>
      </c>
      <c r="AY225" s="143" t="s">
        <v>157</v>
      </c>
    </row>
    <row r="226" spans="2:65" s="12" customFormat="1">
      <c r="B226" s="141"/>
      <c r="D226" s="142" t="s">
        <v>165</v>
      </c>
      <c r="E226" s="143" t="s">
        <v>3</v>
      </c>
      <c r="F226" s="144" t="s">
        <v>1728</v>
      </c>
      <c r="H226" s="145">
        <v>0.96</v>
      </c>
      <c r="L226" s="141"/>
      <c r="M226" s="146"/>
      <c r="N226" s="147"/>
      <c r="O226" s="147"/>
      <c r="P226" s="147"/>
      <c r="Q226" s="147"/>
      <c r="R226" s="147"/>
      <c r="S226" s="147"/>
      <c r="T226" s="148"/>
      <c r="AT226" s="143" t="s">
        <v>165</v>
      </c>
      <c r="AU226" s="143" t="s">
        <v>79</v>
      </c>
      <c r="AV226" s="12" t="s">
        <v>79</v>
      </c>
      <c r="AW226" s="12" t="s">
        <v>31</v>
      </c>
      <c r="AX226" s="12" t="s">
        <v>69</v>
      </c>
      <c r="AY226" s="143" t="s">
        <v>157</v>
      </c>
    </row>
    <row r="227" spans="2:65" s="13" customFormat="1">
      <c r="B227" s="149"/>
      <c r="D227" s="142" t="s">
        <v>165</v>
      </c>
      <c r="E227" s="150" t="s">
        <v>3</v>
      </c>
      <c r="F227" s="151" t="s">
        <v>172</v>
      </c>
      <c r="H227" s="152">
        <v>5.16</v>
      </c>
      <c r="L227" s="149"/>
      <c r="M227" s="153"/>
      <c r="N227" s="154"/>
      <c r="O227" s="154"/>
      <c r="P227" s="154"/>
      <c r="Q227" s="154"/>
      <c r="R227" s="154"/>
      <c r="S227" s="154"/>
      <c r="T227" s="155"/>
      <c r="AT227" s="150" t="s">
        <v>165</v>
      </c>
      <c r="AU227" s="150" t="s">
        <v>79</v>
      </c>
      <c r="AV227" s="13" t="s">
        <v>163</v>
      </c>
      <c r="AW227" s="13" t="s">
        <v>31</v>
      </c>
      <c r="AX227" s="13" t="s">
        <v>77</v>
      </c>
      <c r="AY227" s="150" t="s">
        <v>157</v>
      </c>
    </row>
    <row r="228" spans="2:65" s="1" customFormat="1" ht="36" customHeight="1">
      <c r="B228" s="128"/>
      <c r="C228" s="129" t="s">
        <v>474</v>
      </c>
      <c r="D228" s="129" t="s">
        <v>159</v>
      </c>
      <c r="E228" s="130" t="s">
        <v>1729</v>
      </c>
      <c r="F228" s="131" t="s">
        <v>1730</v>
      </c>
      <c r="G228" s="132" t="s">
        <v>121</v>
      </c>
      <c r="H228" s="133">
        <v>4.2</v>
      </c>
      <c r="I228" s="134"/>
      <c r="J228" s="134">
        <f>ROUND(I228*H228,2)</f>
        <v>0</v>
      </c>
      <c r="K228" s="131" t="s">
        <v>162</v>
      </c>
      <c r="L228" s="30"/>
      <c r="M228" s="135" t="s">
        <v>3</v>
      </c>
      <c r="N228" s="136" t="s">
        <v>40</v>
      </c>
      <c r="O228" s="137">
        <v>2.5000000000000001E-2</v>
      </c>
      <c r="P228" s="137">
        <f>O228*H228</f>
        <v>0.10500000000000001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163</v>
      </c>
      <c r="AT228" s="139" t="s">
        <v>159</v>
      </c>
      <c r="AU228" s="139" t="s">
        <v>79</v>
      </c>
      <c r="AY228" s="18" t="s">
        <v>157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77</v>
      </c>
      <c r="BK228" s="140">
        <f>ROUND(I228*H228,2)</f>
        <v>0</v>
      </c>
      <c r="BL228" s="18" t="s">
        <v>163</v>
      </c>
      <c r="BM228" s="139" t="s">
        <v>1731</v>
      </c>
    </row>
    <row r="229" spans="2:65" s="12" customFormat="1">
      <c r="B229" s="141"/>
      <c r="D229" s="142" t="s">
        <v>165</v>
      </c>
      <c r="E229" s="143" t="s">
        <v>3</v>
      </c>
      <c r="F229" s="144" t="s">
        <v>1727</v>
      </c>
      <c r="H229" s="145">
        <v>4.2</v>
      </c>
      <c r="L229" s="141"/>
      <c r="M229" s="146"/>
      <c r="N229" s="147"/>
      <c r="O229" s="147"/>
      <c r="P229" s="147"/>
      <c r="Q229" s="147"/>
      <c r="R229" s="147"/>
      <c r="S229" s="147"/>
      <c r="T229" s="148"/>
      <c r="AT229" s="143" t="s">
        <v>165</v>
      </c>
      <c r="AU229" s="143" t="s">
        <v>79</v>
      </c>
      <c r="AV229" s="12" t="s">
        <v>79</v>
      </c>
      <c r="AW229" s="12" t="s">
        <v>31</v>
      </c>
      <c r="AX229" s="12" t="s">
        <v>77</v>
      </c>
      <c r="AY229" s="143" t="s">
        <v>157</v>
      </c>
    </row>
    <row r="230" spans="2:65" s="1" customFormat="1" ht="36" customHeight="1">
      <c r="B230" s="128"/>
      <c r="C230" s="129" t="s">
        <v>480</v>
      </c>
      <c r="D230" s="129" t="s">
        <v>159</v>
      </c>
      <c r="E230" s="130" t="s">
        <v>1732</v>
      </c>
      <c r="F230" s="131" t="s">
        <v>1733</v>
      </c>
      <c r="G230" s="132" t="s">
        <v>121</v>
      </c>
      <c r="H230" s="133">
        <v>12.095000000000001</v>
      </c>
      <c r="I230" s="134"/>
      <c r="J230" s="134">
        <f>ROUND(I230*H230,2)</f>
        <v>0</v>
      </c>
      <c r="K230" s="131" t="s">
        <v>162</v>
      </c>
      <c r="L230" s="30"/>
      <c r="M230" s="135" t="s">
        <v>3</v>
      </c>
      <c r="N230" s="136" t="s">
        <v>40</v>
      </c>
      <c r="O230" s="137">
        <v>2.8000000000000001E-2</v>
      </c>
      <c r="P230" s="137">
        <f>O230*H230</f>
        <v>0.33866000000000002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163</v>
      </c>
      <c r="AT230" s="139" t="s">
        <v>159</v>
      </c>
      <c r="AU230" s="139" t="s">
        <v>79</v>
      </c>
      <c r="AY230" s="18" t="s">
        <v>157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77</v>
      </c>
      <c r="BK230" s="140">
        <f>ROUND(I230*H230,2)</f>
        <v>0</v>
      </c>
      <c r="BL230" s="18" t="s">
        <v>163</v>
      </c>
      <c r="BM230" s="139" t="s">
        <v>1734</v>
      </c>
    </row>
    <row r="231" spans="2:65" s="12" customFormat="1">
      <c r="B231" s="141"/>
      <c r="D231" s="142" t="s">
        <v>165</v>
      </c>
      <c r="E231" s="143" t="s">
        <v>3</v>
      </c>
      <c r="F231" s="144" t="s">
        <v>1735</v>
      </c>
      <c r="H231" s="145">
        <v>0.45500000000000002</v>
      </c>
      <c r="L231" s="141"/>
      <c r="M231" s="146"/>
      <c r="N231" s="147"/>
      <c r="O231" s="147"/>
      <c r="P231" s="147"/>
      <c r="Q231" s="147"/>
      <c r="R231" s="147"/>
      <c r="S231" s="147"/>
      <c r="T231" s="148"/>
      <c r="AT231" s="143" t="s">
        <v>165</v>
      </c>
      <c r="AU231" s="143" t="s">
        <v>79</v>
      </c>
      <c r="AV231" s="12" t="s">
        <v>79</v>
      </c>
      <c r="AW231" s="12" t="s">
        <v>31</v>
      </c>
      <c r="AX231" s="12" t="s">
        <v>69</v>
      </c>
      <c r="AY231" s="143" t="s">
        <v>157</v>
      </c>
    </row>
    <row r="232" spans="2:65" s="12" customFormat="1">
      <c r="B232" s="141"/>
      <c r="D232" s="142" t="s">
        <v>165</v>
      </c>
      <c r="E232" s="143" t="s">
        <v>3</v>
      </c>
      <c r="F232" s="144" t="s">
        <v>1736</v>
      </c>
      <c r="H232" s="145">
        <v>11.64</v>
      </c>
      <c r="L232" s="141"/>
      <c r="M232" s="146"/>
      <c r="N232" s="147"/>
      <c r="O232" s="147"/>
      <c r="P232" s="147"/>
      <c r="Q232" s="147"/>
      <c r="R232" s="147"/>
      <c r="S232" s="147"/>
      <c r="T232" s="148"/>
      <c r="AT232" s="143" t="s">
        <v>165</v>
      </c>
      <c r="AU232" s="143" t="s">
        <v>79</v>
      </c>
      <c r="AV232" s="12" t="s">
        <v>79</v>
      </c>
      <c r="AW232" s="12" t="s">
        <v>31</v>
      </c>
      <c r="AX232" s="12" t="s">
        <v>69</v>
      </c>
      <c r="AY232" s="143" t="s">
        <v>157</v>
      </c>
    </row>
    <row r="233" spans="2:65" s="13" customFormat="1">
      <c r="B233" s="149"/>
      <c r="D233" s="142" t="s">
        <v>165</v>
      </c>
      <c r="E233" s="150" t="s">
        <v>3</v>
      </c>
      <c r="F233" s="151" t="s">
        <v>172</v>
      </c>
      <c r="H233" s="152">
        <v>12.095000000000001</v>
      </c>
      <c r="L233" s="149"/>
      <c r="M233" s="153"/>
      <c r="N233" s="154"/>
      <c r="O233" s="154"/>
      <c r="P233" s="154"/>
      <c r="Q233" s="154"/>
      <c r="R233" s="154"/>
      <c r="S233" s="154"/>
      <c r="T233" s="155"/>
      <c r="AT233" s="150" t="s">
        <v>165</v>
      </c>
      <c r="AU233" s="150" t="s">
        <v>79</v>
      </c>
      <c r="AV233" s="13" t="s">
        <v>163</v>
      </c>
      <c r="AW233" s="13" t="s">
        <v>31</v>
      </c>
      <c r="AX233" s="13" t="s">
        <v>77</v>
      </c>
      <c r="AY233" s="150" t="s">
        <v>157</v>
      </c>
    </row>
    <row r="234" spans="2:65" s="1" customFormat="1" ht="60" customHeight="1">
      <c r="B234" s="128"/>
      <c r="C234" s="129" t="s">
        <v>486</v>
      </c>
      <c r="D234" s="129" t="s">
        <v>159</v>
      </c>
      <c r="E234" s="130" t="s">
        <v>1737</v>
      </c>
      <c r="F234" s="131" t="s">
        <v>1738</v>
      </c>
      <c r="G234" s="132" t="s">
        <v>121</v>
      </c>
      <c r="H234" s="133">
        <v>300</v>
      </c>
      <c r="I234" s="134"/>
      <c r="J234" s="134">
        <f>ROUND(I234*H234,2)</f>
        <v>0</v>
      </c>
      <c r="K234" s="131" t="s">
        <v>162</v>
      </c>
      <c r="L234" s="30"/>
      <c r="M234" s="135" t="s">
        <v>3</v>
      </c>
      <c r="N234" s="136" t="s">
        <v>40</v>
      </c>
      <c r="O234" s="137">
        <v>2.1000000000000001E-2</v>
      </c>
      <c r="P234" s="137">
        <f>O234*H234</f>
        <v>6.3000000000000007</v>
      </c>
      <c r="Q234" s="137">
        <v>0.13769000000000001</v>
      </c>
      <c r="R234" s="137">
        <f>Q234*H234</f>
        <v>41.307000000000002</v>
      </c>
      <c r="S234" s="137">
        <v>0</v>
      </c>
      <c r="T234" s="138">
        <f>S234*H234</f>
        <v>0</v>
      </c>
      <c r="AR234" s="139" t="s">
        <v>163</v>
      </c>
      <c r="AT234" s="139" t="s">
        <v>159</v>
      </c>
      <c r="AU234" s="139" t="s">
        <v>79</v>
      </c>
      <c r="AY234" s="18" t="s">
        <v>157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77</v>
      </c>
      <c r="BK234" s="140">
        <f>ROUND(I234*H234,2)</f>
        <v>0</v>
      </c>
      <c r="BL234" s="18" t="s">
        <v>163</v>
      </c>
      <c r="BM234" s="139" t="s">
        <v>1739</v>
      </c>
    </row>
    <row r="235" spans="2:65" s="12" customFormat="1" ht="22.5">
      <c r="B235" s="141"/>
      <c r="D235" s="142" t="s">
        <v>165</v>
      </c>
      <c r="E235" s="143" t="s">
        <v>3</v>
      </c>
      <c r="F235" s="144" t="s">
        <v>1740</v>
      </c>
      <c r="H235" s="145">
        <v>300</v>
      </c>
      <c r="L235" s="141"/>
      <c r="M235" s="146"/>
      <c r="N235" s="147"/>
      <c r="O235" s="147"/>
      <c r="P235" s="147"/>
      <c r="Q235" s="147"/>
      <c r="R235" s="147"/>
      <c r="S235" s="147"/>
      <c r="T235" s="148"/>
      <c r="AT235" s="143" t="s">
        <v>165</v>
      </c>
      <c r="AU235" s="143" t="s">
        <v>79</v>
      </c>
      <c r="AV235" s="12" t="s">
        <v>79</v>
      </c>
      <c r="AW235" s="12" t="s">
        <v>31</v>
      </c>
      <c r="AX235" s="12" t="s">
        <v>77</v>
      </c>
      <c r="AY235" s="143" t="s">
        <v>157</v>
      </c>
    </row>
    <row r="236" spans="2:65" s="1" customFormat="1" ht="72" customHeight="1">
      <c r="B236" s="128"/>
      <c r="C236" s="129" t="s">
        <v>490</v>
      </c>
      <c r="D236" s="129" t="s">
        <v>159</v>
      </c>
      <c r="E236" s="130" t="s">
        <v>1741</v>
      </c>
      <c r="F236" s="131" t="s">
        <v>1742</v>
      </c>
      <c r="G236" s="132" t="s">
        <v>121</v>
      </c>
      <c r="H236" s="133">
        <v>4.2</v>
      </c>
      <c r="I236" s="134"/>
      <c r="J236" s="134">
        <f>ROUND(I236*H236,2)</f>
        <v>0</v>
      </c>
      <c r="K236" s="131" t="s">
        <v>162</v>
      </c>
      <c r="L236" s="30"/>
      <c r="M236" s="135" t="s">
        <v>3</v>
      </c>
      <c r="N236" s="136" t="s">
        <v>40</v>
      </c>
      <c r="O236" s="137">
        <v>0.77900000000000003</v>
      </c>
      <c r="P236" s="137">
        <f>O236*H236</f>
        <v>3.2718000000000003</v>
      </c>
      <c r="Q236" s="137">
        <v>8.5650000000000004E-2</v>
      </c>
      <c r="R236" s="137">
        <f>Q236*H236</f>
        <v>0.35973000000000005</v>
      </c>
      <c r="S236" s="137">
        <v>0</v>
      </c>
      <c r="T236" s="138">
        <f>S236*H236</f>
        <v>0</v>
      </c>
      <c r="AR236" s="139" t="s">
        <v>163</v>
      </c>
      <c r="AT236" s="139" t="s">
        <v>159</v>
      </c>
      <c r="AU236" s="139" t="s">
        <v>79</v>
      </c>
      <c r="AY236" s="18" t="s">
        <v>157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77</v>
      </c>
      <c r="BK236" s="140">
        <f>ROUND(I236*H236,2)</f>
        <v>0</v>
      </c>
      <c r="BL236" s="18" t="s">
        <v>163</v>
      </c>
      <c r="BM236" s="139" t="s">
        <v>1743</v>
      </c>
    </row>
    <row r="237" spans="2:65" s="12" customFormat="1">
      <c r="B237" s="141"/>
      <c r="D237" s="142" t="s">
        <v>165</v>
      </c>
      <c r="E237" s="143" t="s">
        <v>3</v>
      </c>
      <c r="F237" s="144" t="s">
        <v>1744</v>
      </c>
      <c r="H237" s="145">
        <v>4.2</v>
      </c>
      <c r="L237" s="141"/>
      <c r="M237" s="146"/>
      <c r="N237" s="147"/>
      <c r="O237" s="147"/>
      <c r="P237" s="147"/>
      <c r="Q237" s="147"/>
      <c r="R237" s="147"/>
      <c r="S237" s="147"/>
      <c r="T237" s="148"/>
      <c r="AT237" s="143" t="s">
        <v>165</v>
      </c>
      <c r="AU237" s="143" t="s">
        <v>79</v>
      </c>
      <c r="AV237" s="12" t="s">
        <v>79</v>
      </c>
      <c r="AW237" s="12" t="s">
        <v>31</v>
      </c>
      <c r="AX237" s="12" t="s">
        <v>77</v>
      </c>
      <c r="AY237" s="143" t="s">
        <v>157</v>
      </c>
    </row>
    <row r="238" spans="2:65" s="1" customFormat="1" ht="16.5" customHeight="1">
      <c r="B238" s="128"/>
      <c r="C238" s="163" t="s">
        <v>496</v>
      </c>
      <c r="D238" s="163" t="s">
        <v>242</v>
      </c>
      <c r="E238" s="164" t="s">
        <v>1745</v>
      </c>
      <c r="F238" s="165" t="s">
        <v>1746</v>
      </c>
      <c r="G238" s="166" t="s">
        <v>121</v>
      </c>
      <c r="H238" s="167">
        <v>4.2</v>
      </c>
      <c r="I238" s="168"/>
      <c r="J238" s="168">
        <f>ROUND(I238*H238,2)</f>
        <v>0</v>
      </c>
      <c r="K238" s="165" t="s">
        <v>162</v>
      </c>
      <c r="L238" s="169"/>
      <c r="M238" s="170" t="s">
        <v>3</v>
      </c>
      <c r="N238" s="171" t="s">
        <v>40</v>
      </c>
      <c r="O238" s="137">
        <v>0</v>
      </c>
      <c r="P238" s="137">
        <f>O238*H238</f>
        <v>0</v>
      </c>
      <c r="Q238" s="137">
        <v>0.152</v>
      </c>
      <c r="R238" s="137">
        <f>Q238*H238</f>
        <v>0.63839999999999997</v>
      </c>
      <c r="S238" s="137">
        <v>0</v>
      </c>
      <c r="T238" s="138">
        <f>S238*H238</f>
        <v>0</v>
      </c>
      <c r="AR238" s="139" t="s">
        <v>199</v>
      </c>
      <c r="AT238" s="139" t="s">
        <v>242</v>
      </c>
      <c r="AU238" s="139" t="s">
        <v>79</v>
      </c>
      <c r="AY238" s="18" t="s">
        <v>157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8" t="s">
        <v>77</v>
      </c>
      <c r="BK238" s="140">
        <f>ROUND(I238*H238,2)</f>
        <v>0</v>
      </c>
      <c r="BL238" s="18" t="s">
        <v>163</v>
      </c>
      <c r="BM238" s="139" t="s">
        <v>1747</v>
      </c>
    </row>
    <row r="239" spans="2:65" s="1" customFormat="1" ht="60" customHeight="1">
      <c r="B239" s="128"/>
      <c r="C239" s="129" t="s">
        <v>502</v>
      </c>
      <c r="D239" s="129" t="s">
        <v>159</v>
      </c>
      <c r="E239" s="130" t="s">
        <v>1748</v>
      </c>
      <c r="F239" s="131" t="s">
        <v>1749</v>
      </c>
      <c r="G239" s="132" t="s">
        <v>121</v>
      </c>
      <c r="H239" s="133">
        <v>6.5</v>
      </c>
      <c r="I239" s="134"/>
      <c r="J239" s="134">
        <f>ROUND(I239*H239,2)</f>
        <v>0</v>
      </c>
      <c r="K239" s="131" t="s">
        <v>162</v>
      </c>
      <c r="L239" s="30"/>
      <c r="M239" s="135" t="s">
        <v>3</v>
      </c>
      <c r="N239" s="136" t="s">
        <v>40</v>
      </c>
      <c r="O239" s="137">
        <v>0.63600000000000001</v>
      </c>
      <c r="P239" s="137">
        <f>O239*H239</f>
        <v>4.1340000000000003</v>
      </c>
      <c r="Q239" s="137">
        <v>9.8000000000000004E-2</v>
      </c>
      <c r="R239" s="137">
        <f>Q239*H239</f>
        <v>0.63700000000000001</v>
      </c>
      <c r="S239" s="137">
        <v>0</v>
      </c>
      <c r="T239" s="138">
        <f>S239*H239</f>
        <v>0</v>
      </c>
      <c r="AR239" s="139" t="s">
        <v>163</v>
      </c>
      <c r="AT239" s="139" t="s">
        <v>159</v>
      </c>
      <c r="AU239" s="139" t="s">
        <v>79</v>
      </c>
      <c r="AY239" s="18" t="s">
        <v>157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77</v>
      </c>
      <c r="BK239" s="140">
        <f>ROUND(I239*H239,2)</f>
        <v>0</v>
      </c>
      <c r="BL239" s="18" t="s">
        <v>163</v>
      </c>
      <c r="BM239" s="139" t="s">
        <v>1750</v>
      </c>
    </row>
    <row r="240" spans="2:65" s="12" customFormat="1">
      <c r="B240" s="141"/>
      <c r="D240" s="142" t="s">
        <v>165</v>
      </c>
      <c r="E240" s="143" t="s">
        <v>3</v>
      </c>
      <c r="F240" s="144" t="s">
        <v>1723</v>
      </c>
      <c r="H240" s="145">
        <v>6.5</v>
      </c>
      <c r="L240" s="141"/>
      <c r="M240" s="146"/>
      <c r="N240" s="147"/>
      <c r="O240" s="147"/>
      <c r="P240" s="147"/>
      <c r="Q240" s="147"/>
      <c r="R240" s="147"/>
      <c r="S240" s="147"/>
      <c r="T240" s="148"/>
      <c r="AT240" s="143" t="s">
        <v>165</v>
      </c>
      <c r="AU240" s="143" t="s">
        <v>79</v>
      </c>
      <c r="AV240" s="12" t="s">
        <v>79</v>
      </c>
      <c r="AW240" s="12" t="s">
        <v>31</v>
      </c>
      <c r="AX240" s="12" t="s">
        <v>77</v>
      </c>
      <c r="AY240" s="143" t="s">
        <v>157</v>
      </c>
    </row>
    <row r="241" spans="2:65" s="1" customFormat="1" ht="16.5" customHeight="1">
      <c r="B241" s="128"/>
      <c r="C241" s="163" t="s">
        <v>800</v>
      </c>
      <c r="D241" s="163" t="s">
        <v>242</v>
      </c>
      <c r="E241" s="164" t="s">
        <v>1751</v>
      </c>
      <c r="F241" s="165" t="s">
        <v>1752</v>
      </c>
      <c r="G241" s="166" t="s">
        <v>121</v>
      </c>
      <c r="H241" s="167">
        <v>6.5</v>
      </c>
      <c r="I241" s="168"/>
      <c r="J241" s="168">
        <f>ROUND(I241*H241,2)</f>
        <v>0</v>
      </c>
      <c r="K241" s="165" t="s">
        <v>162</v>
      </c>
      <c r="L241" s="169"/>
      <c r="M241" s="170" t="s">
        <v>3</v>
      </c>
      <c r="N241" s="171" t="s">
        <v>40</v>
      </c>
      <c r="O241" s="137">
        <v>0</v>
      </c>
      <c r="P241" s="137">
        <f>O241*H241</f>
        <v>0</v>
      </c>
      <c r="Q241" s="137">
        <v>0.14000000000000001</v>
      </c>
      <c r="R241" s="137">
        <f>Q241*H241</f>
        <v>0.91000000000000014</v>
      </c>
      <c r="S241" s="137">
        <v>0</v>
      </c>
      <c r="T241" s="138">
        <f>S241*H241</f>
        <v>0</v>
      </c>
      <c r="AR241" s="139" t="s">
        <v>199</v>
      </c>
      <c r="AT241" s="139" t="s">
        <v>242</v>
      </c>
      <c r="AU241" s="139" t="s">
        <v>79</v>
      </c>
      <c r="AY241" s="18" t="s">
        <v>157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77</v>
      </c>
      <c r="BK241" s="140">
        <f>ROUND(I241*H241,2)</f>
        <v>0</v>
      </c>
      <c r="BL241" s="18" t="s">
        <v>163</v>
      </c>
      <c r="BM241" s="139" t="s">
        <v>1753</v>
      </c>
    </row>
    <row r="242" spans="2:65" s="1" customFormat="1" ht="60" customHeight="1">
      <c r="B242" s="128"/>
      <c r="C242" s="129" t="s">
        <v>804</v>
      </c>
      <c r="D242" s="129" t="s">
        <v>159</v>
      </c>
      <c r="E242" s="130" t="s">
        <v>1754</v>
      </c>
      <c r="F242" s="131" t="s">
        <v>1755</v>
      </c>
      <c r="G242" s="132" t="s">
        <v>121</v>
      </c>
      <c r="H242" s="133">
        <v>12.6</v>
      </c>
      <c r="I242" s="134"/>
      <c r="J242" s="134">
        <f>ROUND(I242*H242,2)</f>
        <v>0</v>
      </c>
      <c r="K242" s="131" t="s">
        <v>162</v>
      </c>
      <c r="L242" s="30"/>
      <c r="M242" s="135" t="s">
        <v>3</v>
      </c>
      <c r="N242" s="136" t="s">
        <v>40</v>
      </c>
      <c r="O242" s="137">
        <v>0.64800000000000002</v>
      </c>
      <c r="P242" s="137">
        <f>O242*H242</f>
        <v>8.1647999999999996</v>
      </c>
      <c r="Q242" s="137">
        <v>0.10100000000000001</v>
      </c>
      <c r="R242" s="137">
        <f>Q242*H242</f>
        <v>1.2726</v>
      </c>
      <c r="S242" s="137">
        <v>0</v>
      </c>
      <c r="T242" s="138">
        <f>S242*H242</f>
        <v>0</v>
      </c>
      <c r="AR242" s="139" t="s">
        <v>163</v>
      </c>
      <c r="AT242" s="139" t="s">
        <v>159</v>
      </c>
      <c r="AU242" s="139" t="s">
        <v>79</v>
      </c>
      <c r="AY242" s="18" t="s">
        <v>157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77</v>
      </c>
      <c r="BK242" s="140">
        <f>ROUND(I242*H242,2)</f>
        <v>0</v>
      </c>
      <c r="BL242" s="18" t="s">
        <v>163</v>
      </c>
      <c r="BM242" s="139" t="s">
        <v>1756</v>
      </c>
    </row>
    <row r="243" spans="2:65" s="12" customFormat="1">
      <c r="B243" s="141"/>
      <c r="D243" s="142" t="s">
        <v>165</v>
      </c>
      <c r="E243" s="143" t="s">
        <v>3</v>
      </c>
      <c r="F243" s="144" t="s">
        <v>1757</v>
      </c>
      <c r="H243" s="145">
        <v>11.64</v>
      </c>
      <c r="L243" s="141"/>
      <c r="M243" s="146"/>
      <c r="N243" s="147"/>
      <c r="O243" s="147"/>
      <c r="P243" s="147"/>
      <c r="Q243" s="147"/>
      <c r="R243" s="147"/>
      <c r="S243" s="147"/>
      <c r="T243" s="148"/>
      <c r="AT243" s="143" t="s">
        <v>165</v>
      </c>
      <c r="AU243" s="143" t="s">
        <v>79</v>
      </c>
      <c r="AV243" s="12" t="s">
        <v>79</v>
      </c>
      <c r="AW243" s="12" t="s">
        <v>31</v>
      </c>
      <c r="AX243" s="12" t="s">
        <v>69</v>
      </c>
      <c r="AY243" s="143" t="s">
        <v>157</v>
      </c>
    </row>
    <row r="244" spans="2:65" s="12" customFormat="1">
      <c r="B244" s="141"/>
      <c r="D244" s="142" t="s">
        <v>165</v>
      </c>
      <c r="E244" s="143" t="s">
        <v>3</v>
      </c>
      <c r="F244" s="144" t="s">
        <v>1758</v>
      </c>
      <c r="H244" s="145">
        <v>0.96</v>
      </c>
      <c r="L244" s="141"/>
      <c r="M244" s="146"/>
      <c r="N244" s="147"/>
      <c r="O244" s="147"/>
      <c r="P244" s="147"/>
      <c r="Q244" s="147"/>
      <c r="R244" s="147"/>
      <c r="S244" s="147"/>
      <c r="T244" s="148"/>
      <c r="AT244" s="143" t="s">
        <v>165</v>
      </c>
      <c r="AU244" s="143" t="s">
        <v>79</v>
      </c>
      <c r="AV244" s="12" t="s">
        <v>79</v>
      </c>
      <c r="AW244" s="12" t="s">
        <v>31</v>
      </c>
      <c r="AX244" s="12" t="s">
        <v>69</v>
      </c>
      <c r="AY244" s="143" t="s">
        <v>157</v>
      </c>
    </row>
    <row r="245" spans="2:65" s="13" customFormat="1">
      <c r="B245" s="149"/>
      <c r="D245" s="142" t="s">
        <v>165</v>
      </c>
      <c r="E245" s="150" t="s">
        <v>3</v>
      </c>
      <c r="F245" s="151" t="s">
        <v>172</v>
      </c>
      <c r="H245" s="152">
        <v>12.6</v>
      </c>
      <c r="L245" s="149"/>
      <c r="M245" s="153"/>
      <c r="N245" s="154"/>
      <c r="O245" s="154"/>
      <c r="P245" s="154"/>
      <c r="Q245" s="154"/>
      <c r="R245" s="154"/>
      <c r="S245" s="154"/>
      <c r="T245" s="155"/>
      <c r="AT245" s="150" t="s">
        <v>165</v>
      </c>
      <c r="AU245" s="150" t="s">
        <v>79</v>
      </c>
      <c r="AV245" s="13" t="s">
        <v>163</v>
      </c>
      <c r="AW245" s="13" t="s">
        <v>31</v>
      </c>
      <c r="AX245" s="13" t="s">
        <v>77</v>
      </c>
      <c r="AY245" s="150" t="s">
        <v>157</v>
      </c>
    </row>
    <row r="246" spans="2:65" s="1" customFormat="1" ht="24" customHeight="1">
      <c r="B246" s="128"/>
      <c r="C246" s="163" t="s">
        <v>808</v>
      </c>
      <c r="D246" s="163" t="s">
        <v>242</v>
      </c>
      <c r="E246" s="164" t="s">
        <v>1759</v>
      </c>
      <c r="F246" s="165" t="s">
        <v>1760</v>
      </c>
      <c r="G246" s="166" t="s">
        <v>121</v>
      </c>
      <c r="H246" s="167">
        <v>13.23</v>
      </c>
      <c r="I246" s="168"/>
      <c r="J246" s="168">
        <f>ROUND(I246*H246,2)</f>
        <v>0</v>
      </c>
      <c r="K246" s="165" t="s">
        <v>162</v>
      </c>
      <c r="L246" s="169"/>
      <c r="M246" s="170" t="s">
        <v>3</v>
      </c>
      <c r="N246" s="171" t="s">
        <v>40</v>
      </c>
      <c r="O246" s="137">
        <v>0</v>
      </c>
      <c r="P246" s="137">
        <f>O246*H246</f>
        <v>0</v>
      </c>
      <c r="Q246" s="137">
        <v>0.114</v>
      </c>
      <c r="R246" s="137">
        <f>Q246*H246</f>
        <v>1.5082200000000001</v>
      </c>
      <c r="S246" s="137">
        <v>0</v>
      </c>
      <c r="T246" s="138">
        <f>S246*H246</f>
        <v>0</v>
      </c>
      <c r="AR246" s="139" t="s">
        <v>199</v>
      </c>
      <c r="AT246" s="139" t="s">
        <v>242</v>
      </c>
      <c r="AU246" s="139" t="s">
        <v>79</v>
      </c>
      <c r="AY246" s="18" t="s">
        <v>157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77</v>
      </c>
      <c r="BK246" s="140">
        <f>ROUND(I246*H246,2)</f>
        <v>0</v>
      </c>
      <c r="BL246" s="18" t="s">
        <v>163</v>
      </c>
      <c r="BM246" s="139" t="s">
        <v>1761</v>
      </c>
    </row>
    <row r="247" spans="2:65" s="12" customFormat="1">
      <c r="B247" s="141"/>
      <c r="D247" s="142" t="s">
        <v>165</v>
      </c>
      <c r="F247" s="144" t="s">
        <v>1762</v>
      </c>
      <c r="H247" s="145">
        <v>13.23</v>
      </c>
      <c r="L247" s="141"/>
      <c r="M247" s="146"/>
      <c r="N247" s="147"/>
      <c r="O247" s="147"/>
      <c r="P247" s="147"/>
      <c r="Q247" s="147"/>
      <c r="R247" s="147"/>
      <c r="S247" s="147"/>
      <c r="T247" s="148"/>
      <c r="AT247" s="143" t="s">
        <v>165</v>
      </c>
      <c r="AU247" s="143" t="s">
        <v>79</v>
      </c>
      <c r="AV247" s="12" t="s">
        <v>79</v>
      </c>
      <c r="AW247" s="12" t="s">
        <v>4</v>
      </c>
      <c r="AX247" s="12" t="s">
        <v>77</v>
      </c>
      <c r="AY247" s="143" t="s">
        <v>157</v>
      </c>
    </row>
    <row r="248" spans="2:65" s="11" customFormat="1" ht="22.9" customHeight="1">
      <c r="B248" s="116"/>
      <c r="D248" s="117" t="s">
        <v>68</v>
      </c>
      <c r="E248" s="126" t="s">
        <v>199</v>
      </c>
      <c r="F248" s="126" t="s">
        <v>263</v>
      </c>
      <c r="J248" s="127">
        <f>BK248</f>
        <v>0</v>
      </c>
      <c r="L248" s="116"/>
      <c r="M248" s="120"/>
      <c r="N248" s="121"/>
      <c r="O248" s="121"/>
      <c r="P248" s="122">
        <f>SUM(P249:P255)</f>
        <v>2.5310000000000001</v>
      </c>
      <c r="Q248" s="121"/>
      <c r="R248" s="122">
        <f>SUM(R249:R255)</f>
        <v>2.384E-2</v>
      </c>
      <c r="S248" s="121"/>
      <c r="T248" s="123">
        <f>SUM(T249:T255)</f>
        <v>0</v>
      </c>
      <c r="AR248" s="117" t="s">
        <v>77</v>
      </c>
      <c r="AT248" s="124" t="s">
        <v>68</v>
      </c>
      <c r="AU248" s="124" t="s">
        <v>77</v>
      </c>
      <c r="AY248" s="117" t="s">
        <v>157</v>
      </c>
      <c r="BK248" s="125">
        <f>SUM(BK249:BK255)</f>
        <v>0</v>
      </c>
    </row>
    <row r="249" spans="2:65" s="1" customFormat="1" ht="36" customHeight="1">
      <c r="B249" s="128"/>
      <c r="C249" s="129" t="s">
        <v>812</v>
      </c>
      <c r="D249" s="129" t="s">
        <v>159</v>
      </c>
      <c r="E249" s="130" t="s">
        <v>1763</v>
      </c>
      <c r="F249" s="131" t="s">
        <v>1764</v>
      </c>
      <c r="G249" s="132" t="s">
        <v>284</v>
      </c>
      <c r="H249" s="133">
        <v>1</v>
      </c>
      <c r="I249" s="134"/>
      <c r="J249" s="134">
        <f>ROUND(I249*H249,2)</f>
        <v>0</v>
      </c>
      <c r="K249" s="131" t="s">
        <v>3</v>
      </c>
      <c r="L249" s="30"/>
      <c r="M249" s="135" t="s">
        <v>3</v>
      </c>
      <c r="N249" s="136" t="s">
        <v>40</v>
      </c>
      <c r="O249" s="137">
        <v>3.6999999999999998E-2</v>
      </c>
      <c r="P249" s="137">
        <f>O249*H249</f>
        <v>3.6999999999999998E-2</v>
      </c>
      <c r="Q249" s="137">
        <v>8.4999999999999995E-4</v>
      </c>
      <c r="R249" s="137">
        <f>Q249*H249</f>
        <v>8.4999999999999995E-4</v>
      </c>
      <c r="S249" s="137">
        <v>0</v>
      </c>
      <c r="T249" s="138">
        <f>S249*H249</f>
        <v>0</v>
      </c>
      <c r="AR249" s="139" t="s">
        <v>163</v>
      </c>
      <c r="AT249" s="139" t="s">
        <v>159</v>
      </c>
      <c r="AU249" s="139" t="s">
        <v>79</v>
      </c>
      <c r="AY249" s="18" t="s">
        <v>157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77</v>
      </c>
      <c r="BK249" s="140">
        <f>ROUND(I249*H249,2)</f>
        <v>0</v>
      </c>
      <c r="BL249" s="18" t="s">
        <v>163</v>
      </c>
      <c r="BM249" s="139" t="s">
        <v>1765</v>
      </c>
    </row>
    <row r="250" spans="2:65" s="12" customFormat="1">
      <c r="B250" s="141"/>
      <c r="D250" s="142" t="s">
        <v>165</v>
      </c>
      <c r="E250" s="143" t="s">
        <v>3</v>
      </c>
      <c r="F250" s="144" t="s">
        <v>1766</v>
      </c>
      <c r="H250" s="145">
        <v>1</v>
      </c>
      <c r="L250" s="141"/>
      <c r="M250" s="146"/>
      <c r="N250" s="147"/>
      <c r="O250" s="147"/>
      <c r="P250" s="147"/>
      <c r="Q250" s="147"/>
      <c r="R250" s="147"/>
      <c r="S250" s="147"/>
      <c r="T250" s="148"/>
      <c r="AT250" s="143" t="s">
        <v>165</v>
      </c>
      <c r="AU250" s="143" t="s">
        <v>79</v>
      </c>
      <c r="AV250" s="12" t="s">
        <v>79</v>
      </c>
      <c r="AW250" s="12" t="s">
        <v>31</v>
      </c>
      <c r="AX250" s="12" t="s">
        <v>77</v>
      </c>
      <c r="AY250" s="143" t="s">
        <v>157</v>
      </c>
    </row>
    <row r="251" spans="2:65" s="1" customFormat="1" ht="36" customHeight="1">
      <c r="B251" s="128"/>
      <c r="C251" s="129" t="s">
        <v>816</v>
      </c>
      <c r="D251" s="129" t="s">
        <v>159</v>
      </c>
      <c r="E251" s="130" t="s">
        <v>1767</v>
      </c>
      <c r="F251" s="131" t="s">
        <v>1768</v>
      </c>
      <c r="G251" s="132" t="s">
        <v>284</v>
      </c>
      <c r="H251" s="133">
        <v>1</v>
      </c>
      <c r="I251" s="134"/>
      <c r="J251" s="134">
        <f>ROUND(I251*H251,2)</f>
        <v>0</v>
      </c>
      <c r="K251" s="131" t="s">
        <v>162</v>
      </c>
      <c r="L251" s="30"/>
      <c r="M251" s="135" t="s">
        <v>3</v>
      </c>
      <c r="N251" s="136" t="s">
        <v>40</v>
      </c>
      <c r="O251" s="137">
        <v>1.37</v>
      </c>
      <c r="P251" s="137">
        <f>O251*H251</f>
        <v>1.37</v>
      </c>
      <c r="Q251" s="137">
        <v>2.96E-3</v>
      </c>
      <c r="R251" s="137">
        <f>Q251*H251</f>
        <v>2.96E-3</v>
      </c>
      <c r="S251" s="137">
        <v>0</v>
      </c>
      <c r="T251" s="138">
        <f>S251*H251</f>
        <v>0</v>
      </c>
      <c r="AR251" s="139" t="s">
        <v>163</v>
      </c>
      <c r="AT251" s="139" t="s">
        <v>159</v>
      </c>
      <c r="AU251" s="139" t="s">
        <v>79</v>
      </c>
      <c r="AY251" s="18" t="s">
        <v>157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77</v>
      </c>
      <c r="BK251" s="140">
        <f>ROUND(I251*H251,2)</f>
        <v>0</v>
      </c>
      <c r="BL251" s="18" t="s">
        <v>163</v>
      </c>
      <c r="BM251" s="139" t="s">
        <v>1769</v>
      </c>
    </row>
    <row r="252" spans="2:65" s="1" customFormat="1" ht="24" customHeight="1">
      <c r="B252" s="128"/>
      <c r="C252" s="163" t="s">
        <v>820</v>
      </c>
      <c r="D252" s="163" t="s">
        <v>242</v>
      </c>
      <c r="E252" s="164" t="s">
        <v>1770</v>
      </c>
      <c r="F252" s="165" t="s">
        <v>1771</v>
      </c>
      <c r="G252" s="166" t="s">
        <v>284</v>
      </c>
      <c r="H252" s="167">
        <v>1</v>
      </c>
      <c r="I252" s="168"/>
      <c r="J252" s="168">
        <f>ROUND(I252*H252,2)</f>
        <v>0</v>
      </c>
      <c r="K252" s="165" t="s">
        <v>162</v>
      </c>
      <c r="L252" s="169"/>
      <c r="M252" s="170" t="s">
        <v>3</v>
      </c>
      <c r="N252" s="171" t="s">
        <v>40</v>
      </c>
      <c r="O252" s="137">
        <v>0</v>
      </c>
      <c r="P252" s="137">
        <f>O252*H252</f>
        <v>0</v>
      </c>
      <c r="Q252" s="137">
        <v>1.5599999999999999E-2</v>
      </c>
      <c r="R252" s="137">
        <f>Q252*H252</f>
        <v>1.5599999999999999E-2</v>
      </c>
      <c r="S252" s="137">
        <v>0</v>
      </c>
      <c r="T252" s="138">
        <f>S252*H252</f>
        <v>0</v>
      </c>
      <c r="AR252" s="139" t="s">
        <v>199</v>
      </c>
      <c r="AT252" s="139" t="s">
        <v>242</v>
      </c>
      <c r="AU252" s="139" t="s">
        <v>79</v>
      </c>
      <c r="AY252" s="18" t="s">
        <v>157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77</v>
      </c>
      <c r="BK252" s="140">
        <f>ROUND(I252*H252,2)</f>
        <v>0</v>
      </c>
      <c r="BL252" s="18" t="s">
        <v>163</v>
      </c>
      <c r="BM252" s="139" t="s">
        <v>1772</v>
      </c>
    </row>
    <row r="253" spans="2:65" s="12" customFormat="1">
      <c r="B253" s="141"/>
      <c r="D253" s="142" t="s">
        <v>165</v>
      </c>
      <c r="E253" s="143" t="s">
        <v>3</v>
      </c>
      <c r="F253" s="144" t="s">
        <v>1773</v>
      </c>
      <c r="H253" s="145">
        <v>1</v>
      </c>
      <c r="L253" s="141"/>
      <c r="M253" s="146"/>
      <c r="N253" s="147"/>
      <c r="O253" s="147"/>
      <c r="P253" s="147"/>
      <c r="Q253" s="147"/>
      <c r="R253" s="147"/>
      <c r="S253" s="147"/>
      <c r="T253" s="148"/>
      <c r="AT253" s="143" t="s">
        <v>165</v>
      </c>
      <c r="AU253" s="143" t="s">
        <v>79</v>
      </c>
      <c r="AV253" s="12" t="s">
        <v>79</v>
      </c>
      <c r="AW253" s="12" t="s">
        <v>31</v>
      </c>
      <c r="AX253" s="12" t="s">
        <v>77</v>
      </c>
      <c r="AY253" s="143" t="s">
        <v>157</v>
      </c>
    </row>
    <row r="254" spans="2:65" s="1" customFormat="1" ht="24" customHeight="1">
      <c r="B254" s="128"/>
      <c r="C254" s="129" t="s">
        <v>112</v>
      </c>
      <c r="D254" s="129" t="s">
        <v>159</v>
      </c>
      <c r="E254" s="130" t="s">
        <v>1774</v>
      </c>
      <c r="F254" s="131" t="s">
        <v>1775</v>
      </c>
      <c r="G254" s="132" t="s">
        <v>284</v>
      </c>
      <c r="H254" s="133">
        <v>1</v>
      </c>
      <c r="I254" s="134"/>
      <c r="J254" s="134">
        <f>ROUND(I254*H254,2)</f>
        <v>0</v>
      </c>
      <c r="K254" s="131" t="s">
        <v>162</v>
      </c>
      <c r="L254" s="30"/>
      <c r="M254" s="135" t="s">
        <v>3</v>
      </c>
      <c r="N254" s="136" t="s">
        <v>40</v>
      </c>
      <c r="O254" s="137">
        <v>1.1240000000000001</v>
      </c>
      <c r="P254" s="137">
        <f>O254*H254</f>
        <v>1.1240000000000001</v>
      </c>
      <c r="Q254" s="137">
        <v>6.3000000000000003E-4</v>
      </c>
      <c r="R254" s="137">
        <f>Q254*H254</f>
        <v>6.3000000000000003E-4</v>
      </c>
      <c r="S254" s="137">
        <v>0</v>
      </c>
      <c r="T254" s="138">
        <f>S254*H254</f>
        <v>0</v>
      </c>
      <c r="AR254" s="139" t="s">
        <v>163</v>
      </c>
      <c r="AT254" s="139" t="s">
        <v>159</v>
      </c>
      <c r="AU254" s="139" t="s">
        <v>79</v>
      </c>
      <c r="AY254" s="18" t="s">
        <v>157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77</v>
      </c>
      <c r="BK254" s="140">
        <f>ROUND(I254*H254,2)</f>
        <v>0</v>
      </c>
      <c r="BL254" s="18" t="s">
        <v>163</v>
      </c>
      <c r="BM254" s="139" t="s">
        <v>1776</v>
      </c>
    </row>
    <row r="255" spans="2:65" s="1" customFormat="1" ht="16.5" customHeight="1">
      <c r="B255" s="128"/>
      <c r="C255" s="163" t="s">
        <v>827</v>
      </c>
      <c r="D255" s="163" t="s">
        <v>242</v>
      </c>
      <c r="E255" s="164" t="s">
        <v>1777</v>
      </c>
      <c r="F255" s="165" t="s">
        <v>1778</v>
      </c>
      <c r="G255" s="166" t="s">
        <v>284</v>
      </c>
      <c r="H255" s="167">
        <v>1</v>
      </c>
      <c r="I255" s="168"/>
      <c r="J255" s="168">
        <f>ROUND(I255*H255,2)</f>
        <v>0</v>
      </c>
      <c r="K255" s="165" t="s">
        <v>3</v>
      </c>
      <c r="L255" s="169"/>
      <c r="M255" s="170" t="s">
        <v>3</v>
      </c>
      <c r="N255" s="171" t="s">
        <v>40</v>
      </c>
      <c r="O255" s="137">
        <v>0</v>
      </c>
      <c r="P255" s="137">
        <f>O255*H255</f>
        <v>0</v>
      </c>
      <c r="Q255" s="137">
        <v>3.8E-3</v>
      </c>
      <c r="R255" s="137">
        <f>Q255*H255</f>
        <v>3.8E-3</v>
      </c>
      <c r="S255" s="137">
        <v>0</v>
      </c>
      <c r="T255" s="138">
        <f>S255*H255</f>
        <v>0</v>
      </c>
      <c r="AR255" s="139" t="s">
        <v>199</v>
      </c>
      <c r="AT255" s="139" t="s">
        <v>242</v>
      </c>
      <c r="AU255" s="139" t="s">
        <v>79</v>
      </c>
      <c r="AY255" s="18" t="s">
        <v>157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77</v>
      </c>
      <c r="BK255" s="140">
        <f>ROUND(I255*H255,2)</f>
        <v>0</v>
      </c>
      <c r="BL255" s="18" t="s">
        <v>163</v>
      </c>
      <c r="BM255" s="139" t="s">
        <v>1779</v>
      </c>
    </row>
    <row r="256" spans="2:65" s="11" customFormat="1" ht="22.9" customHeight="1">
      <c r="B256" s="116"/>
      <c r="D256" s="117" t="s">
        <v>68</v>
      </c>
      <c r="E256" s="126" t="s">
        <v>203</v>
      </c>
      <c r="F256" s="126" t="s">
        <v>290</v>
      </c>
      <c r="J256" s="127">
        <f>BK256</f>
        <v>0</v>
      </c>
      <c r="L256" s="116"/>
      <c r="M256" s="120"/>
      <c r="N256" s="121"/>
      <c r="O256" s="121"/>
      <c r="P256" s="122">
        <f>SUM(P257:P271)</f>
        <v>49.347975999999989</v>
      </c>
      <c r="Q256" s="121"/>
      <c r="R256" s="122">
        <f>SUM(R257:R271)</f>
        <v>5.6384575199999993</v>
      </c>
      <c r="S256" s="121"/>
      <c r="T256" s="123">
        <f>SUM(T257:T271)</f>
        <v>2.0575999999999999</v>
      </c>
      <c r="AR256" s="117" t="s">
        <v>77</v>
      </c>
      <c r="AT256" s="124" t="s">
        <v>68</v>
      </c>
      <c r="AU256" s="124" t="s">
        <v>77</v>
      </c>
      <c r="AY256" s="117" t="s">
        <v>157</v>
      </c>
      <c r="BK256" s="125">
        <f>SUM(BK257:BK271)</f>
        <v>0</v>
      </c>
    </row>
    <row r="257" spans="2:65" s="1" customFormat="1" ht="48" customHeight="1">
      <c r="B257" s="128"/>
      <c r="C257" s="129" t="s">
        <v>834</v>
      </c>
      <c r="D257" s="129" t="s">
        <v>159</v>
      </c>
      <c r="E257" s="130" t="s">
        <v>1780</v>
      </c>
      <c r="F257" s="131" t="s">
        <v>1781</v>
      </c>
      <c r="G257" s="132" t="s">
        <v>118</v>
      </c>
      <c r="H257" s="133">
        <v>11</v>
      </c>
      <c r="I257" s="134"/>
      <c r="J257" s="134">
        <f>ROUND(I257*H257,2)</f>
        <v>0</v>
      </c>
      <c r="K257" s="131" t="s">
        <v>162</v>
      </c>
      <c r="L257" s="30"/>
      <c r="M257" s="135" t="s">
        <v>3</v>
      </c>
      <c r="N257" s="136" t="s">
        <v>40</v>
      </c>
      <c r="O257" s="137">
        <v>0.18</v>
      </c>
      <c r="P257" s="137">
        <f>O257*H257</f>
        <v>1.98</v>
      </c>
      <c r="Q257" s="137">
        <v>9.5990000000000006E-2</v>
      </c>
      <c r="R257" s="137">
        <f>Q257*H257</f>
        <v>1.05589</v>
      </c>
      <c r="S257" s="137">
        <v>0</v>
      </c>
      <c r="T257" s="138">
        <f>S257*H257</f>
        <v>0</v>
      </c>
      <c r="AR257" s="139" t="s">
        <v>163</v>
      </c>
      <c r="AT257" s="139" t="s">
        <v>159</v>
      </c>
      <c r="AU257" s="139" t="s">
        <v>79</v>
      </c>
      <c r="AY257" s="18" t="s">
        <v>157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77</v>
      </c>
      <c r="BK257" s="140">
        <f>ROUND(I257*H257,2)</f>
        <v>0</v>
      </c>
      <c r="BL257" s="18" t="s">
        <v>163</v>
      </c>
      <c r="BM257" s="139" t="s">
        <v>1782</v>
      </c>
    </row>
    <row r="258" spans="2:65" s="12" customFormat="1">
      <c r="B258" s="141"/>
      <c r="D258" s="142" t="s">
        <v>165</v>
      </c>
      <c r="E258" s="143" t="s">
        <v>3</v>
      </c>
      <c r="F258" s="144" t="s">
        <v>1783</v>
      </c>
      <c r="H258" s="145">
        <v>5.2</v>
      </c>
      <c r="L258" s="141"/>
      <c r="M258" s="146"/>
      <c r="N258" s="147"/>
      <c r="O258" s="147"/>
      <c r="P258" s="147"/>
      <c r="Q258" s="147"/>
      <c r="R258" s="147"/>
      <c r="S258" s="147"/>
      <c r="T258" s="148"/>
      <c r="AT258" s="143" t="s">
        <v>165</v>
      </c>
      <c r="AU258" s="143" t="s">
        <v>79</v>
      </c>
      <c r="AV258" s="12" t="s">
        <v>79</v>
      </c>
      <c r="AW258" s="12" t="s">
        <v>31</v>
      </c>
      <c r="AX258" s="12" t="s">
        <v>69</v>
      </c>
      <c r="AY258" s="143" t="s">
        <v>157</v>
      </c>
    </row>
    <row r="259" spans="2:65" s="12" customFormat="1">
      <c r="B259" s="141"/>
      <c r="D259" s="142" t="s">
        <v>165</v>
      </c>
      <c r="E259" s="143" t="s">
        <v>3</v>
      </c>
      <c r="F259" s="144" t="s">
        <v>1784</v>
      </c>
      <c r="H259" s="145">
        <v>5.8</v>
      </c>
      <c r="L259" s="141"/>
      <c r="M259" s="146"/>
      <c r="N259" s="147"/>
      <c r="O259" s="147"/>
      <c r="P259" s="147"/>
      <c r="Q259" s="147"/>
      <c r="R259" s="147"/>
      <c r="S259" s="147"/>
      <c r="T259" s="148"/>
      <c r="AT259" s="143" t="s">
        <v>165</v>
      </c>
      <c r="AU259" s="143" t="s">
        <v>79</v>
      </c>
      <c r="AV259" s="12" t="s">
        <v>79</v>
      </c>
      <c r="AW259" s="12" t="s">
        <v>31</v>
      </c>
      <c r="AX259" s="12" t="s">
        <v>69</v>
      </c>
      <c r="AY259" s="143" t="s">
        <v>157</v>
      </c>
    </row>
    <row r="260" spans="2:65" s="13" customFormat="1">
      <c r="B260" s="149"/>
      <c r="D260" s="142" t="s">
        <v>165</v>
      </c>
      <c r="E260" s="150" t="s">
        <v>3</v>
      </c>
      <c r="F260" s="151" t="s">
        <v>172</v>
      </c>
      <c r="H260" s="152">
        <v>11</v>
      </c>
      <c r="L260" s="149"/>
      <c r="M260" s="153"/>
      <c r="N260" s="154"/>
      <c r="O260" s="154"/>
      <c r="P260" s="154"/>
      <c r="Q260" s="154"/>
      <c r="R260" s="154"/>
      <c r="S260" s="154"/>
      <c r="T260" s="155"/>
      <c r="AT260" s="150" t="s">
        <v>165</v>
      </c>
      <c r="AU260" s="150" t="s">
        <v>79</v>
      </c>
      <c r="AV260" s="13" t="s">
        <v>163</v>
      </c>
      <c r="AW260" s="13" t="s">
        <v>31</v>
      </c>
      <c r="AX260" s="13" t="s">
        <v>77</v>
      </c>
      <c r="AY260" s="150" t="s">
        <v>157</v>
      </c>
    </row>
    <row r="261" spans="2:65" s="1" customFormat="1" ht="16.5" customHeight="1">
      <c r="B261" s="128"/>
      <c r="C261" s="163" t="s">
        <v>840</v>
      </c>
      <c r="D261" s="163" t="s">
        <v>242</v>
      </c>
      <c r="E261" s="164" t="s">
        <v>1785</v>
      </c>
      <c r="F261" s="165" t="s">
        <v>1786</v>
      </c>
      <c r="G261" s="166" t="s">
        <v>118</v>
      </c>
      <c r="H261" s="167">
        <v>11</v>
      </c>
      <c r="I261" s="168"/>
      <c r="J261" s="168">
        <f>ROUND(I261*H261,2)</f>
        <v>0</v>
      </c>
      <c r="K261" s="165" t="s">
        <v>162</v>
      </c>
      <c r="L261" s="169"/>
      <c r="M261" s="170" t="s">
        <v>3</v>
      </c>
      <c r="N261" s="171" t="s">
        <v>40</v>
      </c>
      <c r="O261" s="137">
        <v>0</v>
      </c>
      <c r="P261" s="137">
        <f>O261*H261</f>
        <v>0</v>
      </c>
      <c r="Q261" s="137">
        <v>2.1999999999999999E-2</v>
      </c>
      <c r="R261" s="137">
        <f>Q261*H261</f>
        <v>0.24199999999999999</v>
      </c>
      <c r="S261" s="137">
        <v>0</v>
      </c>
      <c r="T261" s="138">
        <f>S261*H261</f>
        <v>0</v>
      </c>
      <c r="AR261" s="139" t="s">
        <v>199</v>
      </c>
      <c r="AT261" s="139" t="s">
        <v>242</v>
      </c>
      <c r="AU261" s="139" t="s">
        <v>79</v>
      </c>
      <c r="AY261" s="18" t="s">
        <v>157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77</v>
      </c>
      <c r="BK261" s="140">
        <f>ROUND(I261*H261,2)</f>
        <v>0</v>
      </c>
      <c r="BL261" s="18" t="s">
        <v>163</v>
      </c>
      <c r="BM261" s="139" t="s">
        <v>1787</v>
      </c>
    </row>
    <row r="262" spans="2:65" s="1" customFormat="1" ht="24" customHeight="1">
      <c r="B262" s="128"/>
      <c r="C262" s="129" t="s">
        <v>844</v>
      </c>
      <c r="D262" s="129" t="s">
        <v>159</v>
      </c>
      <c r="E262" s="130" t="s">
        <v>1788</v>
      </c>
      <c r="F262" s="131" t="s">
        <v>1789</v>
      </c>
      <c r="G262" s="132" t="s">
        <v>104</v>
      </c>
      <c r="H262" s="133">
        <v>1.728</v>
      </c>
      <c r="I262" s="134"/>
      <c r="J262" s="134">
        <f>ROUND(I262*H262,2)</f>
        <v>0</v>
      </c>
      <c r="K262" s="131" t="s">
        <v>162</v>
      </c>
      <c r="L262" s="30"/>
      <c r="M262" s="135" t="s">
        <v>3</v>
      </c>
      <c r="N262" s="136" t="s">
        <v>40</v>
      </c>
      <c r="O262" s="137">
        <v>1.4419999999999999</v>
      </c>
      <c r="P262" s="137">
        <f>O262*H262</f>
        <v>2.4917759999999998</v>
      </c>
      <c r="Q262" s="137">
        <v>2.2563399999999998</v>
      </c>
      <c r="R262" s="137">
        <f>Q262*H262</f>
        <v>3.8989555199999995</v>
      </c>
      <c r="S262" s="137">
        <v>0</v>
      </c>
      <c r="T262" s="138">
        <f>S262*H262</f>
        <v>0</v>
      </c>
      <c r="AR262" s="139" t="s">
        <v>163</v>
      </c>
      <c r="AT262" s="139" t="s">
        <v>159</v>
      </c>
      <c r="AU262" s="139" t="s">
        <v>79</v>
      </c>
      <c r="AY262" s="18" t="s">
        <v>157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8" t="s">
        <v>77</v>
      </c>
      <c r="BK262" s="140">
        <f>ROUND(I262*H262,2)</f>
        <v>0</v>
      </c>
      <c r="BL262" s="18" t="s">
        <v>163</v>
      </c>
      <c r="BM262" s="139" t="s">
        <v>1790</v>
      </c>
    </row>
    <row r="263" spans="2:65" s="12" customFormat="1">
      <c r="B263" s="141"/>
      <c r="D263" s="142" t="s">
        <v>165</v>
      </c>
      <c r="E263" s="143" t="s">
        <v>3</v>
      </c>
      <c r="F263" s="144" t="s">
        <v>1791</v>
      </c>
      <c r="H263" s="145">
        <v>0.45500000000000002</v>
      </c>
      <c r="L263" s="141"/>
      <c r="M263" s="146"/>
      <c r="N263" s="147"/>
      <c r="O263" s="147"/>
      <c r="P263" s="147"/>
      <c r="Q263" s="147"/>
      <c r="R263" s="147"/>
      <c r="S263" s="147"/>
      <c r="T263" s="148"/>
      <c r="AT263" s="143" t="s">
        <v>165</v>
      </c>
      <c r="AU263" s="143" t="s">
        <v>79</v>
      </c>
      <c r="AV263" s="12" t="s">
        <v>79</v>
      </c>
      <c r="AW263" s="12" t="s">
        <v>31</v>
      </c>
      <c r="AX263" s="12" t="s">
        <v>69</v>
      </c>
      <c r="AY263" s="143" t="s">
        <v>157</v>
      </c>
    </row>
    <row r="264" spans="2:65" s="12" customFormat="1" ht="22.5">
      <c r="B264" s="141"/>
      <c r="D264" s="142" t="s">
        <v>165</v>
      </c>
      <c r="E264" s="143" t="s">
        <v>3</v>
      </c>
      <c r="F264" s="144" t="s">
        <v>1792</v>
      </c>
      <c r="H264" s="145">
        <v>1.2729999999999999</v>
      </c>
      <c r="L264" s="141"/>
      <c r="M264" s="146"/>
      <c r="N264" s="147"/>
      <c r="O264" s="147"/>
      <c r="P264" s="147"/>
      <c r="Q264" s="147"/>
      <c r="R264" s="147"/>
      <c r="S264" s="147"/>
      <c r="T264" s="148"/>
      <c r="AT264" s="143" t="s">
        <v>165</v>
      </c>
      <c r="AU264" s="143" t="s">
        <v>79</v>
      </c>
      <c r="AV264" s="12" t="s">
        <v>79</v>
      </c>
      <c r="AW264" s="12" t="s">
        <v>31</v>
      </c>
      <c r="AX264" s="12" t="s">
        <v>69</v>
      </c>
      <c r="AY264" s="143" t="s">
        <v>157</v>
      </c>
    </row>
    <row r="265" spans="2:65" s="13" customFormat="1">
      <c r="B265" s="149"/>
      <c r="D265" s="142" t="s">
        <v>165</v>
      </c>
      <c r="E265" s="150" t="s">
        <v>3</v>
      </c>
      <c r="F265" s="151" t="s">
        <v>172</v>
      </c>
      <c r="H265" s="152">
        <v>1.728</v>
      </c>
      <c r="L265" s="149"/>
      <c r="M265" s="153"/>
      <c r="N265" s="154"/>
      <c r="O265" s="154"/>
      <c r="P265" s="154"/>
      <c r="Q265" s="154"/>
      <c r="R265" s="154"/>
      <c r="S265" s="154"/>
      <c r="T265" s="155"/>
      <c r="AT265" s="150" t="s">
        <v>165</v>
      </c>
      <c r="AU265" s="150" t="s">
        <v>79</v>
      </c>
      <c r="AV265" s="13" t="s">
        <v>163</v>
      </c>
      <c r="AW265" s="13" t="s">
        <v>31</v>
      </c>
      <c r="AX265" s="13" t="s">
        <v>77</v>
      </c>
      <c r="AY265" s="150" t="s">
        <v>157</v>
      </c>
    </row>
    <row r="266" spans="2:65" s="1" customFormat="1" ht="48" customHeight="1">
      <c r="B266" s="128"/>
      <c r="C266" s="129" t="s">
        <v>848</v>
      </c>
      <c r="D266" s="129" t="s">
        <v>159</v>
      </c>
      <c r="E266" s="130" t="s">
        <v>1793</v>
      </c>
      <c r="F266" s="131" t="s">
        <v>1794</v>
      </c>
      <c r="G266" s="132" t="s">
        <v>118</v>
      </c>
      <c r="H266" s="133">
        <v>1.8</v>
      </c>
      <c r="I266" s="134"/>
      <c r="J266" s="134">
        <f>ROUND(I266*H266,2)</f>
        <v>0</v>
      </c>
      <c r="K266" s="131" t="s">
        <v>162</v>
      </c>
      <c r="L266" s="30"/>
      <c r="M266" s="135" t="s">
        <v>3</v>
      </c>
      <c r="N266" s="136" t="s">
        <v>40</v>
      </c>
      <c r="O266" s="137">
        <v>0.17899999999999999</v>
      </c>
      <c r="P266" s="137">
        <f>O266*H266</f>
        <v>0.32219999999999999</v>
      </c>
      <c r="Q266" s="137">
        <v>0.11808</v>
      </c>
      <c r="R266" s="137">
        <f>Q266*H266</f>
        <v>0.21254400000000001</v>
      </c>
      <c r="S266" s="137">
        <v>0</v>
      </c>
      <c r="T266" s="138">
        <f>S266*H266</f>
        <v>0</v>
      </c>
      <c r="AR266" s="139" t="s">
        <v>163</v>
      </c>
      <c r="AT266" s="139" t="s">
        <v>159</v>
      </c>
      <c r="AU266" s="139" t="s">
        <v>79</v>
      </c>
      <c r="AY266" s="18" t="s">
        <v>157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77</v>
      </c>
      <c r="BK266" s="140">
        <f>ROUND(I266*H266,2)</f>
        <v>0</v>
      </c>
      <c r="BL266" s="18" t="s">
        <v>163</v>
      </c>
      <c r="BM266" s="139" t="s">
        <v>1795</v>
      </c>
    </row>
    <row r="267" spans="2:65" s="12" customFormat="1">
      <c r="B267" s="141"/>
      <c r="D267" s="142" t="s">
        <v>165</v>
      </c>
      <c r="E267" s="143" t="s">
        <v>3</v>
      </c>
      <c r="F267" s="144" t="s">
        <v>1796</v>
      </c>
      <c r="H267" s="145">
        <v>1.8</v>
      </c>
      <c r="L267" s="141"/>
      <c r="M267" s="146"/>
      <c r="N267" s="147"/>
      <c r="O267" s="147"/>
      <c r="P267" s="147"/>
      <c r="Q267" s="147"/>
      <c r="R267" s="147"/>
      <c r="S267" s="147"/>
      <c r="T267" s="148"/>
      <c r="AT267" s="143" t="s">
        <v>165</v>
      </c>
      <c r="AU267" s="143" t="s">
        <v>79</v>
      </c>
      <c r="AV267" s="12" t="s">
        <v>79</v>
      </c>
      <c r="AW267" s="12" t="s">
        <v>31</v>
      </c>
      <c r="AX267" s="12" t="s">
        <v>77</v>
      </c>
      <c r="AY267" s="143" t="s">
        <v>157</v>
      </c>
    </row>
    <row r="268" spans="2:65" s="1" customFormat="1" ht="16.5" customHeight="1">
      <c r="B268" s="128"/>
      <c r="C268" s="163" t="s">
        <v>853</v>
      </c>
      <c r="D268" s="163" t="s">
        <v>242</v>
      </c>
      <c r="E268" s="164" t="s">
        <v>1797</v>
      </c>
      <c r="F268" s="165" t="s">
        <v>1798</v>
      </c>
      <c r="G268" s="166" t="s">
        <v>118</v>
      </c>
      <c r="H268" s="167">
        <v>1.8</v>
      </c>
      <c r="I268" s="168"/>
      <c r="J268" s="168">
        <f>ROUND(I268*H268,2)</f>
        <v>0</v>
      </c>
      <c r="K268" s="165" t="s">
        <v>162</v>
      </c>
      <c r="L268" s="169"/>
      <c r="M268" s="170" t="s">
        <v>3</v>
      </c>
      <c r="N268" s="171" t="s">
        <v>40</v>
      </c>
      <c r="O268" s="137">
        <v>0</v>
      </c>
      <c r="P268" s="137">
        <f>O268*H268</f>
        <v>0</v>
      </c>
      <c r="Q268" s="137">
        <v>0.12726000000000001</v>
      </c>
      <c r="R268" s="137">
        <f>Q268*H268</f>
        <v>0.22906800000000002</v>
      </c>
      <c r="S268" s="137">
        <v>0</v>
      </c>
      <c r="T268" s="138">
        <f>S268*H268</f>
        <v>0</v>
      </c>
      <c r="AR268" s="139" t="s">
        <v>199</v>
      </c>
      <c r="AT268" s="139" t="s">
        <v>242</v>
      </c>
      <c r="AU268" s="139" t="s">
        <v>79</v>
      </c>
      <c r="AY268" s="18" t="s">
        <v>157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77</v>
      </c>
      <c r="BK268" s="140">
        <f>ROUND(I268*H268,2)</f>
        <v>0</v>
      </c>
      <c r="BL268" s="18" t="s">
        <v>163</v>
      </c>
      <c r="BM268" s="139" t="s">
        <v>1799</v>
      </c>
    </row>
    <row r="269" spans="2:65" s="1" customFormat="1" ht="24" customHeight="1">
      <c r="B269" s="128"/>
      <c r="C269" s="129" t="s">
        <v>858</v>
      </c>
      <c r="D269" s="129" t="s">
        <v>159</v>
      </c>
      <c r="E269" s="130" t="s">
        <v>1800</v>
      </c>
      <c r="F269" s="131" t="s">
        <v>1801</v>
      </c>
      <c r="G269" s="132" t="s">
        <v>284</v>
      </c>
      <c r="H269" s="133">
        <v>31</v>
      </c>
      <c r="I269" s="134"/>
      <c r="J269" s="134">
        <f>ROUND(I269*H269,2)</f>
        <v>0</v>
      </c>
      <c r="K269" s="131" t="s">
        <v>162</v>
      </c>
      <c r="L269" s="30"/>
      <c r="M269" s="135" t="s">
        <v>3</v>
      </c>
      <c r="N269" s="136" t="s">
        <v>40</v>
      </c>
      <c r="O269" s="137">
        <v>0.94</v>
      </c>
      <c r="P269" s="137">
        <f>O269*H269</f>
        <v>29.139999999999997</v>
      </c>
      <c r="Q269" s="137">
        <v>0</v>
      </c>
      <c r="R269" s="137">
        <f>Q269*H269</f>
        <v>0</v>
      </c>
      <c r="S269" s="137">
        <v>5.3999999999999999E-2</v>
      </c>
      <c r="T269" s="138">
        <f>S269*H269</f>
        <v>1.6739999999999999</v>
      </c>
      <c r="AR269" s="139" t="s">
        <v>163</v>
      </c>
      <c r="AT269" s="139" t="s">
        <v>159</v>
      </c>
      <c r="AU269" s="139" t="s">
        <v>79</v>
      </c>
      <c r="AY269" s="18" t="s">
        <v>157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77</v>
      </c>
      <c r="BK269" s="140">
        <f>ROUND(I269*H269,2)</f>
        <v>0</v>
      </c>
      <c r="BL269" s="18" t="s">
        <v>163</v>
      </c>
      <c r="BM269" s="139" t="s">
        <v>1802</v>
      </c>
    </row>
    <row r="270" spans="2:65" s="1" customFormat="1" ht="24" customHeight="1">
      <c r="B270" s="128"/>
      <c r="C270" s="129" t="s">
        <v>862</v>
      </c>
      <c r="D270" s="129" t="s">
        <v>159</v>
      </c>
      <c r="E270" s="130" t="s">
        <v>1803</v>
      </c>
      <c r="F270" s="131" t="s">
        <v>1804</v>
      </c>
      <c r="G270" s="132" t="s">
        <v>118</v>
      </c>
      <c r="H270" s="133">
        <v>70</v>
      </c>
      <c r="I270" s="134"/>
      <c r="J270" s="134">
        <f>ROUND(I270*H270,2)</f>
        <v>0</v>
      </c>
      <c r="K270" s="131" t="s">
        <v>162</v>
      </c>
      <c r="L270" s="30"/>
      <c r="M270" s="135" t="s">
        <v>3</v>
      </c>
      <c r="N270" s="136" t="s">
        <v>40</v>
      </c>
      <c r="O270" s="137">
        <v>0.21</v>
      </c>
      <c r="P270" s="137">
        <f>O270*H270</f>
        <v>14.7</v>
      </c>
      <c r="Q270" s="137">
        <v>0</v>
      </c>
      <c r="R270" s="137">
        <f>Q270*H270</f>
        <v>0</v>
      </c>
      <c r="S270" s="137">
        <v>2.48E-3</v>
      </c>
      <c r="T270" s="138">
        <f>S270*H270</f>
        <v>0.1736</v>
      </c>
      <c r="AR270" s="139" t="s">
        <v>163</v>
      </c>
      <c r="AT270" s="139" t="s">
        <v>159</v>
      </c>
      <c r="AU270" s="139" t="s">
        <v>79</v>
      </c>
      <c r="AY270" s="18" t="s">
        <v>157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8" t="s">
        <v>77</v>
      </c>
      <c r="BK270" s="140">
        <f>ROUND(I270*H270,2)</f>
        <v>0</v>
      </c>
      <c r="BL270" s="18" t="s">
        <v>163</v>
      </c>
      <c r="BM270" s="139" t="s">
        <v>1805</v>
      </c>
    </row>
    <row r="271" spans="2:65" s="1" customFormat="1" ht="24" customHeight="1">
      <c r="B271" s="128"/>
      <c r="C271" s="129" t="s">
        <v>868</v>
      </c>
      <c r="D271" s="129" t="s">
        <v>159</v>
      </c>
      <c r="E271" s="130" t="s">
        <v>1806</v>
      </c>
      <c r="F271" s="131" t="s">
        <v>1807</v>
      </c>
      <c r="G271" s="132" t="s">
        <v>284</v>
      </c>
      <c r="H271" s="133">
        <v>1</v>
      </c>
      <c r="I271" s="134"/>
      <c r="J271" s="134">
        <f>ROUND(I271*H271,2)</f>
        <v>0</v>
      </c>
      <c r="K271" s="131" t="s">
        <v>162</v>
      </c>
      <c r="L271" s="30"/>
      <c r="M271" s="135" t="s">
        <v>3</v>
      </c>
      <c r="N271" s="136" t="s">
        <v>40</v>
      </c>
      <c r="O271" s="137">
        <v>0.71399999999999997</v>
      </c>
      <c r="P271" s="137">
        <f>O271*H271</f>
        <v>0.71399999999999997</v>
      </c>
      <c r="Q271" s="137">
        <v>0</v>
      </c>
      <c r="R271" s="137">
        <f>Q271*H271</f>
        <v>0</v>
      </c>
      <c r="S271" s="137">
        <v>0.21</v>
      </c>
      <c r="T271" s="138">
        <f>S271*H271</f>
        <v>0.21</v>
      </c>
      <c r="AR271" s="139" t="s">
        <v>163</v>
      </c>
      <c r="AT271" s="139" t="s">
        <v>159</v>
      </c>
      <c r="AU271" s="139" t="s">
        <v>79</v>
      </c>
      <c r="AY271" s="18" t="s">
        <v>157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8" t="s">
        <v>77</v>
      </c>
      <c r="BK271" s="140">
        <f>ROUND(I271*H271,2)</f>
        <v>0</v>
      </c>
      <c r="BL271" s="18" t="s">
        <v>163</v>
      </c>
      <c r="BM271" s="139" t="s">
        <v>1808</v>
      </c>
    </row>
    <row r="272" spans="2:65" s="11" customFormat="1" ht="22.9" customHeight="1">
      <c r="B272" s="116"/>
      <c r="D272" s="117" t="s">
        <v>68</v>
      </c>
      <c r="E272" s="126" t="s">
        <v>376</v>
      </c>
      <c r="F272" s="126" t="s">
        <v>377</v>
      </c>
      <c r="J272" s="127">
        <f>BK272</f>
        <v>0</v>
      </c>
      <c r="L272" s="116"/>
      <c r="M272" s="120"/>
      <c r="N272" s="121"/>
      <c r="O272" s="121"/>
      <c r="P272" s="122">
        <f>SUM(P273:P280)</f>
        <v>0.83973600000000004</v>
      </c>
      <c r="Q272" s="121"/>
      <c r="R272" s="122">
        <f>SUM(R273:R280)</f>
        <v>0</v>
      </c>
      <c r="S272" s="121"/>
      <c r="T272" s="123">
        <f>SUM(T273:T280)</f>
        <v>0</v>
      </c>
      <c r="AR272" s="117" t="s">
        <v>77</v>
      </c>
      <c r="AT272" s="124" t="s">
        <v>68</v>
      </c>
      <c r="AU272" s="124" t="s">
        <v>77</v>
      </c>
      <c r="AY272" s="117" t="s">
        <v>157</v>
      </c>
      <c r="BK272" s="125">
        <f>SUM(BK273:BK280)</f>
        <v>0</v>
      </c>
    </row>
    <row r="273" spans="2:65" s="1" customFormat="1" ht="24" customHeight="1">
      <c r="B273" s="128"/>
      <c r="C273" s="129" t="s">
        <v>872</v>
      </c>
      <c r="D273" s="129" t="s">
        <v>159</v>
      </c>
      <c r="E273" s="130" t="s">
        <v>1809</v>
      </c>
      <c r="F273" s="131" t="s">
        <v>380</v>
      </c>
      <c r="G273" s="132" t="s">
        <v>211</v>
      </c>
      <c r="H273" s="133">
        <v>4.008</v>
      </c>
      <c r="I273" s="134"/>
      <c r="J273" s="134">
        <f>ROUND(I273*H273,2)</f>
        <v>0</v>
      </c>
      <c r="K273" s="131" t="s">
        <v>162</v>
      </c>
      <c r="L273" s="30"/>
      <c r="M273" s="135" t="s">
        <v>3</v>
      </c>
      <c r="N273" s="136" t="s">
        <v>40</v>
      </c>
      <c r="O273" s="137">
        <v>0.125</v>
      </c>
      <c r="P273" s="137">
        <f>O273*H273</f>
        <v>0.501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163</v>
      </c>
      <c r="AT273" s="139" t="s">
        <v>159</v>
      </c>
      <c r="AU273" s="139" t="s">
        <v>79</v>
      </c>
      <c r="AY273" s="18" t="s">
        <v>157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77</v>
      </c>
      <c r="BK273" s="140">
        <f>ROUND(I273*H273,2)</f>
        <v>0</v>
      </c>
      <c r="BL273" s="18" t="s">
        <v>163</v>
      </c>
      <c r="BM273" s="139" t="s">
        <v>1810</v>
      </c>
    </row>
    <row r="274" spans="2:65" s="12" customFormat="1">
      <c r="B274" s="141"/>
      <c r="D274" s="142" t="s">
        <v>165</v>
      </c>
      <c r="E274" s="143" t="s">
        <v>3</v>
      </c>
      <c r="F274" s="144" t="s">
        <v>1811</v>
      </c>
      <c r="H274" s="145">
        <v>4.008</v>
      </c>
      <c r="L274" s="141"/>
      <c r="M274" s="146"/>
      <c r="N274" s="147"/>
      <c r="O274" s="147"/>
      <c r="P274" s="147"/>
      <c r="Q274" s="147"/>
      <c r="R274" s="147"/>
      <c r="S274" s="147"/>
      <c r="T274" s="148"/>
      <c r="AT274" s="143" t="s">
        <v>165</v>
      </c>
      <c r="AU274" s="143" t="s">
        <v>79</v>
      </c>
      <c r="AV274" s="12" t="s">
        <v>79</v>
      </c>
      <c r="AW274" s="12" t="s">
        <v>31</v>
      </c>
      <c r="AX274" s="12" t="s">
        <v>77</v>
      </c>
      <c r="AY274" s="143" t="s">
        <v>157</v>
      </c>
    </row>
    <row r="275" spans="2:65" s="1" customFormat="1" ht="36" customHeight="1">
      <c r="B275" s="128"/>
      <c r="C275" s="129" t="s">
        <v>877</v>
      </c>
      <c r="D275" s="129" t="s">
        <v>159</v>
      </c>
      <c r="E275" s="130" t="s">
        <v>383</v>
      </c>
      <c r="F275" s="131" t="s">
        <v>384</v>
      </c>
      <c r="G275" s="132" t="s">
        <v>211</v>
      </c>
      <c r="H275" s="133">
        <v>28.056000000000001</v>
      </c>
      <c r="I275" s="134"/>
      <c r="J275" s="134">
        <f>ROUND(I275*H275,2)</f>
        <v>0</v>
      </c>
      <c r="K275" s="131" t="s">
        <v>162</v>
      </c>
      <c r="L275" s="30"/>
      <c r="M275" s="135" t="s">
        <v>3</v>
      </c>
      <c r="N275" s="136" t="s">
        <v>40</v>
      </c>
      <c r="O275" s="137">
        <v>6.0000000000000001E-3</v>
      </c>
      <c r="P275" s="137">
        <f>O275*H275</f>
        <v>0.16833600000000001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163</v>
      </c>
      <c r="AT275" s="139" t="s">
        <v>159</v>
      </c>
      <c r="AU275" s="139" t="s">
        <v>79</v>
      </c>
      <c r="AY275" s="18" t="s">
        <v>157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77</v>
      </c>
      <c r="BK275" s="140">
        <f>ROUND(I275*H275,2)</f>
        <v>0</v>
      </c>
      <c r="BL275" s="18" t="s">
        <v>163</v>
      </c>
      <c r="BM275" s="139" t="s">
        <v>1812</v>
      </c>
    </row>
    <row r="276" spans="2:65" s="12" customFormat="1">
      <c r="B276" s="141"/>
      <c r="D276" s="142" t="s">
        <v>165</v>
      </c>
      <c r="F276" s="144" t="s">
        <v>1813</v>
      </c>
      <c r="H276" s="145">
        <v>28.056000000000001</v>
      </c>
      <c r="L276" s="141"/>
      <c r="M276" s="146"/>
      <c r="N276" s="147"/>
      <c r="O276" s="147"/>
      <c r="P276" s="147"/>
      <c r="Q276" s="147"/>
      <c r="R276" s="147"/>
      <c r="S276" s="147"/>
      <c r="T276" s="148"/>
      <c r="AT276" s="143" t="s">
        <v>165</v>
      </c>
      <c r="AU276" s="143" t="s">
        <v>79</v>
      </c>
      <c r="AV276" s="12" t="s">
        <v>79</v>
      </c>
      <c r="AW276" s="12" t="s">
        <v>4</v>
      </c>
      <c r="AX276" s="12" t="s">
        <v>77</v>
      </c>
      <c r="AY276" s="143" t="s">
        <v>157</v>
      </c>
    </row>
    <row r="277" spans="2:65" s="1" customFormat="1" ht="36" customHeight="1">
      <c r="B277" s="128"/>
      <c r="C277" s="129" t="s">
        <v>883</v>
      </c>
      <c r="D277" s="129" t="s">
        <v>159</v>
      </c>
      <c r="E277" s="130" t="s">
        <v>401</v>
      </c>
      <c r="F277" s="131" t="s">
        <v>402</v>
      </c>
      <c r="G277" s="132" t="s">
        <v>211</v>
      </c>
      <c r="H277" s="133">
        <v>4.008</v>
      </c>
      <c r="I277" s="134"/>
      <c r="J277" s="134">
        <f>ROUND(I277*H277,2)</f>
        <v>0</v>
      </c>
      <c r="K277" s="131" t="s">
        <v>162</v>
      </c>
      <c r="L277" s="30"/>
      <c r="M277" s="135" t="s">
        <v>3</v>
      </c>
      <c r="N277" s="136" t="s">
        <v>40</v>
      </c>
      <c r="O277" s="137">
        <v>0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163</v>
      </c>
      <c r="AT277" s="139" t="s">
        <v>159</v>
      </c>
      <c r="AU277" s="139" t="s">
        <v>79</v>
      </c>
      <c r="AY277" s="18" t="s">
        <v>157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77</v>
      </c>
      <c r="BK277" s="140">
        <f>ROUND(I277*H277,2)</f>
        <v>0</v>
      </c>
      <c r="BL277" s="18" t="s">
        <v>163</v>
      </c>
      <c r="BM277" s="139" t="s">
        <v>1814</v>
      </c>
    </row>
    <row r="278" spans="2:65" s="12" customFormat="1">
      <c r="B278" s="141"/>
      <c r="D278" s="142" t="s">
        <v>165</v>
      </c>
      <c r="E278" s="143" t="s">
        <v>3</v>
      </c>
      <c r="F278" s="144" t="s">
        <v>1811</v>
      </c>
      <c r="H278" s="145">
        <v>4.008</v>
      </c>
      <c r="L278" s="141"/>
      <c r="M278" s="146"/>
      <c r="N278" s="147"/>
      <c r="O278" s="147"/>
      <c r="P278" s="147"/>
      <c r="Q278" s="147"/>
      <c r="R278" s="147"/>
      <c r="S278" s="147"/>
      <c r="T278" s="148"/>
      <c r="AT278" s="143" t="s">
        <v>165</v>
      </c>
      <c r="AU278" s="143" t="s">
        <v>79</v>
      </c>
      <c r="AV278" s="12" t="s">
        <v>79</v>
      </c>
      <c r="AW278" s="12" t="s">
        <v>31</v>
      </c>
      <c r="AX278" s="12" t="s">
        <v>77</v>
      </c>
      <c r="AY278" s="143" t="s">
        <v>157</v>
      </c>
    </row>
    <row r="279" spans="2:65" s="1" customFormat="1" ht="36" customHeight="1">
      <c r="B279" s="128"/>
      <c r="C279" s="129" t="s">
        <v>888</v>
      </c>
      <c r="D279" s="129" t="s">
        <v>159</v>
      </c>
      <c r="E279" s="130" t="s">
        <v>1815</v>
      </c>
      <c r="F279" s="131" t="s">
        <v>1816</v>
      </c>
      <c r="G279" s="132" t="s">
        <v>211</v>
      </c>
      <c r="H279" s="133">
        <v>5.3250000000000002</v>
      </c>
      <c r="I279" s="134"/>
      <c r="J279" s="134">
        <f>ROUND(I279*H279,2)</f>
        <v>0</v>
      </c>
      <c r="K279" s="131" t="s">
        <v>3</v>
      </c>
      <c r="L279" s="30"/>
      <c r="M279" s="135" t="s">
        <v>3</v>
      </c>
      <c r="N279" s="136" t="s">
        <v>40</v>
      </c>
      <c r="O279" s="137">
        <v>3.2000000000000001E-2</v>
      </c>
      <c r="P279" s="137">
        <f>O279*H279</f>
        <v>0.1704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163</v>
      </c>
      <c r="AT279" s="139" t="s">
        <v>159</v>
      </c>
      <c r="AU279" s="139" t="s">
        <v>79</v>
      </c>
      <c r="AY279" s="18" t="s">
        <v>157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77</v>
      </c>
      <c r="BK279" s="140">
        <f>ROUND(I279*H279,2)</f>
        <v>0</v>
      </c>
      <c r="BL279" s="18" t="s">
        <v>163</v>
      </c>
      <c r="BM279" s="139" t="s">
        <v>1817</v>
      </c>
    </row>
    <row r="280" spans="2:65" s="12" customFormat="1">
      <c r="B280" s="141"/>
      <c r="D280" s="142" t="s">
        <v>165</v>
      </c>
      <c r="E280" s="143" t="s">
        <v>3</v>
      </c>
      <c r="F280" s="144" t="s">
        <v>1818</v>
      </c>
      <c r="H280" s="145">
        <v>5.3250000000000002</v>
      </c>
      <c r="L280" s="141"/>
      <c r="M280" s="146"/>
      <c r="N280" s="147"/>
      <c r="O280" s="147"/>
      <c r="P280" s="147"/>
      <c r="Q280" s="147"/>
      <c r="R280" s="147"/>
      <c r="S280" s="147"/>
      <c r="T280" s="148"/>
      <c r="AT280" s="143" t="s">
        <v>165</v>
      </c>
      <c r="AU280" s="143" t="s">
        <v>79</v>
      </c>
      <c r="AV280" s="12" t="s">
        <v>79</v>
      </c>
      <c r="AW280" s="12" t="s">
        <v>31</v>
      </c>
      <c r="AX280" s="12" t="s">
        <v>77</v>
      </c>
      <c r="AY280" s="143" t="s">
        <v>157</v>
      </c>
    </row>
    <row r="281" spans="2:65" s="11" customFormat="1" ht="22.9" customHeight="1">
      <c r="B281" s="116"/>
      <c r="D281" s="117" t="s">
        <v>68</v>
      </c>
      <c r="E281" s="126" t="s">
        <v>1819</v>
      </c>
      <c r="F281" s="126" t="s">
        <v>1820</v>
      </c>
      <c r="J281" s="127">
        <f>BK281</f>
        <v>0</v>
      </c>
      <c r="L281" s="116"/>
      <c r="M281" s="120"/>
      <c r="N281" s="121"/>
      <c r="O281" s="121"/>
      <c r="P281" s="122">
        <f>P282</f>
        <v>78.793000000000006</v>
      </c>
      <c r="Q281" s="121"/>
      <c r="R281" s="122">
        <f>R282</f>
        <v>0</v>
      </c>
      <c r="S281" s="121"/>
      <c r="T281" s="123">
        <f>T282</f>
        <v>0</v>
      </c>
      <c r="AR281" s="117" t="s">
        <v>77</v>
      </c>
      <c r="AT281" s="124" t="s">
        <v>68</v>
      </c>
      <c r="AU281" s="124" t="s">
        <v>77</v>
      </c>
      <c r="AY281" s="117" t="s">
        <v>157</v>
      </c>
      <c r="BK281" s="125">
        <f>BK282</f>
        <v>0</v>
      </c>
    </row>
    <row r="282" spans="2:65" s="1" customFormat="1" ht="48" customHeight="1">
      <c r="B282" s="128"/>
      <c r="C282" s="129" t="s">
        <v>894</v>
      </c>
      <c r="D282" s="129" t="s">
        <v>159</v>
      </c>
      <c r="E282" s="130" t="s">
        <v>1821</v>
      </c>
      <c r="F282" s="131" t="s">
        <v>1822</v>
      </c>
      <c r="G282" s="132" t="s">
        <v>211</v>
      </c>
      <c r="H282" s="133">
        <v>121.22</v>
      </c>
      <c r="I282" s="134"/>
      <c r="J282" s="134">
        <f>ROUND(I282*H282,2)</f>
        <v>0</v>
      </c>
      <c r="K282" s="131" t="s">
        <v>162</v>
      </c>
      <c r="L282" s="30"/>
      <c r="M282" s="135" t="s">
        <v>3</v>
      </c>
      <c r="N282" s="136" t="s">
        <v>40</v>
      </c>
      <c r="O282" s="137">
        <v>0.65</v>
      </c>
      <c r="P282" s="137">
        <f>O282*H282</f>
        <v>78.793000000000006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AR282" s="139" t="s">
        <v>163</v>
      </c>
      <c r="AT282" s="139" t="s">
        <v>159</v>
      </c>
      <c r="AU282" s="139" t="s">
        <v>79</v>
      </c>
      <c r="AY282" s="18" t="s">
        <v>157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77</v>
      </c>
      <c r="BK282" s="140">
        <f>ROUND(I282*H282,2)</f>
        <v>0</v>
      </c>
      <c r="BL282" s="18" t="s">
        <v>163</v>
      </c>
      <c r="BM282" s="139" t="s">
        <v>1823</v>
      </c>
    </row>
    <row r="283" spans="2:65" s="11" customFormat="1" ht="25.9" customHeight="1">
      <c r="B283" s="116"/>
      <c r="D283" s="117" t="s">
        <v>68</v>
      </c>
      <c r="E283" s="118" t="s">
        <v>404</v>
      </c>
      <c r="F283" s="118" t="s">
        <v>405</v>
      </c>
      <c r="J283" s="119">
        <f>BK283</f>
        <v>0</v>
      </c>
      <c r="L283" s="116"/>
      <c r="M283" s="120"/>
      <c r="N283" s="121"/>
      <c r="O283" s="121"/>
      <c r="P283" s="122">
        <f>P284</f>
        <v>0.87833499999999998</v>
      </c>
      <c r="Q283" s="121"/>
      <c r="R283" s="122">
        <f>R284</f>
        <v>6.1574000000000004E-3</v>
      </c>
      <c r="S283" s="121"/>
      <c r="T283" s="123">
        <f>T284</f>
        <v>0</v>
      </c>
      <c r="AR283" s="117" t="s">
        <v>79</v>
      </c>
      <c r="AT283" s="124" t="s">
        <v>68</v>
      </c>
      <c r="AU283" s="124" t="s">
        <v>69</v>
      </c>
      <c r="AY283" s="117" t="s">
        <v>157</v>
      </c>
      <c r="BK283" s="125">
        <f>BK284</f>
        <v>0</v>
      </c>
    </row>
    <row r="284" spans="2:65" s="11" customFormat="1" ht="22.9" customHeight="1">
      <c r="B284" s="116"/>
      <c r="D284" s="117" t="s">
        <v>68</v>
      </c>
      <c r="E284" s="126" t="s">
        <v>406</v>
      </c>
      <c r="F284" s="126" t="s">
        <v>407</v>
      </c>
      <c r="J284" s="127">
        <f>BK284</f>
        <v>0</v>
      </c>
      <c r="L284" s="116"/>
      <c r="M284" s="120"/>
      <c r="N284" s="121"/>
      <c r="O284" s="121"/>
      <c r="P284" s="122">
        <f>SUM(P285:P290)</f>
        <v>0.87833499999999998</v>
      </c>
      <c r="Q284" s="121"/>
      <c r="R284" s="122">
        <f>SUM(R285:R290)</f>
        <v>6.1574000000000004E-3</v>
      </c>
      <c r="S284" s="121"/>
      <c r="T284" s="123">
        <f>SUM(T285:T290)</f>
        <v>0</v>
      </c>
      <c r="AR284" s="117" t="s">
        <v>79</v>
      </c>
      <c r="AT284" s="124" t="s">
        <v>68</v>
      </c>
      <c r="AU284" s="124" t="s">
        <v>77</v>
      </c>
      <c r="AY284" s="117" t="s">
        <v>157</v>
      </c>
      <c r="BK284" s="125">
        <f>SUM(BK285:BK290)</f>
        <v>0</v>
      </c>
    </row>
    <row r="285" spans="2:65" s="1" customFormat="1" ht="24" customHeight="1">
      <c r="B285" s="128"/>
      <c r="C285" s="129" t="s">
        <v>899</v>
      </c>
      <c r="D285" s="129" t="s">
        <v>159</v>
      </c>
      <c r="E285" s="130" t="s">
        <v>1824</v>
      </c>
      <c r="F285" s="131" t="s">
        <v>1825</v>
      </c>
      <c r="G285" s="132" t="s">
        <v>121</v>
      </c>
      <c r="H285" s="133">
        <v>9.0549999999999997</v>
      </c>
      <c r="I285" s="134"/>
      <c r="J285" s="134">
        <f>ROUND(I285*H285,2)</f>
        <v>0</v>
      </c>
      <c r="K285" s="131" t="s">
        <v>162</v>
      </c>
      <c r="L285" s="30"/>
      <c r="M285" s="135" t="s">
        <v>3</v>
      </c>
      <c r="N285" s="136" t="s">
        <v>40</v>
      </c>
      <c r="O285" s="137">
        <v>9.7000000000000003E-2</v>
      </c>
      <c r="P285" s="137">
        <f>O285*H285</f>
        <v>0.87833499999999998</v>
      </c>
      <c r="Q285" s="137">
        <v>8.0000000000000007E-5</v>
      </c>
      <c r="R285" s="137">
        <f>Q285*H285</f>
        <v>7.2440000000000004E-4</v>
      </c>
      <c r="S285" s="137">
        <v>0</v>
      </c>
      <c r="T285" s="138">
        <f>S285*H285</f>
        <v>0</v>
      </c>
      <c r="AR285" s="139" t="s">
        <v>247</v>
      </c>
      <c r="AT285" s="139" t="s">
        <v>159</v>
      </c>
      <c r="AU285" s="139" t="s">
        <v>79</v>
      </c>
      <c r="AY285" s="18" t="s">
        <v>157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8" t="s">
        <v>77</v>
      </c>
      <c r="BK285" s="140">
        <f>ROUND(I285*H285,2)</f>
        <v>0</v>
      </c>
      <c r="BL285" s="18" t="s">
        <v>247</v>
      </c>
      <c r="BM285" s="139" t="s">
        <v>1826</v>
      </c>
    </row>
    <row r="286" spans="2:65" s="12" customFormat="1">
      <c r="B286" s="141"/>
      <c r="D286" s="142" t="s">
        <v>165</v>
      </c>
      <c r="E286" s="143" t="s">
        <v>3</v>
      </c>
      <c r="F286" s="144" t="s">
        <v>1827</v>
      </c>
      <c r="H286" s="145">
        <v>2.4750000000000001</v>
      </c>
      <c r="L286" s="141"/>
      <c r="M286" s="146"/>
      <c r="N286" s="147"/>
      <c r="O286" s="147"/>
      <c r="P286" s="147"/>
      <c r="Q286" s="147"/>
      <c r="R286" s="147"/>
      <c r="S286" s="147"/>
      <c r="T286" s="148"/>
      <c r="AT286" s="143" t="s">
        <v>165</v>
      </c>
      <c r="AU286" s="143" t="s">
        <v>79</v>
      </c>
      <c r="AV286" s="12" t="s">
        <v>79</v>
      </c>
      <c r="AW286" s="12" t="s">
        <v>31</v>
      </c>
      <c r="AX286" s="12" t="s">
        <v>69</v>
      </c>
      <c r="AY286" s="143" t="s">
        <v>157</v>
      </c>
    </row>
    <row r="287" spans="2:65" s="12" customFormat="1">
      <c r="B287" s="141"/>
      <c r="D287" s="142" t="s">
        <v>165</v>
      </c>
      <c r="E287" s="143" t="s">
        <v>3</v>
      </c>
      <c r="F287" s="144" t="s">
        <v>1828</v>
      </c>
      <c r="H287" s="145">
        <v>6.58</v>
      </c>
      <c r="L287" s="141"/>
      <c r="M287" s="146"/>
      <c r="N287" s="147"/>
      <c r="O287" s="147"/>
      <c r="P287" s="147"/>
      <c r="Q287" s="147"/>
      <c r="R287" s="147"/>
      <c r="S287" s="147"/>
      <c r="T287" s="148"/>
      <c r="AT287" s="143" t="s">
        <v>165</v>
      </c>
      <c r="AU287" s="143" t="s">
        <v>79</v>
      </c>
      <c r="AV287" s="12" t="s">
        <v>79</v>
      </c>
      <c r="AW287" s="12" t="s">
        <v>31</v>
      </c>
      <c r="AX287" s="12" t="s">
        <v>69</v>
      </c>
      <c r="AY287" s="143" t="s">
        <v>157</v>
      </c>
    </row>
    <row r="288" spans="2:65" s="13" customFormat="1">
      <c r="B288" s="149"/>
      <c r="D288" s="142" t="s">
        <v>165</v>
      </c>
      <c r="E288" s="150" t="s">
        <v>3</v>
      </c>
      <c r="F288" s="151" t="s">
        <v>172</v>
      </c>
      <c r="H288" s="152">
        <v>9.0549999999999997</v>
      </c>
      <c r="L288" s="149"/>
      <c r="M288" s="153"/>
      <c r="N288" s="154"/>
      <c r="O288" s="154"/>
      <c r="P288" s="154"/>
      <c r="Q288" s="154"/>
      <c r="R288" s="154"/>
      <c r="S288" s="154"/>
      <c r="T288" s="155"/>
      <c r="AT288" s="150" t="s">
        <v>165</v>
      </c>
      <c r="AU288" s="150" t="s">
        <v>79</v>
      </c>
      <c r="AV288" s="13" t="s">
        <v>163</v>
      </c>
      <c r="AW288" s="13" t="s">
        <v>31</v>
      </c>
      <c r="AX288" s="13" t="s">
        <v>77</v>
      </c>
      <c r="AY288" s="150" t="s">
        <v>157</v>
      </c>
    </row>
    <row r="289" spans="2:65" s="1" customFormat="1" ht="24" customHeight="1">
      <c r="B289" s="128"/>
      <c r="C289" s="163" t="s">
        <v>904</v>
      </c>
      <c r="D289" s="163" t="s">
        <v>242</v>
      </c>
      <c r="E289" s="164" t="s">
        <v>1829</v>
      </c>
      <c r="F289" s="165" t="s">
        <v>1830</v>
      </c>
      <c r="G289" s="166" t="s">
        <v>121</v>
      </c>
      <c r="H289" s="167">
        <v>10.866</v>
      </c>
      <c r="I289" s="168"/>
      <c r="J289" s="168">
        <f>ROUND(I289*H289,2)</f>
        <v>0</v>
      </c>
      <c r="K289" s="165" t="s">
        <v>162</v>
      </c>
      <c r="L289" s="169"/>
      <c r="M289" s="170" t="s">
        <v>3</v>
      </c>
      <c r="N289" s="171" t="s">
        <v>40</v>
      </c>
      <c r="O289" s="137">
        <v>0</v>
      </c>
      <c r="P289" s="137">
        <f>O289*H289</f>
        <v>0</v>
      </c>
      <c r="Q289" s="137">
        <v>5.0000000000000001E-4</v>
      </c>
      <c r="R289" s="137">
        <f>Q289*H289</f>
        <v>5.4330000000000003E-3</v>
      </c>
      <c r="S289" s="137">
        <v>0</v>
      </c>
      <c r="T289" s="138">
        <f>S289*H289</f>
        <v>0</v>
      </c>
      <c r="AR289" s="139" t="s">
        <v>328</v>
      </c>
      <c r="AT289" s="139" t="s">
        <v>242</v>
      </c>
      <c r="AU289" s="139" t="s">
        <v>79</v>
      </c>
      <c r="AY289" s="18" t="s">
        <v>157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8" t="s">
        <v>77</v>
      </c>
      <c r="BK289" s="140">
        <f>ROUND(I289*H289,2)</f>
        <v>0</v>
      </c>
      <c r="BL289" s="18" t="s">
        <v>247</v>
      </c>
      <c r="BM289" s="139" t="s">
        <v>1831</v>
      </c>
    </row>
    <row r="290" spans="2:65" s="12" customFormat="1">
      <c r="B290" s="141"/>
      <c r="D290" s="142" t="s">
        <v>165</v>
      </c>
      <c r="F290" s="144" t="s">
        <v>1832</v>
      </c>
      <c r="H290" s="145">
        <v>10.866</v>
      </c>
      <c r="L290" s="141"/>
      <c r="M290" s="182"/>
      <c r="N290" s="183"/>
      <c r="O290" s="183"/>
      <c r="P290" s="183"/>
      <c r="Q290" s="183"/>
      <c r="R290" s="183"/>
      <c r="S290" s="183"/>
      <c r="T290" s="184"/>
      <c r="AT290" s="143" t="s">
        <v>165</v>
      </c>
      <c r="AU290" s="143" t="s">
        <v>79</v>
      </c>
      <c r="AV290" s="12" t="s">
        <v>79</v>
      </c>
      <c r="AW290" s="12" t="s">
        <v>4</v>
      </c>
      <c r="AX290" s="12" t="s">
        <v>77</v>
      </c>
      <c r="AY290" s="143" t="s">
        <v>157</v>
      </c>
    </row>
    <row r="291" spans="2:65" s="1" customFormat="1" ht="6.95" customHeight="1">
      <c r="B291" s="39"/>
      <c r="C291" s="40"/>
      <c r="D291" s="40"/>
      <c r="E291" s="40"/>
      <c r="F291" s="40"/>
      <c r="G291" s="40"/>
      <c r="H291" s="40"/>
      <c r="I291" s="40"/>
      <c r="J291" s="40"/>
      <c r="K291" s="40"/>
      <c r="L291" s="30"/>
    </row>
  </sheetData>
  <autoFilter ref="C90:K290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2"/>
  <sheetViews>
    <sheetView showGridLines="0" workbookViewId="0">
      <selection activeCell="E24" sqref="E2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3"/>
    </row>
    <row r="2" spans="1:46" ht="36.950000000000003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88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ht="24.95" customHeight="1">
      <c r="B4" s="21"/>
      <c r="D4" s="22" t="s">
        <v>109</v>
      </c>
      <c r="L4" s="21"/>
      <c r="M4" s="85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7" t="s">
        <v>15</v>
      </c>
      <c r="L6" s="21"/>
    </row>
    <row r="7" spans="1:46" ht="16.5" customHeight="1">
      <c r="B7" s="21"/>
      <c r="E7" s="370" t="str">
        <f>'Rekapitulace stavby'!K6</f>
        <v>Srbsko, vodojem - rekonstrukce, úprava 18.6.2019</v>
      </c>
      <c r="F7" s="371"/>
      <c r="G7" s="371"/>
      <c r="H7" s="371"/>
      <c r="L7" s="21"/>
    </row>
    <row r="8" spans="1:46" s="1" customFormat="1" ht="12" customHeight="1">
      <c r="B8" s="30"/>
      <c r="D8" s="27" t="s">
        <v>123</v>
      </c>
      <c r="L8" s="30"/>
    </row>
    <row r="9" spans="1:46" s="1" customFormat="1" ht="36.950000000000003" customHeight="1">
      <c r="B9" s="30"/>
      <c r="E9" s="354" t="s">
        <v>1833</v>
      </c>
      <c r="F9" s="369"/>
      <c r="G9" s="369"/>
      <c r="H9" s="369"/>
      <c r="L9" s="30"/>
    </row>
    <row r="10" spans="1:46" s="1" customFormat="1">
      <c r="B10" s="30"/>
      <c r="L10" s="30"/>
    </row>
    <row r="11" spans="1:46" s="1" customFormat="1" ht="12" customHeight="1">
      <c r="B11" s="30"/>
      <c r="D11" s="27" t="s">
        <v>17</v>
      </c>
      <c r="F11" s="25" t="s">
        <v>3</v>
      </c>
      <c r="I11" s="27" t="s">
        <v>18</v>
      </c>
      <c r="J11" s="25" t="s">
        <v>3</v>
      </c>
      <c r="L11" s="30"/>
    </row>
    <row r="12" spans="1:46" s="1" customFormat="1" ht="12" customHeight="1">
      <c r="B12" s="30"/>
      <c r="D12" s="27" t="s">
        <v>19</v>
      </c>
      <c r="F12" s="25" t="s">
        <v>20</v>
      </c>
      <c r="I12" s="27" t="s">
        <v>21</v>
      </c>
      <c r="J12" s="47" t="str">
        <f>'Rekapitulace stavby'!AN8</f>
        <v>27. 4. 2019</v>
      </c>
      <c r="L12" s="30"/>
    </row>
    <row r="13" spans="1:46" s="1" customFormat="1" ht="10.9" customHeight="1">
      <c r="B13" s="30"/>
      <c r="L13" s="30"/>
    </row>
    <row r="14" spans="1:46" s="1" customFormat="1" ht="12" customHeight="1">
      <c r="B14" s="30"/>
      <c r="D14" s="27" t="s">
        <v>23</v>
      </c>
      <c r="I14" s="27" t="s">
        <v>24</v>
      </c>
      <c r="J14" s="25" t="s">
        <v>3</v>
      </c>
      <c r="L14" s="30"/>
    </row>
    <row r="15" spans="1:46" s="1" customFormat="1" ht="18" customHeight="1">
      <c r="B15" s="30"/>
      <c r="E15" s="25" t="s">
        <v>28</v>
      </c>
      <c r="I15" s="27" t="s">
        <v>26</v>
      </c>
      <c r="J15" s="25" t="s">
        <v>3</v>
      </c>
      <c r="L15" s="30"/>
    </row>
    <row r="16" spans="1:46" s="1" customFormat="1" ht="6.95" customHeight="1">
      <c r="B16" s="30"/>
      <c r="L16" s="30"/>
    </row>
    <row r="17" spans="2:12" s="1" customFormat="1" ht="12" customHeight="1">
      <c r="B17" s="30"/>
      <c r="D17" s="27" t="s">
        <v>27</v>
      </c>
      <c r="I17" s="27" t="s">
        <v>24</v>
      </c>
      <c r="J17" s="25" t="s">
        <v>3</v>
      </c>
      <c r="L17" s="30"/>
    </row>
    <row r="18" spans="2:12" s="1" customFormat="1" ht="18" customHeight="1">
      <c r="B18" s="30"/>
      <c r="E18" s="25" t="s">
        <v>28</v>
      </c>
      <c r="I18" s="27" t="s">
        <v>26</v>
      </c>
      <c r="J18" s="25" t="s">
        <v>3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7" t="s">
        <v>29</v>
      </c>
      <c r="I20" s="27" t="s">
        <v>24</v>
      </c>
      <c r="J20" s="25" t="s">
        <v>3</v>
      </c>
      <c r="L20" s="30"/>
    </row>
    <row r="21" spans="2:12" s="1" customFormat="1" ht="18" customHeight="1">
      <c r="B21" s="30"/>
      <c r="E21" s="25" t="s">
        <v>1834</v>
      </c>
      <c r="I21" s="27" t="s">
        <v>26</v>
      </c>
      <c r="J21" s="25" t="s">
        <v>3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76" t="str">
        <f>'Rekapitulace stavby'!D19</f>
        <v>Uchazeč:</v>
      </c>
      <c r="E23" s="278"/>
      <c r="F23" s="278"/>
      <c r="G23" s="278"/>
      <c r="H23" s="278"/>
      <c r="I23" s="276" t="s">
        <v>24</v>
      </c>
      <c r="J23" s="277" t="s">
        <v>3</v>
      </c>
      <c r="K23" s="278"/>
      <c r="L23" s="30"/>
    </row>
    <row r="24" spans="2:12" s="1" customFormat="1" ht="18" customHeight="1">
      <c r="B24" s="30"/>
      <c r="D24" s="278"/>
      <c r="E24" s="277" t="str">
        <f>'Rekapitulace stavby'!E20</f>
        <v>Vyplň údaj</v>
      </c>
      <c r="F24" s="278"/>
      <c r="G24" s="278"/>
      <c r="H24" s="278"/>
      <c r="I24" s="276" t="s">
        <v>26</v>
      </c>
      <c r="J24" s="277" t="s">
        <v>3</v>
      </c>
      <c r="K24" s="278"/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7" t="s">
        <v>33</v>
      </c>
      <c r="L26" s="30"/>
    </row>
    <row r="27" spans="2:12" s="7" customFormat="1" ht="16.5" customHeight="1">
      <c r="B27" s="86"/>
      <c r="E27" s="341" t="s">
        <v>3</v>
      </c>
      <c r="F27" s="341"/>
      <c r="G27" s="341"/>
      <c r="H27" s="341"/>
      <c r="L27" s="86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7" t="s">
        <v>35</v>
      </c>
      <c r="J30" s="61">
        <f>ROUND(J85,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88" t="s">
        <v>39</v>
      </c>
      <c r="E33" s="27" t="s">
        <v>40</v>
      </c>
      <c r="F33" s="89">
        <f>ROUND((SUM(BE85:BE121)),  2)</f>
        <v>0</v>
      </c>
      <c r="I33" s="90">
        <v>0.21</v>
      </c>
      <c r="J33" s="89">
        <f>ROUND(((SUM(BE85:BE121))*I33),  2)</f>
        <v>0</v>
      </c>
      <c r="L33" s="30"/>
    </row>
    <row r="34" spans="2:12" s="1" customFormat="1" ht="14.45" customHeight="1">
      <c r="B34" s="30"/>
      <c r="E34" s="27" t="s">
        <v>41</v>
      </c>
      <c r="F34" s="89">
        <f>ROUND((SUM(BF85:BF121)),  2)</f>
        <v>0</v>
      </c>
      <c r="I34" s="90">
        <v>0.15</v>
      </c>
      <c r="J34" s="89">
        <f>ROUND(((SUM(BF85:BF121))*I34),  2)</f>
        <v>0</v>
      </c>
      <c r="L34" s="30"/>
    </row>
    <row r="35" spans="2:12" s="1" customFormat="1" ht="14.45" hidden="1" customHeight="1">
      <c r="B35" s="30"/>
      <c r="E35" s="27" t="s">
        <v>42</v>
      </c>
      <c r="F35" s="89">
        <f>ROUND((SUM(BG85:BG121)),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7" t="s">
        <v>43</v>
      </c>
      <c r="F36" s="89">
        <f>ROUND((SUM(BH85:BH121)),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7" t="s">
        <v>44</v>
      </c>
      <c r="F37" s="89">
        <f>ROUND((SUM(BI85:BI121)),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45</v>
      </c>
      <c r="E39" s="52"/>
      <c r="F39" s="52"/>
      <c r="G39" s="93" t="s">
        <v>46</v>
      </c>
      <c r="H39" s="94" t="s">
        <v>47</v>
      </c>
      <c r="I39" s="52"/>
      <c r="J39" s="95">
        <f>SUM(J30:J37)</f>
        <v>0</v>
      </c>
      <c r="K39" s="96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22" t="s">
        <v>125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7" t="s">
        <v>15</v>
      </c>
      <c r="L47" s="30"/>
    </row>
    <row r="48" spans="2:12" s="1" customFormat="1" ht="16.5" customHeight="1">
      <c r="B48" s="30"/>
      <c r="E48" s="370" t="str">
        <f>E7</f>
        <v>Srbsko, vodojem - rekonstrukce, úprava 18.6.2019</v>
      </c>
      <c r="F48" s="371"/>
      <c r="G48" s="371"/>
      <c r="H48" s="371"/>
      <c r="L48" s="30"/>
    </row>
    <row r="49" spans="2:47" s="1" customFormat="1" ht="12" customHeight="1">
      <c r="B49" s="30"/>
      <c r="C49" s="27" t="s">
        <v>123</v>
      </c>
      <c r="L49" s="30"/>
    </row>
    <row r="50" spans="2:47" s="1" customFormat="1" ht="16.5" customHeight="1">
      <c r="B50" s="30"/>
      <c r="E50" s="354" t="str">
        <f>E9</f>
        <v>04 - SO 04 - Výměna kabelového propojení mezi VDJ a ČS</v>
      </c>
      <c r="F50" s="369"/>
      <c r="G50" s="369"/>
      <c r="H50" s="369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7" t="s">
        <v>19</v>
      </c>
      <c r="F52" s="25" t="str">
        <f>F12</f>
        <v>Srbsko</v>
      </c>
      <c r="I52" s="27" t="s">
        <v>21</v>
      </c>
      <c r="J52" s="47" t="str">
        <f>IF(J12="","",J12)</f>
        <v>27. 4. 2019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7" t="s">
        <v>23</v>
      </c>
      <c r="F54" s="25" t="str">
        <f>E15</f>
        <v xml:space="preserve"> </v>
      </c>
      <c r="I54" s="27" t="s">
        <v>29</v>
      </c>
      <c r="J54" s="28" t="str">
        <f>E21</f>
        <v xml:space="preserve"> VIS,a.s.</v>
      </c>
      <c r="L54" s="30"/>
    </row>
    <row r="55" spans="2:47" s="1" customFormat="1" ht="15.2" customHeight="1">
      <c r="B55" s="30"/>
      <c r="C55" s="27" t="s">
        <v>27</v>
      </c>
      <c r="F55" s="25" t="str">
        <f>IF(E18="","",E18)</f>
        <v xml:space="preserve"> </v>
      </c>
      <c r="I55" s="27" t="s">
        <v>32</v>
      </c>
      <c r="J55" s="28" t="str">
        <f>E24</f>
        <v>Vyplň údaj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7" t="s">
        <v>126</v>
      </c>
      <c r="D57" s="91"/>
      <c r="E57" s="91"/>
      <c r="F57" s="91"/>
      <c r="G57" s="91"/>
      <c r="H57" s="91"/>
      <c r="I57" s="91"/>
      <c r="J57" s="98" t="s">
        <v>127</v>
      </c>
      <c r="K57" s="91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9" t="s">
        <v>67</v>
      </c>
      <c r="J59" s="61">
        <f>J85</f>
        <v>0</v>
      </c>
      <c r="L59" s="30"/>
      <c r="AU59" s="18" t="s">
        <v>128</v>
      </c>
    </row>
    <row r="60" spans="2:47" s="8" customFormat="1" ht="24.95" customHeight="1">
      <c r="B60" s="100"/>
      <c r="D60" s="101" t="s">
        <v>129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8" customFormat="1" ht="24.95" customHeight="1">
      <c r="B61" s="100"/>
      <c r="D61" s="101" t="s">
        <v>135</v>
      </c>
      <c r="E61" s="102"/>
      <c r="F61" s="102"/>
      <c r="G61" s="102"/>
      <c r="H61" s="102"/>
      <c r="I61" s="102"/>
      <c r="J61" s="103">
        <f>J87</f>
        <v>0</v>
      </c>
      <c r="L61" s="100"/>
    </row>
    <row r="62" spans="2:47" s="9" customFormat="1" ht="19.899999999999999" customHeight="1">
      <c r="B62" s="104"/>
      <c r="D62" s="105" t="s">
        <v>139</v>
      </c>
      <c r="E62" s="106"/>
      <c r="F62" s="106"/>
      <c r="G62" s="106"/>
      <c r="H62" s="106"/>
      <c r="I62" s="106"/>
      <c r="J62" s="107">
        <f>J88</f>
        <v>0</v>
      </c>
      <c r="L62" s="104"/>
    </row>
    <row r="63" spans="2:47" s="8" customFormat="1" ht="24.95" customHeight="1">
      <c r="B63" s="100"/>
      <c r="D63" s="101" t="s">
        <v>1835</v>
      </c>
      <c r="E63" s="102"/>
      <c r="F63" s="102"/>
      <c r="G63" s="102"/>
      <c r="H63" s="102"/>
      <c r="I63" s="102"/>
      <c r="J63" s="103">
        <f>J94</f>
        <v>0</v>
      </c>
      <c r="L63" s="100"/>
    </row>
    <row r="64" spans="2:47" s="9" customFormat="1" ht="19.899999999999999" customHeight="1">
      <c r="B64" s="104"/>
      <c r="D64" s="105" t="s">
        <v>1836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9" customFormat="1" ht="19.899999999999999" customHeight="1">
      <c r="B65" s="104"/>
      <c r="D65" s="105" t="s">
        <v>1837</v>
      </c>
      <c r="E65" s="106"/>
      <c r="F65" s="106"/>
      <c r="G65" s="106"/>
      <c r="H65" s="106"/>
      <c r="I65" s="106"/>
      <c r="J65" s="107">
        <f>J99</f>
        <v>0</v>
      </c>
      <c r="L65" s="104"/>
    </row>
    <row r="66" spans="2:12" s="1" customFormat="1" ht="21.75" customHeight="1">
      <c r="B66" s="30"/>
      <c r="L66" s="30"/>
    </row>
    <row r="67" spans="2:12" s="1" customFormat="1" ht="6.95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30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0"/>
    </row>
    <row r="72" spans="2:12" s="1" customFormat="1" ht="24.95" customHeight="1">
      <c r="B72" s="30"/>
      <c r="C72" s="22" t="s">
        <v>142</v>
      </c>
      <c r="L72" s="30"/>
    </row>
    <row r="73" spans="2:12" s="1" customFormat="1" ht="6.95" customHeight="1">
      <c r="B73" s="30"/>
      <c r="L73" s="30"/>
    </row>
    <row r="74" spans="2:12" s="1" customFormat="1" ht="12" customHeight="1">
      <c r="B74" s="30"/>
      <c r="C74" s="27" t="s">
        <v>15</v>
      </c>
      <c r="L74" s="30"/>
    </row>
    <row r="75" spans="2:12" s="1" customFormat="1" ht="16.5" customHeight="1">
      <c r="B75" s="30"/>
      <c r="E75" s="370" t="str">
        <f>E7</f>
        <v>Srbsko, vodojem - rekonstrukce, úprava 18.6.2019</v>
      </c>
      <c r="F75" s="371"/>
      <c r="G75" s="371"/>
      <c r="H75" s="371"/>
      <c r="L75" s="30"/>
    </row>
    <row r="76" spans="2:12" s="1" customFormat="1" ht="12" customHeight="1">
      <c r="B76" s="30"/>
      <c r="C76" s="27" t="s">
        <v>123</v>
      </c>
      <c r="L76" s="30"/>
    </row>
    <row r="77" spans="2:12" s="1" customFormat="1" ht="16.5" customHeight="1">
      <c r="B77" s="30"/>
      <c r="E77" s="354" t="str">
        <f>E9</f>
        <v>04 - SO 04 - Výměna kabelového propojení mezi VDJ a ČS</v>
      </c>
      <c r="F77" s="369"/>
      <c r="G77" s="369"/>
      <c r="H77" s="369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7" t="s">
        <v>19</v>
      </c>
      <c r="F79" s="25" t="str">
        <f>F12</f>
        <v>Srbsko</v>
      </c>
      <c r="I79" s="27" t="s">
        <v>21</v>
      </c>
      <c r="J79" s="47" t="str">
        <f>IF(J12="","",J12)</f>
        <v>27. 4. 2019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7" t="s">
        <v>23</v>
      </c>
      <c r="F81" s="25" t="str">
        <f>E15</f>
        <v xml:space="preserve"> </v>
      </c>
      <c r="I81" s="27" t="s">
        <v>29</v>
      </c>
      <c r="J81" s="28" t="str">
        <f>E21</f>
        <v xml:space="preserve"> VIS,a.s.</v>
      </c>
      <c r="L81" s="30"/>
    </row>
    <row r="82" spans="2:65" s="1" customFormat="1" ht="15.2" customHeight="1">
      <c r="B82" s="30"/>
      <c r="C82" s="27" t="s">
        <v>27</v>
      </c>
      <c r="F82" s="25" t="str">
        <f>IF(E18="","",E18)</f>
        <v xml:space="preserve"> </v>
      </c>
      <c r="I82" s="27" t="s">
        <v>32</v>
      </c>
      <c r="J82" s="28" t="str">
        <f>E24</f>
        <v>Vyplň údaj</v>
      </c>
      <c r="L82" s="30"/>
    </row>
    <row r="83" spans="2:65" s="1" customFormat="1" ht="10.35" customHeight="1">
      <c r="B83" s="30"/>
      <c r="L83" s="30"/>
    </row>
    <row r="84" spans="2:65" s="10" customFormat="1" ht="29.25" customHeight="1">
      <c r="B84" s="108"/>
      <c r="C84" s="109" t="s">
        <v>143</v>
      </c>
      <c r="D84" s="110" t="s">
        <v>54</v>
      </c>
      <c r="E84" s="110" t="s">
        <v>50</v>
      </c>
      <c r="F84" s="110" t="s">
        <v>51</v>
      </c>
      <c r="G84" s="110" t="s">
        <v>144</v>
      </c>
      <c r="H84" s="110" t="s">
        <v>145</v>
      </c>
      <c r="I84" s="110" t="s">
        <v>146</v>
      </c>
      <c r="J84" s="110" t="s">
        <v>127</v>
      </c>
      <c r="K84" s="111" t="s">
        <v>147</v>
      </c>
      <c r="L84" s="108"/>
      <c r="M84" s="54" t="s">
        <v>3</v>
      </c>
      <c r="N84" s="55" t="s">
        <v>39</v>
      </c>
      <c r="O84" s="55" t="s">
        <v>148</v>
      </c>
      <c r="P84" s="55" t="s">
        <v>149</v>
      </c>
      <c r="Q84" s="55" t="s">
        <v>150</v>
      </c>
      <c r="R84" s="55" t="s">
        <v>151</v>
      </c>
      <c r="S84" s="55" t="s">
        <v>152</v>
      </c>
      <c r="T84" s="56" t="s">
        <v>153</v>
      </c>
    </row>
    <row r="85" spans="2:65" s="1" customFormat="1" ht="22.9" customHeight="1">
      <c r="B85" s="30"/>
      <c r="C85" s="59" t="s">
        <v>154</v>
      </c>
      <c r="J85" s="112">
        <f>BK85</f>
        <v>0</v>
      </c>
      <c r="L85" s="30"/>
      <c r="M85" s="57"/>
      <c r="N85" s="48"/>
      <c r="O85" s="48"/>
      <c r="P85" s="113">
        <f>P86+P87+P94</f>
        <v>761.87400000000002</v>
      </c>
      <c r="Q85" s="48"/>
      <c r="R85" s="113">
        <f>R86+R87+R94</f>
        <v>63.154720000000005</v>
      </c>
      <c r="S85" s="48"/>
      <c r="T85" s="114">
        <f>T86+T87+T94</f>
        <v>0</v>
      </c>
      <c r="AT85" s="18" t="s">
        <v>68</v>
      </c>
      <c r="AU85" s="18" t="s">
        <v>128</v>
      </c>
      <c r="BK85" s="115">
        <f>BK86+BK87+BK94</f>
        <v>0</v>
      </c>
    </row>
    <row r="86" spans="2:65" s="11" customFormat="1" ht="25.9" customHeight="1">
      <c r="B86" s="116"/>
      <c r="D86" s="117" t="s">
        <v>68</v>
      </c>
      <c r="E86" s="118" t="s">
        <v>155</v>
      </c>
      <c r="F86" s="118" t="s">
        <v>156</v>
      </c>
      <c r="J86" s="119">
        <f>BK86</f>
        <v>0</v>
      </c>
      <c r="L86" s="116"/>
      <c r="M86" s="120"/>
      <c r="N86" s="121"/>
      <c r="O86" s="121"/>
      <c r="P86" s="122">
        <v>0</v>
      </c>
      <c r="Q86" s="121"/>
      <c r="R86" s="122">
        <v>0</v>
      </c>
      <c r="S86" s="121"/>
      <c r="T86" s="123">
        <v>0</v>
      </c>
      <c r="AR86" s="117" t="s">
        <v>77</v>
      </c>
      <c r="AT86" s="124" t="s">
        <v>68</v>
      </c>
      <c r="AU86" s="124" t="s">
        <v>69</v>
      </c>
      <c r="AY86" s="117" t="s">
        <v>157</v>
      </c>
      <c r="BK86" s="125">
        <v>0</v>
      </c>
    </row>
    <row r="87" spans="2:65" s="11" customFormat="1" ht="25.9" customHeight="1">
      <c r="B87" s="116"/>
      <c r="D87" s="117" t="s">
        <v>68</v>
      </c>
      <c r="E87" s="118" t="s">
        <v>404</v>
      </c>
      <c r="F87" s="118" t="s">
        <v>405</v>
      </c>
      <c r="J87" s="119">
        <f>BK87</f>
        <v>0</v>
      </c>
      <c r="L87" s="116"/>
      <c r="M87" s="120"/>
      <c r="N87" s="121"/>
      <c r="O87" s="121"/>
      <c r="P87" s="122">
        <f>P88</f>
        <v>131.59800000000001</v>
      </c>
      <c r="Q87" s="121"/>
      <c r="R87" s="122">
        <f>R88</f>
        <v>0.2772</v>
      </c>
      <c r="S87" s="121"/>
      <c r="T87" s="123">
        <f>T88</f>
        <v>0</v>
      </c>
      <c r="AR87" s="117" t="s">
        <v>79</v>
      </c>
      <c r="AT87" s="124" t="s">
        <v>68</v>
      </c>
      <c r="AU87" s="124" t="s">
        <v>69</v>
      </c>
      <c r="AY87" s="117" t="s">
        <v>157</v>
      </c>
      <c r="BK87" s="125">
        <f>BK88</f>
        <v>0</v>
      </c>
    </row>
    <row r="88" spans="2:65" s="11" customFormat="1" ht="22.9" customHeight="1">
      <c r="B88" s="116"/>
      <c r="D88" s="117" t="s">
        <v>68</v>
      </c>
      <c r="E88" s="126" t="s">
        <v>446</v>
      </c>
      <c r="F88" s="126" t="s">
        <v>447</v>
      </c>
      <c r="J88" s="127">
        <f>BK88</f>
        <v>0</v>
      </c>
      <c r="L88" s="116"/>
      <c r="M88" s="120"/>
      <c r="N88" s="121"/>
      <c r="O88" s="121"/>
      <c r="P88" s="122">
        <f>SUM(P89:P93)</f>
        <v>131.59800000000001</v>
      </c>
      <c r="Q88" s="121"/>
      <c r="R88" s="122">
        <f>SUM(R89:R93)</f>
        <v>0.2772</v>
      </c>
      <c r="S88" s="121"/>
      <c r="T88" s="123">
        <f>SUM(T89:T93)</f>
        <v>0</v>
      </c>
      <c r="AR88" s="117" t="s">
        <v>79</v>
      </c>
      <c r="AT88" s="124" t="s">
        <v>68</v>
      </c>
      <c r="AU88" s="124" t="s">
        <v>77</v>
      </c>
      <c r="AY88" s="117" t="s">
        <v>157</v>
      </c>
      <c r="BK88" s="125">
        <f>SUM(BK89:BK93)</f>
        <v>0</v>
      </c>
    </row>
    <row r="89" spans="2:65" s="1" customFormat="1" ht="36" customHeight="1">
      <c r="B89" s="128"/>
      <c r="C89" s="129" t="s">
        <v>77</v>
      </c>
      <c r="D89" s="129" t="s">
        <v>159</v>
      </c>
      <c r="E89" s="130" t="s">
        <v>1838</v>
      </c>
      <c r="F89" s="131" t="s">
        <v>1839</v>
      </c>
      <c r="G89" s="132" t="s">
        <v>118</v>
      </c>
      <c r="H89" s="133">
        <v>400</v>
      </c>
      <c r="I89" s="134"/>
      <c r="J89" s="134">
        <f>ROUND(I89*H89,2)</f>
        <v>0</v>
      </c>
      <c r="K89" s="131" t="s">
        <v>162</v>
      </c>
      <c r="L89" s="30"/>
      <c r="M89" s="135" t="s">
        <v>3</v>
      </c>
      <c r="N89" s="136" t="s">
        <v>40</v>
      </c>
      <c r="O89" s="137">
        <v>0.11600000000000001</v>
      </c>
      <c r="P89" s="137">
        <f>O89*H89</f>
        <v>46.400000000000006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247</v>
      </c>
      <c r="AT89" s="139" t="s">
        <v>159</v>
      </c>
      <c r="AU89" s="139" t="s">
        <v>79</v>
      </c>
      <c r="AY89" s="18" t="s">
        <v>157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77</v>
      </c>
      <c r="BK89" s="140">
        <f>ROUND(I89*H89,2)</f>
        <v>0</v>
      </c>
      <c r="BL89" s="18" t="s">
        <v>247</v>
      </c>
      <c r="BM89" s="139" t="s">
        <v>1840</v>
      </c>
    </row>
    <row r="90" spans="2:65" s="1" customFormat="1" ht="16.5" customHeight="1">
      <c r="B90" s="128"/>
      <c r="C90" s="163" t="s">
        <v>79</v>
      </c>
      <c r="D90" s="163" t="s">
        <v>242</v>
      </c>
      <c r="E90" s="164" t="s">
        <v>1841</v>
      </c>
      <c r="F90" s="165" t="s">
        <v>1842</v>
      </c>
      <c r="G90" s="166" t="s">
        <v>118</v>
      </c>
      <c r="H90" s="167">
        <v>440</v>
      </c>
      <c r="I90" s="168"/>
      <c r="J90" s="168">
        <f>ROUND(I90*H90,2)</f>
        <v>0</v>
      </c>
      <c r="K90" s="165" t="s">
        <v>162</v>
      </c>
      <c r="L90" s="169"/>
      <c r="M90" s="170" t="s">
        <v>3</v>
      </c>
      <c r="N90" s="171" t="s">
        <v>40</v>
      </c>
      <c r="O90" s="137">
        <v>0</v>
      </c>
      <c r="P90" s="137">
        <f>O90*H90</f>
        <v>0</v>
      </c>
      <c r="Q90" s="137">
        <v>6.3000000000000003E-4</v>
      </c>
      <c r="R90" s="137">
        <f>Q90*H90</f>
        <v>0.2772</v>
      </c>
      <c r="S90" s="137">
        <v>0</v>
      </c>
      <c r="T90" s="138">
        <f>S90*H90</f>
        <v>0</v>
      </c>
      <c r="AR90" s="139" t="s">
        <v>328</v>
      </c>
      <c r="AT90" s="139" t="s">
        <v>242</v>
      </c>
      <c r="AU90" s="139" t="s">
        <v>79</v>
      </c>
      <c r="AY90" s="18" t="s">
        <v>157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77</v>
      </c>
      <c r="BK90" s="140">
        <f>ROUND(I90*H90,2)</f>
        <v>0</v>
      </c>
      <c r="BL90" s="18" t="s">
        <v>247</v>
      </c>
      <c r="BM90" s="139" t="s">
        <v>1843</v>
      </c>
    </row>
    <row r="91" spans="2:65" s="12" customFormat="1">
      <c r="B91" s="141"/>
      <c r="D91" s="142" t="s">
        <v>165</v>
      </c>
      <c r="E91" s="143" t="s">
        <v>3</v>
      </c>
      <c r="F91" s="144" t="s">
        <v>1844</v>
      </c>
      <c r="H91" s="145">
        <v>440</v>
      </c>
      <c r="L91" s="141"/>
      <c r="M91" s="146"/>
      <c r="N91" s="147"/>
      <c r="O91" s="147"/>
      <c r="P91" s="147"/>
      <c r="Q91" s="147"/>
      <c r="R91" s="147"/>
      <c r="S91" s="147"/>
      <c r="T91" s="148"/>
      <c r="AT91" s="143" t="s">
        <v>165</v>
      </c>
      <c r="AU91" s="143" t="s">
        <v>79</v>
      </c>
      <c r="AV91" s="12" t="s">
        <v>79</v>
      </c>
      <c r="AW91" s="12" t="s">
        <v>31</v>
      </c>
      <c r="AX91" s="12" t="s">
        <v>77</v>
      </c>
      <c r="AY91" s="143" t="s">
        <v>157</v>
      </c>
    </row>
    <row r="92" spans="2:65" s="1" customFormat="1" ht="36" customHeight="1">
      <c r="B92" s="128"/>
      <c r="C92" s="129" t="s">
        <v>174</v>
      </c>
      <c r="D92" s="129" t="s">
        <v>159</v>
      </c>
      <c r="E92" s="130" t="s">
        <v>1845</v>
      </c>
      <c r="F92" s="131" t="s">
        <v>1846</v>
      </c>
      <c r="G92" s="132" t="s">
        <v>284</v>
      </c>
      <c r="H92" s="133">
        <v>1</v>
      </c>
      <c r="I92" s="134"/>
      <c r="J92" s="134">
        <f>ROUND(I92*H92,2)</f>
        <v>0</v>
      </c>
      <c r="K92" s="131" t="s">
        <v>162</v>
      </c>
      <c r="L92" s="30"/>
      <c r="M92" s="135" t="s">
        <v>3</v>
      </c>
      <c r="N92" s="136" t="s">
        <v>40</v>
      </c>
      <c r="O92" s="137">
        <v>12.398</v>
      </c>
      <c r="P92" s="137">
        <f>O92*H92</f>
        <v>12.398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247</v>
      </c>
      <c r="AT92" s="139" t="s">
        <v>159</v>
      </c>
      <c r="AU92" s="139" t="s">
        <v>79</v>
      </c>
      <c r="AY92" s="18" t="s">
        <v>157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77</v>
      </c>
      <c r="BK92" s="140">
        <f>ROUND(I92*H92,2)</f>
        <v>0</v>
      </c>
      <c r="BL92" s="18" t="s">
        <v>247</v>
      </c>
      <c r="BM92" s="139" t="s">
        <v>1847</v>
      </c>
    </row>
    <row r="93" spans="2:65" s="1" customFormat="1" ht="24" customHeight="1">
      <c r="B93" s="128"/>
      <c r="C93" s="129" t="s">
        <v>163</v>
      </c>
      <c r="D93" s="129" t="s">
        <v>159</v>
      </c>
      <c r="E93" s="130" t="s">
        <v>1848</v>
      </c>
      <c r="F93" s="131" t="s">
        <v>1849</v>
      </c>
      <c r="G93" s="132" t="s">
        <v>118</v>
      </c>
      <c r="H93" s="133">
        <v>400</v>
      </c>
      <c r="I93" s="134"/>
      <c r="J93" s="134">
        <f>ROUND(I93*H93,2)</f>
        <v>0</v>
      </c>
      <c r="K93" s="131" t="s">
        <v>3</v>
      </c>
      <c r="L93" s="30"/>
      <c r="M93" s="135" t="s">
        <v>3</v>
      </c>
      <c r="N93" s="136" t="s">
        <v>40</v>
      </c>
      <c r="O93" s="137">
        <v>0.182</v>
      </c>
      <c r="P93" s="137">
        <f>O93*H93</f>
        <v>72.8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247</v>
      </c>
      <c r="AT93" s="139" t="s">
        <v>159</v>
      </c>
      <c r="AU93" s="139" t="s">
        <v>79</v>
      </c>
      <c r="AY93" s="18" t="s">
        <v>157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77</v>
      </c>
      <c r="BK93" s="140">
        <f>ROUND(I93*H93,2)</f>
        <v>0</v>
      </c>
      <c r="BL93" s="18" t="s">
        <v>247</v>
      </c>
      <c r="BM93" s="139" t="s">
        <v>1850</v>
      </c>
    </row>
    <row r="94" spans="2:65" s="11" customFormat="1" ht="25.9" customHeight="1">
      <c r="B94" s="116"/>
      <c r="D94" s="117" t="s">
        <v>68</v>
      </c>
      <c r="E94" s="118" t="s">
        <v>242</v>
      </c>
      <c r="F94" s="118" t="s">
        <v>1851</v>
      </c>
      <c r="J94" s="119">
        <f>BK94</f>
        <v>0</v>
      </c>
      <c r="L94" s="116"/>
      <c r="M94" s="120"/>
      <c r="N94" s="121"/>
      <c r="O94" s="121"/>
      <c r="P94" s="122">
        <f>P95+P99</f>
        <v>630.27600000000007</v>
      </c>
      <c r="Q94" s="121"/>
      <c r="R94" s="122">
        <f>R95+R99</f>
        <v>62.877520000000004</v>
      </c>
      <c r="S94" s="121"/>
      <c r="T94" s="123">
        <f>T95+T99</f>
        <v>0</v>
      </c>
      <c r="AR94" s="117" t="s">
        <v>174</v>
      </c>
      <c r="AT94" s="124" t="s">
        <v>68</v>
      </c>
      <c r="AU94" s="124" t="s">
        <v>69</v>
      </c>
      <c r="AY94" s="117" t="s">
        <v>157</v>
      </c>
      <c r="BK94" s="125">
        <f>BK95+BK99</f>
        <v>0</v>
      </c>
    </row>
    <row r="95" spans="2:65" s="11" customFormat="1" ht="22.9" customHeight="1">
      <c r="B95" s="116"/>
      <c r="D95" s="117" t="s">
        <v>68</v>
      </c>
      <c r="E95" s="126" t="s">
        <v>1852</v>
      </c>
      <c r="F95" s="126" t="s">
        <v>1853</v>
      </c>
      <c r="J95" s="127">
        <f>BK95</f>
        <v>0</v>
      </c>
      <c r="L95" s="116"/>
      <c r="M95" s="120"/>
      <c r="N95" s="121"/>
      <c r="O95" s="121"/>
      <c r="P95" s="122">
        <f>SUM(P96:P98)</f>
        <v>44</v>
      </c>
      <c r="Q95" s="121"/>
      <c r="R95" s="122">
        <f>SUM(R96:R98)</f>
        <v>0.11</v>
      </c>
      <c r="S95" s="121"/>
      <c r="T95" s="123">
        <f>SUM(T96:T98)</f>
        <v>0</v>
      </c>
      <c r="AR95" s="117" t="s">
        <v>174</v>
      </c>
      <c r="AT95" s="124" t="s">
        <v>68</v>
      </c>
      <c r="AU95" s="124" t="s">
        <v>77</v>
      </c>
      <c r="AY95" s="117" t="s">
        <v>157</v>
      </c>
      <c r="BK95" s="125">
        <f>SUM(BK96:BK98)</f>
        <v>0</v>
      </c>
    </row>
    <row r="96" spans="2:65" s="1" customFormat="1" ht="96" customHeight="1">
      <c r="B96" s="128"/>
      <c r="C96" s="129" t="s">
        <v>184</v>
      </c>
      <c r="D96" s="129" t="s">
        <v>159</v>
      </c>
      <c r="E96" s="130" t="s">
        <v>1854</v>
      </c>
      <c r="F96" s="131" t="s">
        <v>1855</v>
      </c>
      <c r="G96" s="132" t="s">
        <v>118</v>
      </c>
      <c r="H96" s="133">
        <v>400</v>
      </c>
      <c r="I96" s="134"/>
      <c r="J96" s="134">
        <f>ROUND(I96*H96,2)</f>
        <v>0</v>
      </c>
      <c r="K96" s="131" t="s">
        <v>162</v>
      </c>
      <c r="L96" s="30"/>
      <c r="M96" s="135" t="s">
        <v>3</v>
      </c>
      <c r="N96" s="136" t="s">
        <v>40</v>
      </c>
      <c r="O96" s="137">
        <v>0.11</v>
      </c>
      <c r="P96" s="137">
        <f>O96*H96</f>
        <v>44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800</v>
      </c>
      <c r="AT96" s="139" t="s">
        <v>159</v>
      </c>
      <c r="AU96" s="139" t="s">
        <v>79</v>
      </c>
      <c r="AY96" s="18" t="s">
        <v>157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77</v>
      </c>
      <c r="BK96" s="140">
        <f>ROUND(I96*H96,2)</f>
        <v>0</v>
      </c>
      <c r="BL96" s="18" t="s">
        <v>800</v>
      </c>
      <c r="BM96" s="139" t="s">
        <v>1856</v>
      </c>
    </row>
    <row r="97" spans="2:65" s="1" customFormat="1" ht="16.5" customHeight="1">
      <c r="B97" s="128"/>
      <c r="C97" s="163" t="s">
        <v>190</v>
      </c>
      <c r="D97" s="163" t="s">
        <v>242</v>
      </c>
      <c r="E97" s="164" t="s">
        <v>1857</v>
      </c>
      <c r="F97" s="165" t="s">
        <v>1858</v>
      </c>
      <c r="G97" s="166" t="s">
        <v>118</v>
      </c>
      <c r="H97" s="167">
        <v>440</v>
      </c>
      <c r="I97" s="168"/>
      <c r="J97" s="168">
        <f>ROUND(I97*H97,2)</f>
        <v>0</v>
      </c>
      <c r="K97" s="165" t="s">
        <v>162</v>
      </c>
      <c r="L97" s="169"/>
      <c r="M97" s="170" t="s">
        <v>3</v>
      </c>
      <c r="N97" s="171" t="s">
        <v>40</v>
      </c>
      <c r="O97" s="137">
        <v>0</v>
      </c>
      <c r="P97" s="137">
        <f>O97*H97</f>
        <v>0</v>
      </c>
      <c r="Q97" s="137">
        <v>2.5000000000000001E-4</v>
      </c>
      <c r="R97" s="137">
        <f>Q97*H97</f>
        <v>0.11</v>
      </c>
      <c r="S97" s="137">
        <v>0</v>
      </c>
      <c r="T97" s="138">
        <f>S97*H97</f>
        <v>0</v>
      </c>
      <c r="AR97" s="139" t="s">
        <v>1126</v>
      </c>
      <c r="AT97" s="139" t="s">
        <v>242</v>
      </c>
      <c r="AU97" s="139" t="s">
        <v>79</v>
      </c>
      <c r="AY97" s="18" t="s">
        <v>157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77</v>
      </c>
      <c r="BK97" s="140">
        <f>ROUND(I97*H97,2)</f>
        <v>0</v>
      </c>
      <c r="BL97" s="18" t="s">
        <v>1126</v>
      </c>
      <c r="BM97" s="139" t="s">
        <v>1859</v>
      </c>
    </row>
    <row r="98" spans="2:65" s="12" customFormat="1">
      <c r="B98" s="141"/>
      <c r="D98" s="142" t="s">
        <v>165</v>
      </c>
      <c r="E98" s="143" t="s">
        <v>3</v>
      </c>
      <c r="F98" s="144" t="s">
        <v>1844</v>
      </c>
      <c r="H98" s="145">
        <v>440</v>
      </c>
      <c r="L98" s="141"/>
      <c r="M98" s="146"/>
      <c r="N98" s="147"/>
      <c r="O98" s="147"/>
      <c r="P98" s="147"/>
      <c r="Q98" s="147"/>
      <c r="R98" s="147"/>
      <c r="S98" s="147"/>
      <c r="T98" s="148"/>
      <c r="AT98" s="143" t="s">
        <v>165</v>
      </c>
      <c r="AU98" s="143" t="s">
        <v>79</v>
      </c>
      <c r="AV98" s="12" t="s">
        <v>79</v>
      </c>
      <c r="AW98" s="12" t="s">
        <v>31</v>
      </c>
      <c r="AX98" s="12" t="s">
        <v>77</v>
      </c>
      <c r="AY98" s="143" t="s">
        <v>157</v>
      </c>
    </row>
    <row r="99" spans="2:65" s="11" customFormat="1" ht="22.9" customHeight="1">
      <c r="B99" s="116"/>
      <c r="D99" s="117" t="s">
        <v>68</v>
      </c>
      <c r="E99" s="126" t="s">
        <v>1860</v>
      </c>
      <c r="F99" s="126" t="s">
        <v>1861</v>
      </c>
      <c r="J99" s="127">
        <f>BK99</f>
        <v>0</v>
      </c>
      <c r="L99" s="116"/>
      <c r="M99" s="120"/>
      <c r="N99" s="121"/>
      <c r="O99" s="121"/>
      <c r="P99" s="122">
        <f>SUM(P100:P121)</f>
        <v>586.27600000000007</v>
      </c>
      <c r="Q99" s="121"/>
      <c r="R99" s="122">
        <f>SUM(R100:R121)</f>
        <v>62.767520000000005</v>
      </c>
      <c r="S99" s="121"/>
      <c r="T99" s="123">
        <f>SUM(T100:T121)</f>
        <v>0</v>
      </c>
      <c r="AR99" s="117" t="s">
        <v>174</v>
      </c>
      <c r="AT99" s="124" t="s">
        <v>68</v>
      </c>
      <c r="AU99" s="124" t="s">
        <v>77</v>
      </c>
      <c r="AY99" s="117" t="s">
        <v>157</v>
      </c>
      <c r="BK99" s="125">
        <f>SUM(BK100:BK121)</f>
        <v>0</v>
      </c>
    </row>
    <row r="100" spans="2:65" s="1" customFormat="1" ht="24" customHeight="1">
      <c r="B100" s="128"/>
      <c r="C100" s="129" t="s">
        <v>194</v>
      </c>
      <c r="D100" s="129" t="s">
        <v>159</v>
      </c>
      <c r="E100" s="130" t="s">
        <v>1862</v>
      </c>
      <c r="F100" s="131" t="s">
        <v>1863</v>
      </c>
      <c r="G100" s="132" t="s">
        <v>1864</v>
      </c>
      <c r="H100" s="133">
        <v>0.4</v>
      </c>
      <c r="I100" s="134"/>
      <c r="J100" s="134">
        <f>ROUND(I100*H100,2)</f>
        <v>0</v>
      </c>
      <c r="K100" s="131" t="s">
        <v>162</v>
      </c>
      <c r="L100" s="30"/>
      <c r="M100" s="135" t="s">
        <v>3</v>
      </c>
      <c r="N100" s="136" t="s">
        <v>40</v>
      </c>
      <c r="O100" s="137">
        <v>3.51</v>
      </c>
      <c r="P100" s="137">
        <f>O100*H100</f>
        <v>1.4039999999999999</v>
      </c>
      <c r="Q100" s="137">
        <v>8.8000000000000005E-3</v>
      </c>
      <c r="R100" s="137">
        <f>Q100*H100</f>
        <v>3.5200000000000006E-3</v>
      </c>
      <c r="S100" s="137">
        <v>0</v>
      </c>
      <c r="T100" s="138">
        <f>S100*H100</f>
        <v>0</v>
      </c>
      <c r="AR100" s="139" t="s">
        <v>800</v>
      </c>
      <c r="AT100" s="139" t="s">
        <v>159</v>
      </c>
      <c r="AU100" s="139" t="s">
        <v>79</v>
      </c>
      <c r="AY100" s="18" t="s">
        <v>157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77</v>
      </c>
      <c r="BK100" s="140">
        <f>ROUND(I100*H100,2)</f>
        <v>0</v>
      </c>
      <c r="BL100" s="18" t="s">
        <v>800</v>
      </c>
      <c r="BM100" s="139" t="s">
        <v>1865</v>
      </c>
    </row>
    <row r="101" spans="2:65" s="1" customFormat="1" ht="48" customHeight="1">
      <c r="B101" s="128"/>
      <c r="C101" s="129" t="s">
        <v>199</v>
      </c>
      <c r="D101" s="129" t="s">
        <v>159</v>
      </c>
      <c r="E101" s="130" t="s">
        <v>1866</v>
      </c>
      <c r="F101" s="131" t="s">
        <v>1867</v>
      </c>
      <c r="G101" s="132" t="s">
        <v>104</v>
      </c>
      <c r="H101" s="133">
        <v>20</v>
      </c>
      <c r="I101" s="134"/>
      <c r="J101" s="134">
        <f>ROUND(I101*H101,2)</f>
        <v>0</v>
      </c>
      <c r="K101" s="131" t="s">
        <v>162</v>
      </c>
      <c r="L101" s="30"/>
      <c r="M101" s="135" t="s">
        <v>3</v>
      </c>
      <c r="N101" s="136" t="s">
        <v>40</v>
      </c>
      <c r="O101" s="137">
        <v>1</v>
      </c>
      <c r="P101" s="137">
        <f>O101*H101</f>
        <v>20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800</v>
      </c>
      <c r="AT101" s="139" t="s">
        <v>159</v>
      </c>
      <c r="AU101" s="139" t="s">
        <v>79</v>
      </c>
      <c r="AY101" s="18" t="s">
        <v>157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77</v>
      </c>
      <c r="BK101" s="140">
        <f>ROUND(I101*H101,2)</f>
        <v>0</v>
      </c>
      <c r="BL101" s="18" t="s">
        <v>800</v>
      </c>
      <c r="BM101" s="139" t="s">
        <v>1868</v>
      </c>
    </row>
    <row r="102" spans="2:65" s="1" customFormat="1" ht="29.25">
      <c r="B102" s="30"/>
      <c r="D102" s="142" t="s">
        <v>1869</v>
      </c>
      <c r="F102" s="185" t="s">
        <v>1870</v>
      </c>
      <c r="L102" s="30"/>
      <c r="M102" s="186"/>
      <c r="N102" s="50"/>
      <c r="O102" s="50"/>
      <c r="P102" s="50"/>
      <c r="Q102" s="50"/>
      <c r="R102" s="50"/>
      <c r="S102" s="50"/>
      <c r="T102" s="51"/>
      <c r="AT102" s="18" t="s">
        <v>1869</v>
      </c>
      <c r="AU102" s="18" t="s">
        <v>79</v>
      </c>
    </row>
    <row r="103" spans="2:65" s="12" customFormat="1">
      <c r="B103" s="141"/>
      <c r="D103" s="142" t="s">
        <v>165</v>
      </c>
      <c r="E103" s="143" t="s">
        <v>3</v>
      </c>
      <c r="F103" s="144" t="s">
        <v>1871</v>
      </c>
      <c r="H103" s="145">
        <v>20</v>
      </c>
      <c r="L103" s="141"/>
      <c r="M103" s="146"/>
      <c r="N103" s="147"/>
      <c r="O103" s="147"/>
      <c r="P103" s="147"/>
      <c r="Q103" s="147"/>
      <c r="R103" s="147"/>
      <c r="S103" s="147"/>
      <c r="T103" s="148"/>
      <c r="AT103" s="143" t="s">
        <v>165</v>
      </c>
      <c r="AU103" s="143" t="s">
        <v>79</v>
      </c>
      <c r="AV103" s="12" t="s">
        <v>79</v>
      </c>
      <c r="AW103" s="12" t="s">
        <v>31</v>
      </c>
      <c r="AX103" s="12" t="s">
        <v>77</v>
      </c>
      <c r="AY103" s="143" t="s">
        <v>157</v>
      </c>
    </row>
    <row r="104" spans="2:65" s="1" customFormat="1" ht="36" customHeight="1">
      <c r="B104" s="128"/>
      <c r="C104" s="129" t="s">
        <v>203</v>
      </c>
      <c r="D104" s="129" t="s">
        <v>159</v>
      </c>
      <c r="E104" s="130" t="s">
        <v>1872</v>
      </c>
      <c r="F104" s="131" t="s">
        <v>1873</v>
      </c>
      <c r="G104" s="132" t="s">
        <v>121</v>
      </c>
      <c r="H104" s="133">
        <v>200</v>
      </c>
      <c r="I104" s="134"/>
      <c r="J104" s="134">
        <f>ROUND(I104*H104,2)</f>
        <v>0</v>
      </c>
      <c r="K104" s="131" t="s">
        <v>162</v>
      </c>
      <c r="L104" s="30"/>
      <c r="M104" s="135" t="s">
        <v>3</v>
      </c>
      <c r="N104" s="136" t="s">
        <v>40</v>
      </c>
      <c r="O104" s="137">
        <v>0.17</v>
      </c>
      <c r="P104" s="137">
        <f>O104*H104</f>
        <v>34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800</v>
      </c>
      <c r="AT104" s="139" t="s">
        <v>159</v>
      </c>
      <c r="AU104" s="139" t="s">
        <v>79</v>
      </c>
      <c r="AY104" s="18" t="s">
        <v>157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77</v>
      </c>
      <c r="BK104" s="140">
        <f>ROUND(I104*H104,2)</f>
        <v>0</v>
      </c>
      <c r="BL104" s="18" t="s">
        <v>800</v>
      </c>
      <c r="BM104" s="139" t="s">
        <v>1874</v>
      </c>
    </row>
    <row r="105" spans="2:65" s="1" customFormat="1" ht="19.5">
      <c r="B105" s="30"/>
      <c r="D105" s="142" t="s">
        <v>1869</v>
      </c>
      <c r="F105" s="185" t="s">
        <v>1875</v>
      </c>
      <c r="L105" s="30"/>
      <c r="M105" s="186"/>
      <c r="N105" s="50"/>
      <c r="O105" s="50"/>
      <c r="P105" s="50"/>
      <c r="Q105" s="50"/>
      <c r="R105" s="50"/>
      <c r="S105" s="50"/>
      <c r="T105" s="51"/>
      <c r="AT105" s="18" t="s">
        <v>1869</v>
      </c>
      <c r="AU105" s="18" t="s">
        <v>79</v>
      </c>
    </row>
    <row r="106" spans="2:65" s="12" customFormat="1">
      <c r="B106" s="141"/>
      <c r="D106" s="142" t="s">
        <v>165</v>
      </c>
      <c r="E106" s="143" t="s">
        <v>3</v>
      </c>
      <c r="F106" s="144" t="s">
        <v>1876</v>
      </c>
      <c r="H106" s="145">
        <v>200</v>
      </c>
      <c r="L106" s="141"/>
      <c r="M106" s="146"/>
      <c r="N106" s="147"/>
      <c r="O106" s="147"/>
      <c r="P106" s="147"/>
      <c r="Q106" s="147"/>
      <c r="R106" s="147"/>
      <c r="S106" s="147"/>
      <c r="T106" s="148"/>
      <c r="AT106" s="143" t="s">
        <v>165</v>
      </c>
      <c r="AU106" s="143" t="s">
        <v>79</v>
      </c>
      <c r="AV106" s="12" t="s">
        <v>79</v>
      </c>
      <c r="AW106" s="12" t="s">
        <v>31</v>
      </c>
      <c r="AX106" s="12" t="s">
        <v>77</v>
      </c>
      <c r="AY106" s="143" t="s">
        <v>157</v>
      </c>
    </row>
    <row r="107" spans="2:65" s="1" customFormat="1" ht="24" customHeight="1">
      <c r="B107" s="128"/>
      <c r="C107" s="129" t="s">
        <v>208</v>
      </c>
      <c r="D107" s="129" t="s">
        <v>159</v>
      </c>
      <c r="E107" s="130" t="s">
        <v>1877</v>
      </c>
      <c r="F107" s="131" t="s">
        <v>1878</v>
      </c>
      <c r="G107" s="132" t="s">
        <v>104</v>
      </c>
      <c r="H107" s="133">
        <v>32</v>
      </c>
      <c r="I107" s="134"/>
      <c r="J107" s="134">
        <f>ROUND(I107*H107,2)</f>
        <v>0</v>
      </c>
      <c r="K107" s="131" t="s">
        <v>162</v>
      </c>
      <c r="L107" s="30"/>
      <c r="M107" s="135" t="s">
        <v>3</v>
      </c>
      <c r="N107" s="136" t="s">
        <v>40</v>
      </c>
      <c r="O107" s="137">
        <v>0.64600000000000002</v>
      </c>
      <c r="P107" s="137">
        <f>O107*H107</f>
        <v>20.672000000000001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800</v>
      </c>
      <c r="AT107" s="139" t="s">
        <v>159</v>
      </c>
      <c r="AU107" s="139" t="s">
        <v>79</v>
      </c>
      <c r="AY107" s="18" t="s">
        <v>157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77</v>
      </c>
      <c r="BK107" s="140">
        <f>ROUND(I107*H107,2)</f>
        <v>0</v>
      </c>
      <c r="BL107" s="18" t="s">
        <v>800</v>
      </c>
      <c r="BM107" s="139" t="s">
        <v>1879</v>
      </c>
    </row>
    <row r="108" spans="2:65" s="1" customFormat="1" ht="29.25">
      <c r="B108" s="30"/>
      <c r="D108" s="142" t="s">
        <v>1869</v>
      </c>
      <c r="F108" s="185" t="s">
        <v>1880</v>
      </c>
      <c r="L108" s="30"/>
      <c r="M108" s="186"/>
      <c r="N108" s="50"/>
      <c r="O108" s="50"/>
      <c r="P108" s="50"/>
      <c r="Q108" s="50"/>
      <c r="R108" s="50"/>
      <c r="S108" s="50"/>
      <c r="T108" s="51"/>
      <c r="AT108" s="18" t="s">
        <v>1869</v>
      </c>
      <c r="AU108" s="18" t="s">
        <v>79</v>
      </c>
    </row>
    <row r="109" spans="2:65" s="12" customFormat="1">
      <c r="B109" s="141"/>
      <c r="D109" s="142" t="s">
        <v>165</v>
      </c>
      <c r="E109" s="143" t="s">
        <v>3</v>
      </c>
      <c r="F109" s="144" t="s">
        <v>1881</v>
      </c>
      <c r="H109" s="145">
        <v>32</v>
      </c>
      <c r="L109" s="141"/>
      <c r="M109" s="146"/>
      <c r="N109" s="147"/>
      <c r="O109" s="147"/>
      <c r="P109" s="147"/>
      <c r="Q109" s="147"/>
      <c r="R109" s="147"/>
      <c r="S109" s="147"/>
      <c r="T109" s="148"/>
      <c r="AT109" s="143" t="s">
        <v>165</v>
      </c>
      <c r="AU109" s="143" t="s">
        <v>79</v>
      </c>
      <c r="AV109" s="12" t="s">
        <v>79</v>
      </c>
      <c r="AW109" s="12" t="s">
        <v>31</v>
      </c>
      <c r="AX109" s="12" t="s">
        <v>77</v>
      </c>
      <c r="AY109" s="143" t="s">
        <v>157</v>
      </c>
    </row>
    <row r="110" spans="2:65" s="1" customFormat="1" ht="60" customHeight="1">
      <c r="B110" s="128"/>
      <c r="C110" s="129" t="s">
        <v>214</v>
      </c>
      <c r="D110" s="129" t="s">
        <v>159</v>
      </c>
      <c r="E110" s="130" t="s">
        <v>1882</v>
      </c>
      <c r="F110" s="131" t="s">
        <v>1883</v>
      </c>
      <c r="G110" s="132" t="s">
        <v>118</v>
      </c>
      <c r="H110" s="133">
        <v>400</v>
      </c>
      <c r="I110" s="134"/>
      <c r="J110" s="134">
        <f>ROUND(I110*H110,2)</f>
        <v>0</v>
      </c>
      <c r="K110" s="131" t="s">
        <v>162</v>
      </c>
      <c r="L110" s="30"/>
      <c r="M110" s="135" t="s">
        <v>3</v>
      </c>
      <c r="N110" s="136" t="s">
        <v>40</v>
      </c>
      <c r="O110" s="137">
        <v>0.74</v>
      </c>
      <c r="P110" s="137">
        <f>O110*H110</f>
        <v>296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800</v>
      </c>
      <c r="AT110" s="139" t="s">
        <v>159</v>
      </c>
      <c r="AU110" s="139" t="s">
        <v>79</v>
      </c>
      <c r="AY110" s="18" t="s">
        <v>157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77</v>
      </c>
      <c r="BK110" s="140">
        <f>ROUND(I110*H110,2)</f>
        <v>0</v>
      </c>
      <c r="BL110" s="18" t="s">
        <v>800</v>
      </c>
      <c r="BM110" s="139" t="s">
        <v>1884</v>
      </c>
    </row>
    <row r="111" spans="2:65" s="1" customFormat="1" ht="19.5">
      <c r="B111" s="30"/>
      <c r="D111" s="142" t="s">
        <v>1869</v>
      </c>
      <c r="F111" s="185" t="s">
        <v>1885</v>
      </c>
      <c r="L111" s="30"/>
      <c r="M111" s="186"/>
      <c r="N111" s="50"/>
      <c r="O111" s="50"/>
      <c r="P111" s="50"/>
      <c r="Q111" s="50"/>
      <c r="R111" s="50"/>
      <c r="S111" s="50"/>
      <c r="T111" s="51"/>
      <c r="AT111" s="18" t="s">
        <v>1869</v>
      </c>
      <c r="AU111" s="18" t="s">
        <v>79</v>
      </c>
    </row>
    <row r="112" spans="2:65" s="1" customFormat="1" ht="48" customHeight="1">
      <c r="B112" s="128"/>
      <c r="C112" s="129" t="s">
        <v>220</v>
      </c>
      <c r="D112" s="129" t="s">
        <v>159</v>
      </c>
      <c r="E112" s="130" t="s">
        <v>1886</v>
      </c>
      <c r="F112" s="131" t="s">
        <v>1887</v>
      </c>
      <c r="G112" s="132" t="s">
        <v>118</v>
      </c>
      <c r="H112" s="133">
        <v>400</v>
      </c>
      <c r="I112" s="134"/>
      <c r="J112" s="134">
        <f>ROUND(I112*H112,2)</f>
        <v>0</v>
      </c>
      <c r="K112" s="131" t="s">
        <v>162</v>
      </c>
      <c r="L112" s="30"/>
      <c r="M112" s="135" t="s">
        <v>3</v>
      </c>
      <c r="N112" s="136" t="s">
        <v>40</v>
      </c>
      <c r="O112" s="137">
        <v>8.7999999999999995E-2</v>
      </c>
      <c r="P112" s="137">
        <f>O112*H112</f>
        <v>35.199999999999996</v>
      </c>
      <c r="Q112" s="137">
        <v>0.15614</v>
      </c>
      <c r="R112" s="137">
        <f>Q112*H112</f>
        <v>62.456000000000003</v>
      </c>
      <c r="S112" s="137">
        <v>0</v>
      </c>
      <c r="T112" s="138">
        <f>S112*H112</f>
        <v>0</v>
      </c>
      <c r="AR112" s="139" t="s">
        <v>800</v>
      </c>
      <c r="AT112" s="139" t="s">
        <v>159</v>
      </c>
      <c r="AU112" s="139" t="s">
        <v>79</v>
      </c>
      <c r="AY112" s="18" t="s">
        <v>157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77</v>
      </c>
      <c r="BK112" s="140">
        <f>ROUND(I112*H112,2)</f>
        <v>0</v>
      </c>
      <c r="BL112" s="18" t="s">
        <v>800</v>
      </c>
      <c r="BM112" s="139" t="s">
        <v>1888</v>
      </c>
    </row>
    <row r="113" spans="2:65" s="1" customFormat="1" ht="36" customHeight="1">
      <c r="B113" s="128"/>
      <c r="C113" s="129" t="s">
        <v>225</v>
      </c>
      <c r="D113" s="129" t="s">
        <v>159</v>
      </c>
      <c r="E113" s="130" t="s">
        <v>1889</v>
      </c>
      <c r="F113" s="131" t="s">
        <v>1890</v>
      </c>
      <c r="G113" s="132" t="s">
        <v>118</v>
      </c>
      <c r="H113" s="133">
        <v>800</v>
      </c>
      <c r="I113" s="134"/>
      <c r="J113" s="134">
        <f>ROUND(I113*H113,2)</f>
        <v>0</v>
      </c>
      <c r="K113" s="131" t="s">
        <v>162</v>
      </c>
      <c r="L113" s="30"/>
      <c r="M113" s="135" t="s">
        <v>3</v>
      </c>
      <c r="N113" s="136" t="s">
        <v>40</v>
      </c>
      <c r="O113" s="137">
        <v>0.124</v>
      </c>
      <c r="P113" s="137">
        <f>O113*H113</f>
        <v>99.2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800</v>
      </c>
      <c r="AT113" s="139" t="s">
        <v>159</v>
      </c>
      <c r="AU113" s="139" t="s">
        <v>79</v>
      </c>
      <c r="AY113" s="18" t="s">
        <v>157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77</v>
      </c>
      <c r="BK113" s="140">
        <f>ROUND(I113*H113,2)</f>
        <v>0</v>
      </c>
      <c r="BL113" s="18" t="s">
        <v>800</v>
      </c>
      <c r="BM113" s="139" t="s">
        <v>1891</v>
      </c>
    </row>
    <row r="114" spans="2:65" s="12" customFormat="1">
      <c r="B114" s="141"/>
      <c r="D114" s="142" t="s">
        <v>165</v>
      </c>
      <c r="E114" s="143" t="s">
        <v>3</v>
      </c>
      <c r="F114" s="144" t="s">
        <v>1892</v>
      </c>
      <c r="H114" s="145">
        <v>800</v>
      </c>
      <c r="L114" s="141"/>
      <c r="M114" s="146"/>
      <c r="N114" s="147"/>
      <c r="O114" s="147"/>
      <c r="P114" s="147"/>
      <c r="Q114" s="147"/>
      <c r="R114" s="147"/>
      <c r="S114" s="147"/>
      <c r="T114" s="148"/>
      <c r="AT114" s="143" t="s">
        <v>165</v>
      </c>
      <c r="AU114" s="143" t="s">
        <v>79</v>
      </c>
      <c r="AV114" s="12" t="s">
        <v>79</v>
      </c>
      <c r="AW114" s="12" t="s">
        <v>31</v>
      </c>
      <c r="AX114" s="12" t="s">
        <v>77</v>
      </c>
      <c r="AY114" s="143" t="s">
        <v>157</v>
      </c>
    </row>
    <row r="115" spans="2:65" s="1" customFormat="1" ht="24" customHeight="1">
      <c r="B115" s="128"/>
      <c r="C115" s="163" t="s">
        <v>236</v>
      </c>
      <c r="D115" s="163" t="s">
        <v>242</v>
      </c>
      <c r="E115" s="164" t="s">
        <v>1893</v>
      </c>
      <c r="F115" s="165" t="s">
        <v>1894</v>
      </c>
      <c r="G115" s="166" t="s">
        <v>118</v>
      </c>
      <c r="H115" s="167">
        <v>880</v>
      </c>
      <c r="I115" s="168"/>
      <c r="J115" s="168">
        <f>ROUND(I115*H115,2)</f>
        <v>0</v>
      </c>
      <c r="K115" s="165" t="s">
        <v>162</v>
      </c>
      <c r="L115" s="169"/>
      <c r="M115" s="170" t="s">
        <v>3</v>
      </c>
      <c r="N115" s="171" t="s">
        <v>40</v>
      </c>
      <c r="O115" s="137">
        <v>0</v>
      </c>
      <c r="P115" s="137">
        <f>O115*H115</f>
        <v>0</v>
      </c>
      <c r="Q115" s="137">
        <v>3.5E-4</v>
      </c>
      <c r="R115" s="137">
        <f>Q115*H115</f>
        <v>0.308</v>
      </c>
      <c r="S115" s="137">
        <v>0</v>
      </c>
      <c r="T115" s="138">
        <f>S115*H115</f>
        <v>0</v>
      </c>
      <c r="AR115" s="139" t="s">
        <v>1126</v>
      </c>
      <c r="AT115" s="139" t="s">
        <v>242</v>
      </c>
      <c r="AU115" s="139" t="s">
        <v>79</v>
      </c>
      <c r="AY115" s="18" t="s">
        <v>157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77</v>
      </c>
      <c r="BK115" s="140">
        <f>ROUND(I115*H115,2)</f>
        <v>0</v>
      </c>
      <c r="BL115" s="18" t="s">
        <v>1126</v>
      </c>
      <c r="BM115" s="139" t="s">
        <v>1895</v>
      </c>
    </row>
    <row r="116" spans="2:65" s="12" customFormat="1">
      <c r="B116" s="141"/>
      <c r="D116" s="142" t="s">
        <v>165</v>
      </c>
      <c r="E116" s="143" t="s">
        <v>3</v>
      </c>
      <c r="F116" s="144" t="s">
        <v>1896</v>
      </c>
      <c r="H116" s="145">
        <v>880</v>
      </c>
      <c r="L116" s="141"/>
      <c r="M116" s="146"/>
      <c r="N116" s="147"/>
      <c r="O116" s="147"/>
      <c r="P116" s="147"/>
      <c r="Q116" s="147"/>
      <c r="R116" s="147"/>
      <c r="S116" s="147"/>
      <c r="T116" s="148"/>
      <c r="AT116" s="143" t="s">
        <v>165</v>
      </c>
      <c r="AU116" s="143" t="s">
        <v>79</v>
      </c>
      <c r="AV116" s="12" t="s">
        <v>79</v>
      </c>
      <c r="AW116" s="12" t="s">
        <v>31</v>
      </c>
      <c r="AX116" s="12" t="s">
        <v>77</v>
      </c>
      <c r="AY116" s="143" t="s">
        <v>157</v>
      </c>
    </row>
    <row r="117" spans="2:65" s="1" customFormat="1" ht="36" customHeight="1">
      <c r="B117" s="128"/>
      <c r="C117" s="129" t="s">
        <v>9</v>
      </c>
      <c r="D117" s="129" t="s">
        <v>159</v>
      </c>
      <c r="E117" s="130" t="s">
        <v>1897</v>
      </c>
      <c r="F117" s="131" t="s">
        <v>1898</v>
      </c>
      <c r="G117" s="132" t="s">
        <v>118</v>
      </c>
      <c r="H117" s="133">
        <v>400</v>
      </c>
      <c r="I117" s="134"/>
      <c r="J117" s="134">
        <f>ROUND(I117*H117,2)</f>
        <v>0</v>
      </c>
      <c r="K117" s="131" t="s">
        <v>162</v>
      </c>
      <c r="L117" s="30"/>
      <c r="M117" s="135" t="s">
        <v>3</v>
      </c>
      <c r="N117" s="136" t="s">
        <v>40</v>
      </c>
      <c r="O117" s="137">
        <v>0.16800000000000001</v>
      </c>
      <c r="P117" s="137">
        <f>O117*H117</f>
        <v>67.2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800</v>
      </c>
      <c r="AT117" s="139" t="s">
        <v>159</v>
      </c>
      <c r="AU117" s="139" t="s">
        <v>79</v>
      </c>
      <c r="AY117" s="18" t="s">
        <v>157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77</v>
      </c>
      <c r="BK117" s="140">
        <f>ROUND(I117*H117,2)</f>
        <v>0</v>
      </c>
      <c r="BL117" s="18" t="s">
        <v>800</v>
      </c>
      <c r="BM117" s="139" t="s">
        <v>1899</v>
      </c>
    </row>
    <row r="118" spans="2:65" s="1" customFormat="1" ht="29.25">
      <c r="B118" s="30"/>
      <c r="D118" s="142" t="s">
        <v>1869</v>
      </c>
      <c r="F118" s="185" t="s">
        <v>1900</v>
      </c>
      <c r="L118" s="30"/>
      <c r="M118" s="186"/>
      <c r="N118" s="50"/>
      <c r="O118" s="50"/>
      <c r="P118" s="50"/>
      <c r="Q118" s="50"/>
      <c r="R118" s="50"/>
      <c r="S118" s="50"/>
      <c r="T118" s="51"/>
      <c r="AT118" s="18" t="s">
        <v>1869</v>
      </c>
      <c r="AU118" s="18" t="s">
        <v>79</v>
      </c>
    </row>
    <row r="119" spans="2:65" s="1" customFormat="1" ht="24" customHeight="1">
      <c r="B119" s="128"/>
      <c r="C119" s="129" t="s">
        <v>247</v>
      </c>
      <c r="D119" s="129" t="s">
        <v>159</v>
      </c>
      <c r="E119" s="130" t="s">
        <v>1901</v>
      </c>
      <c r="F119" s="131" t="s">
        <v>1902</v>
      </c>
      <c r="G119" s="132" t="s">
        <v>121</v>
      </c>
      <c r="H119" s="133">
        <v>200</v>
      </c>
      <c r="I119" s="134"/>
      <c r="J119" s="134">
        <f>ROUND(I119*H119,2)</f>
        <v>0</v>
      </c>
      <c r="K119" s="131" t="s">
        <v>162</v>
      </c>
      <c r="L119" s="30"/>
      <c r="M119" s="135" t="s">
        <v>3</v>
      </c>
      <c r="N119" s="136" t="s">
        <v>40</v>
      </c>
      <c r="O119" s="137">
        <v>6.3E-2</v>
      </c>
      <c r="P119" s="137">
        <f>O119*H119</f>
        <v>12.6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800</v>
      </c>
      <c r="AT119" s="139" t="s">
        <v>159</v>
      </c>
      <c r="AU119" s="139" t="s">
        <v>79</v>
      </c>
      <c r="AY119" s="18" t="s">
        <v>157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77</v>
      </c>
      <c r="BK119" s="140">
        <f>ROUND(I119*H119,2)</f>
        <v>0</v>
      </c>
      <c r="BL119" s="18" t="s">
        <v>800</v>
      </c>
      <c r="BM119" s="139" t="s">
        <v>1903</v>
      </c>
    </row>
    <row r="120" spans="2:65" s="1" customFormat="1" ht="19.5">
      <c r="B120" s="30"/>
      <c r="D120" s="142" t="s">
        <v>1869</v>
      </c>
      <c r="F120" s="185" t="s">
        <v>1904</v>
      </c>
      <c r="L120" s="30"/>
      <c r="M120" s="186"/>
      <c r="N120" s="50"/>
      <c r="O120" s="50"/>
      <c r="P120" s="50"/>
      <c r="Q120" s="50"/>
      <c r="R120" s="50"/>
      <c r="S120" s="50"/>
      <c r="T120" s="51"/>
      <c r="AT120" s="18" t="s">
        <v>1869</v>
      </c>
      <c r="AU120" s="18" t="s">
        <v>79</v>
      </c>
    </row>
    <row r="121" spans="2:65" s="12" customFormat="1">
      <c r="B121" s="141"/>
      <c r="D121" s="142" t="s">
        <v>165</v>
      </c>
      <c r="E121" s="143" t="s">
        <v>3</v>
      </c>
      <c r="F121" s="144" t="s">
        <v>1876</v>
      </c>
      <c r="H121" s="145">
        <v>200</v>
      </c>
      <c r="L121" s="141"/>
      <c r="M121" s="182"/>
      <c r="N121" s="183"/>
      <c r="O121" s="183"/>
      <c r="P121" s="183"/>
      <c r="Q121" s="183"/>
      <c r="R121" s="183"/>
      <c r="S121" s="183"/>
      <c r="T121" s="184"/>
      <c r="AT121" s="143" t="s">
        <v>165</v>
      </c>
      <c r="AU121" s="143" t="s">
        <v>79</v>
      </c>
      <c r="AV121" s="12" t="s">
        <v>79</v>
      </c>
      <c r="AW121" s="12" t="s">
        <v>31</v>
      </c>
      <c r="AX121" s="12" t="s">
        <v>77</v>
      </c>
      <c r="AY121" s="143" t="s">
        <v>157</v>
      </c>
    </row>
    <row r="122" spans="2:65" s="1" customFormat="1" ht="6.95" customHeight="1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30"/>
    </row>
  </sheetData>
  <autoFilter ref="C84:K121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7"/>
  <sheetViews>
    <sheetView showGridLines="0" workbookViewId="0">
      <selection activeCell="K132" sqref="K13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4.66406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3"/>
    </row>
    <row r="2" spans="1:46" ht="36.950000000000003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91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ht="24.95" customHeight="1">
      <c r="B4" s="21"/>
      <c r="D4" s="22" t="s">
        <v>109</v>
      </c>
      <c r="L4" s="21"/>
      <c r="M4" s="85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7" t="s">
        <v>15</v>
      </c>
      <c r="L6" s="21"/>
    </row>
    <row r="7" spans="1:46" ht="16.5" customHeight="1">
      <c r="B7" s="21"/>
      <c r="E7" s="370" t="str">
        <f>'Rekapitulace stavby'!K6</f>
        <v>Srbsko, vodojem - rekonstrukce, úprava 18.6.2019</v>
      </c>
      <c r="F7" s="371"/>
      <c r="G7" s="371"/>
      <c r="H7" s="371"/>
      <c r="L7" s="21"/>
    </row>
    <row r="8" spans="1:46" s="1" customFormat="1" ht="12" customHeight="1">
      <c r="B8" s="30"/>
      <c r="D8" s="27" t="s">
        <v>123</v>
      </c>
      <c r="L8" s="30"/>
    </row>
    <row r="9" spans="1:46" s="1" customFormat="1" ht="36.950000000000003" customHeight="1">
      <c r="B9" s="30"/>
      <c r="E9" s="354" t="s">
        <v>1905</v>
      </c>
      <c r="F9" s="369"/>
      <c r="G9" s="369"/>
      <c r="H9" s="369"/>
      <c r="L9" s="30"/>
    </row>
    <row r="10" spans="1:46" s="1" customFormat="1">
      <c r="B10" s="30"/>
      <c r="L10" s="30"/>
    </row>
    <row r="11" spans="1:46" s="1" customFormat="1" ht="12" customHeight="1">
      <c r="B11" s="30"/>
      <c r="D11" s="27" t="s">
        <v>17</v>
      </c>
      <c r="F11" s="25" t="s">
        <v>3</v>
      </c>
      <c r="I11" s="27" t="s">
        <v>18</v>
      </c>
      <c r="J11" s="25" t="s">
        <v>3</v>
      </c>
      <c r="L11" s="30"/>
    </row>
    <row r="12" spans="1:46" s="1" customFormat="1" ht="12" customHeight="1">
      <c r="B12" s="30"/>
      <c r="D12" s="27" t="s">
        <v>19</v>
      </c>
      <c r="F12" s="25" t="s">
        <v>20</v>
      </c>
      <c r="I12" s="27" t="s">
        <v>21</v>
      </c>
      <c r="J12" s="47" t="str">
        <f>'Rekapitulace stavby'!AN8</f>
        <v>27. 4. 2019</v>
      </c>
      <c r="L12" s="30"/>
    </row>
    <row r="13" spans="1:46" s="1" customFormat="1" ht="10.9" customHeight="1">
      <c r="B13" s="30"/>
      <c r="L13" s="30"/>
    </row>
    <row r="14" spans="1:46" s="1" customFormat="1" ht="12" customHeight="1">
      <c r="B14" s="30"/>
      <c r="D14" s="27" t="s">
        <v>23</v>
      </c>
      <c r="I14" s="27" t="s">
        <v>24</v>
      </c>
      <c r="J14" s="25" t="s">
        <v>3</v>
      </c>
      <c r="L14" s="30"/>
    </row>
    <row r="15" spans="1:46" s="1" customFormat="1" ht="18" customHeight="1">
      <c r="B15" s="30"/>
      <c r="E15" s="25" t="s">
        <v>28</v>
      </c>
      <c r="I15" s="27" t="s">
        <v>26</v>
      </c>
      <c r="J15" s="25" t="s">
        <v>3</v>
      </c>
      <c r="L15" s="30"/>
    </row>
    <row r="16" spans="1:46" s="1" customFormat="1" ht="6.95" customHeight="1">
      <c r="B16" s="30"/>
      <c r="L16" s="30"/>
    </row>
    <row r="17" spans="2:12" s="1" customFormat="1" ht="12" customHeight="1">
      <c r="B17" s="30"/>
      <c r="D17" s="27" t="s">
        <v>27</v>
      </c>
      <c r="I17" s="27" t="s">
        <v>24</v>
      </c>
      <c r="J17" s="25" t="s">
        <v>3</v>
      </c>
      <c r="L17" s="30"/>
    </row>
    <row r="18" spans="2:12" s="1" customFormat="1" ht="18" customHeight="1">
      <c r="B18" s="30"/>
      <c r="E18" s="25" t="s">
        <v>28</v>
      </c>
      <c r="I18" s="27" t="s">
        <v>26</v>
      </c>
      <c r="J18" s="25" t="s">
        <v>3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7" t="s">
        <v>29</v>
      </c>
      <c r="I20" s="27" t="s">
        <v>24</v>
      </c>
      <c r="J20" s="25" t="s">
        <v>3</v>
      </c>
      <c r="L20" s="30"/>
    </row>
    <row r="21" spans="2:12" s="1" customFormat="1" ht="18" customHeight="1">
      <c r="B21" s="30"/>
      <c r="E21" s="25" t="s">
        <v>1906</v>
      </c>
      <c r="I21" s="27" t="s">
        <v>26</v>
      </c>
      <c r="J21" s="25" t="s">
        <v>3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76" t="str">
        <f>'Rekapitulace stavby'!D19</f>
        <v>Uchazeč:</v>
      </c>
      <c r="E23" s="278"/>
      <c r="F23" s="278"/>
      <c r="G23" s="278"/>
      <c r="H23" s="278"/>
      <c r="I23" s="276" t="s">
        <v>24</v>
      </c>
      <c r="J23" s="277" t="s">
        <v>3</v>
      </c>
      <c r="K23" s="278"/>
      <c r="L23" s="30"/>
    </row>
    <row r="24" spans="2:12" s="1" customFormat="1" ht="18" customHeight="1">
      <c r="B24" s="30"/>
      <c r="D24" s="278"/>
      <c r="E24" s="277" t="str">
        <f>'Rekapitulace stavby'!E20</f>
        <v>Vyplň údaj</v>
      </c>
      <c r="F24" s="278"/>
      <c r="G24" s="278"/>
      <c r="H24" s="278"/>
      <c r="I24" s="276" t="s">
        <v>26</v>
      </c>
      <c r="J24" s="277" t="s">
        <v>3</v>
      </c>
      <c r="K24" s="278"/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7" t="s">
        <v>33</v>
      </c>
      <c r="L26" s="30"/>
    </row>
    <row r="27" spans="2:12" s="7" customFormat="1" ht="16.5" customHeight="1">
      <c r="B27" s="86"/>
      <c r="E27" s="341" t="s">
        <v>3</v>
      </c>
      <c r="F27" s="341"/>
      <c r="G27" s="341"/>
      <c r="H27" s="341"/>
      <c r="L27" s="86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7" t="s">
        <v>35</v>
      </c>
      <c r="J30" s="61">
        <f>ROUND(J84,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88" t="s">
        <v>39</v>
      </c>
      <c r="E33" s="27" t="s">
        <v>40</v>
      </c>
      <c r="F33" s="89">
        <f>ROUND((SUM(BE84:BE146)),  2)</f>
        <v>0</v>
      </c>
      <c r="I33" s="90">
        <v>0.21</v>
      </c>
      <c r="J33" s="89">
        <f>ROUND(((SUM(BE84:BE146))*I33),  2)</f>
        <v>0</v>
      </c>
      <c r="L33" s="30"/>
    </row>
    <row r="34" spans="2:12" s="1" customFormat="1" ht="14.45" customHeight="1">
      <c r="B34" s="30"/>
      <c r="E34" s="27" t="s">
        <v>41</v>
      </c>
      <c r="F34" s="89">
        <f>ROUND((SUM(BF84:BF146)),  2)</f>
        <v>0</v>
      </c>
      <c r="I34" s="90">
        <v>0.15</v>
      </c>
      <c r="J34" s="89">
        <f>ROUND(((SUM(BF84:BF146))*I34),  2)</f>
        <v>0</v>
      </c>
      <c r="L34" s="30"/>
    </row>
    <row r="35" spans="2:12" s="1" customFormat="1" ht="14.45" hidden="1" customHeight="1">
      <c r="B35" s="30"/>
      <c r="E35" s="27" t="s">
        <v>42</v>
      </c>
      <c r="F35" s="89">
        <f>ROUND((SUM(BG84:BG146)),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7" t="s">
        <v>43</v>
      </c>
      <c r="F36" s="89">
        <f>ROUND((SUM(BH84:BH146)),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7" t="s">
        <v>44</v>
      </c>
      <c r="F37" s="89">
        <f>ROUND((SUM(BI84:BI146)),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45</v>
      </c>
      <c r="E39" s="52"/>
      <c r="F39" s="52"/>
      <c r="G39" s="93" t="s">
        <v>46</v>
      </c>
      <c r="H39" s="94" t="s">
        <v>47</v>
      </c>
      <c r="I39" s="52"/>
      <c r="J39" s="95">
        <f>SUM(J30:J37)</f>
        <v>0</v>
      </c>
      <c r="K39" s="96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22" t="s">
        <v>125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7" t="s">
        <v>15</v>
      </c>
      <c r="L47" s="30"/>
    </row>
    <row r="48" spans="2:12" s="1" customFormat="1" ht="16.5" customHeight="1">
      <c r="B48" s="30"/>
      <c r="E48" s="370" t="str">
        <f>E7</f>
        <v>Srbsko, vodojem - rekonstrukce, úprava 18.6.2019</v>
      </c>
      <c r="F48" s="371"/>
      <c r="G48" s="371"/>
      <c r="H48" s="371"/>
      <c r="L48" s="30"/>
    </row>
    <row r="49" spans="2:47" s="1" customFormat="1" ht="12" customHeight="1">
      <c r="B49" s="30"/>
      <c r="C49" s="27" t="s">
        <v>123</v>
      </c>
      <c r="L49" s="30"/>
    </row>
    <row r="50" spans="2:47" s="1" customFormat="1" ht="16.5" customHeight="1">
      <c r="B50" s="30"/>
      <c r="E50" s="354" t="str">
        <f>E9</f>
        <v>05 - SO 05 - Elektro stavební část</v>
      </c>
      <c r="F50" s="369"/>
      <c r="G50" s="369"/>
      <c r="H50" s="369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7" t="s">
        <v>19</v>
      </c>
      <c r="F52" s="25" t="str">
        <f>F12</f>
        <v>Srbsko</v>
      </c>
      <c r="I52" s="27" t="s">
        <v>21</v>
      </c>
      <c r="J52" s="47" t="str">
        <f>IF(J12="","",J12)</f>
        <v>27. 4. 2019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7" t="s">
        <v>23</v>
      </c>
      <c r="F54" s="25" t="str">
        <f>E15</f>
        <v xml:space="preserve"> </v>
      </c>
      <c r="I54" s="27" t="s">
        <v>29</v>
      </c>
      <c r="J54" s="28" t="str">
        <f>E21</f>
        <v xml:space="preserve"> VIS, a.s.</v>
      </c>
      <c r="L54" s="30"/>
    </row>
    <row r="55" spans="2:47" s="1" customFormat="1" ht="15.2" customHeight="1">
      <c r="B55" s="30"/>
      <c r="C55" s="27" t="s">
        <v>27</v>
      </c>
      <c r="F55" s="25" t="str">
        <f>IF(E18="","",E18)</f>
        <v xml:space="preserve"> </v>
      </c>
      <c r="I55" s="27" t="s">
        <v>32</v>
      </c>
      <c r="J55" s="28" t="str">
        <f>E24</f>
        <v>Vyplň údaj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7" t="s">
        <v>126</v>
      </c>
      <c r="D57" s="91"/>
      <c r="E57" s="91"/>
      <c r="F57" s="91"/>
      <c r="G57" s="91"/>
      <c r="H57" s="91"/>
      <c r="I57" s="91"/>
      <c r="J57" s="98" t="s">
        <v>127</v>
      </c>
      <c r="K57" s="91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9" t="s">
        <v>67</v>
      </c>
      <c r="J59" s="61">
        <f>J84</f>
        <v>0</v>
      </c>
      <c r="L59" s="30"/>
      <c r="AU59" s="18" t="s">
        <v>128</v>
      </c>
    </row>
    <row r="60" spans="2:47" s="8" customFormat="1" ht="24.95" customHeight="1">
      <c r="B60" s="100"/>
      <c r="D60" s="101" t="s">
        <v>135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139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8" customFormat="1" ht="24.95" customHeight="1">
      <c r="B62" s="100"/>
      <c r="D62" s="101" t="s">
        <v>1835</v>
      </c>
      <c r="E62" s="102"/>
      <c r="F62" s="102"/>
      <c r="G62" s="102"/>
      <c r="H62" s="102"/>
      <c r="I62" s="102"/>
      <c r="J62" s="103">
        <f>J137</f>
        <v>0</v>
      </c>
      <c r="L62" s="100"/>
    </row>
    <row r="63" spans="2:47" s="9" customFormat="1" ht="19.899999999999999" customHeight="1">
      <c r="B63" s="104"/>
      <c r="D63" s="105" t="s">
        <v>1837</v>
      </c>
      <c r="E63" s="106"/>
      <c r="F63" s="106"/>
      <c r="G63" s="106"/>
      <c r="H63" s="106"/>
      <c r="I63" s="106"/>
      <c r="J63" s="107">
        <f>J138</f>
        <v>0</v>
      </c>
      <c r="L63" s="104"/>
    </row>
    <row r="64" spans="2:47" s="8" customFormat="1" ht="24.95" customHeight="1">
      <c r="B64" s="100"/>
      <c r="D64" s="101" t="s">
        <v>1907</v>
      </c>
      <c r="E64" s="102"/>
      <c r="F64" s="102"/>
      <c r="G64" s="102"/>
      <c r="H64" s="102"/>
      <c r="I64" s="102"/>
      <c r="J64" s="103">
        <f>J143</f>
        <v>0</v>
      </c>
      <c r="L64" s="100"/>
    </row>
    <row r="65" spans="2:12" s="1" customFormat="1" ht="21.75" customHeight="1">
      <c r="B65" s="30"/>
      <c r="L65" s="30"/>
    </row>
    <row r="66" spans="2:12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30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0"/>
    </row>
    <row r="71" spans="2:12" s="1" customFormat="1" ht="24.95" customHeight="1">
      <c r="B71" s="30"/>
      <c r="C71" s="22" t="s">
        <v>142</v>
      </c>
      <c r="L71" s="30"/>
    </row>
    <row r="72" spans="2:12" s="1" customFormat="1" ht="6.95" customHeight="1">
      <c r="B72" s="30"/>
      <c r="L72" s="30"/>
    </row>
    <row r="73" spans="2:12" s="1" customFormat="1" ht="12" customHeight="1">
      <c r="B73" s="30"/>
      <c r="C73" s="27" t="s">
        <v>15</v>
      </c>
      <c r="L73" s="30"/>
    </row>
    <row r="74" spans="2:12" s="1" customFormat="1" ht="16.5" customHeight="1">
      <c r="B74" s="30"/>
      <c r="E74" s="370" t="str">
        <f>E7</f>
        <v>Srbsko, vodojem - rekonstrukce, úprava 18.6.2019</v>
      </c>
      <c r="F74" s="371"/>
      <c r="G74" s="371"/>
      <c r="H74" s="371"/>
      <c r="L74" s="30"/>
    </row>
    <row r="75" spans="2:12" s="1" customFormat="1" ht="12" customHeight="1">
      <c r="B75" s="30"/>
      <c r="C75" s="27" t="s">
        <v>123</v>
      </c>
      <c r="L75" s="30"/>
    </row>
    <row r="76" spans="2:12" s="1" customFormat="1" ht="16.5" customHeight="1">
      <c r="B76" s="30"/>
      <c r="E76" s="354" t="str">
        <f>E9</f>
        <v>05 - SO 05 - Elektro stavební část</v>
      </c>
      <c r="F76" s="369"/>
      <c r="G76" s="369"/>
      <c r="H76" s="369"/>
      <c r="L76" s="30"/>
    </row>
    <row r="77" spans="2:12" s="1" customFormat="1" ht="6.95" customHeight="1">
      <c r="B77" s="30"/>
      <c r="L77" s="30"/>
    </row>
    <row r="78" spans="2:12" s="1" customFormat="1" ht="12" customHeight="1">
      <c r="B78" s="30"/>
      <c r="C78" s="27" t="s">
        <v>19</v>
      </c>
      <c r="F78" s="25" t="str">
        <f>F12</f>
        <v>Srbsko</v>
      </c>
      <c r="I78" s="27" t="s">
        <v>21</v>
      </c>
      <c r="J78" s="47" t="str">
        <f>IF(J12="","",J12)</f>
        <v>27. 4. 2019</v>
      </c>
      <c r="L78" s="30"/>
    </row>
    <row r="79" spans="2:12" s="1" customFormat="1" ht="6.95" customHeight="1">
      <c r="B79" s="30"/>
      <c r="L79" s="30"/>
    </row>
    <row r="80" spans="2:12" s="1" customFormat="1" ht="15.2" customHeight="1">
      <c r="B80" s="30"/>
      <c r="C80" s="27" t="s">
        <v>23</v>
      </c>
      <c r="F80" s="25" t="str">
        <f>E15</f>
        <v xml:space="preserve"> </v>
      </c>
      <c r="I80" s="27" t="s">
        <v>29</v>
      </c>
      <c r="J80" s="28" t="str">
        <f>E21</f>
        <v xml:space="preserve"> VIS, a.s.</v>
      </c>
      <c r="L80" s="30"/>
    </row>
    <row r="81" spans="2:65" s="1" customFormat="1" ht="15.2" customHeight="1">
      <c r="B81" s="30"/>
      <c r="C81" s="27" t="s">
        <v>27</v>
      </c>
      <c r="F81" s="25" t="str">
        <f>IF(E18="","",E18)</f>
        <v xml:space="preserve"> </v>
      </c>
      <c r="I81" s="27" t="s">
        <v>32</v>
      </c>
      <c r="J81" s="28" t="str">
        <f>E24</f>
        <v>Vyplň údaj</v>
      </c>
      <c r="L81" s="30"/>
    </row>
    <row r="82" spans="2:65" s="1" customFormat="1" ht="10.35" customHeight="1">
      <c r="B82" s="30"/>
      <c r="L82" s="30"/>
    </row>
    <row r="83" spans="2:65" s="10" customFormat="1" ht="29.25" customHeight="1">
      <c r="B83" s="108"/>
      <c r="C83" s="109" t="s">
        <v>143</v>
      </c>
      <c r="D83" s="110" t="s">
        <v>54</v>
      </c>
      <c r="E83" s="110" t="s">
        <v>50</v>
      </c>
      <c r="F83" s="110" t="s">
        <v>51</v>
      </c>
      <c r="G83" s="110" t="s">
        <v>144</v>
      </c>
      <c r="H83" s="110" t="s">
        <v>145</v>
      </c>
      <c r="I83" s="110" t="s">
        <v>146</v>
      </c>
      <c r="J83" s="110" t="s">
        <v>127</v>
      </c>
      <c r="K83" s="111" t="s">
        <v>147</v>
      </c>
      <c r="L83" s="108"/>
      <c r="M83" s="54" t="s">
        <v>3</v>
      </c>
      <c r="N83" s="55" t="s">
        <v>39</v>
      </c>
      <c r="O83" s="55" t="s">
        <v>148</v>
      </c>
      <c r="P83" s="55" t="s">
        <v>149</v>
      </c>
      <c r="Q83" s="55" t="s">
        <v>150</v>
      </c>
      <c r="R83" s="55" t="s">
        <v>151</v>
      </c>
      <c r="S83" s="55" t="s">
        <v>152</v>
      </c>
      <c r="T83" s="56" t="s">
        <v>153</v>
      </c>
    </row>
    <row r="84" spans="2:65" s="1" customFormat="1" ht="22.9" customHeight="1">
      <c r="B84" s="30"/>
      <c r="C84" s="59" t="s">
        <v>154</v>
      </c>
      <c r="J84" s="112">
        <f>BK84</f>
        <v>0</v>
      </c>
      <c r="L84" s="30"/>
      <c r="M84" s="57"/>
      <c r="N84" s="48"/>
      <c r="O84" s="48"/>
      <c r="P84" s="113">
        <f>P85+P137+P143</f>
        <v>67.385600000000011</v>
      </c>
      <c r="Q84" s="48"/>
      <c r="R84" s="113">
        <f>R85+R137+R143</f>
        <v>6.5183000000000005E-2</v>
      </c>
      <c r="S84" s="48"/>
      <c r="T84" s="114">
        <f>T85+T137+T143</f>
        <v>0</v>
      </c>
      <c r="AT84" s="18" t="s">
        <v>68</v>
      </c>
      <c r="AU84" s="18" t="s">
        <v>128</v>
      </c>
      <c r="BK84" s="115">
        <f>BK85+BK137+BK143</f>
        <v>0</v>
      </c>
    </row>
    <row r="85" spans="2:65" s="11" customFormat="1" ht="25.9" customHeight="1">
      <c r="B85" s="116"/>
      <c r="D85" s="117" t="s">
        <v>68</v>
      </c>
      <c r="E85" s="118" t="s">
        <v>404</v>
      </c>
      <c r="F85" s="118" t="s">
        <v>405</v>
      </c>
      <c r="J85" s="119">
        <f>BK85</f>
        <v>0</v>
      </c>
      <c r="L85" s="116"/>
      <c r="M85" s="120"/>
      <c r="N85" s="121"/>
      <c r="O85" s="121"/>
      <c r="P85" s="122">
        <f>P86</f>
        <v>37.689000000000007</v>
      </c>
      <c r="Q85" s="121"/>
      <c r="R85" s="122">
        <f>R86</f>
        <v>6.5183000000000005E-2</v>
      </c>
      <c r="S85" s="121"/>
      <c r="T85" s="123">
        <f>T86</f>
        <v>0</v>
      </c>
      <c r="AR85" s="117" t="s">
        <v>79</v>
      </c>
      <c r="AT85" s="124" t="s">
        <v>68</v>
      </c>
      <c r="AU85" s="124" t="s">
        <v>69</v>
      </c>
      <c r="AY85" s="117" t="s">
        <v>157</v>
      </c>
      <c r="BK85" s="125">
        <f>BK86</f>
        <v>0</v>
      </c>
    </row>
    <row r="86" spans="2:65" s="299" customFormat="1" ht="22.9" customHeight="1">
      <c r="B86" s="298"/>
      <c r="D86" s="300" t="s">
        <v>68</v>
      </c>
      <c r="E86" s="301" t="s">
        <v>446</v>
      </c>
      <c r="F86" s="301" t="s">
        <v>447</v>
      </c>
      <c r="J86" s="302">
        <f>BK86</f>
        <v>0</v>
      </c>
      <c r="L86" s="298"/>
      <c r="M86" s="303"/>
      <c r="N86" s="304"/>
      <c r="O86" s="304"/>
      <c r="P86" s="305">
        <f>SUM(P87:P136)</f>
        <v>37.689000000000007</v>
      </c>
      <c r="Q86" s="304"/>
      <c r="R86" s="305">
        <f>SUM(R87:R136)</f>
        <v>6.5183000000000005E-2</v>
      </c>
      <c r="S86" s="304"/>
      <c r="T86" s="306">
        <f>SUM(T87:T136)</f>
        <v>0</v>
      </c>
      <c r="AR86" s="300" t="s">
        <v>79</v>
      </c>
      <c r="AT86" s="307" t="s">
        <v>68</v>
      </c>
      <c r="AU86" s="307" t="s">
        <v>77</v>
      </c>
      <c r="AY86" s="300" t="s">
        <v>157</v>
      </c>
      <c r="BK86" s="308">
        <f>SUM(BK87:BK136)</f>
        <v>0</v>
      </c>
    </row>
    <row r="87" spans="2:65" s="1" customFormat="1" ht="36" customHeight="1">
      <c r="B87" s="128"/>
      <c r="C87" s="269" t="s">
        <v>77</v>
      </c>
      <c r="D87" s="269" t="s">
        <v>159</v>
      </c>
      <c r="E87" s="270" t="s">
        <v>1908</v>
      </c>
      <c r="F87" s="271" t="s">
        <v>1909</v>
      </c>
      <c r="G87" s="272" t="s">
        <v>118</v>
      </c>
      <c r="H87" s="273">
        <v>10</v>
      </c>
      <c r="I87" s="274"/>
      <c r="J87" s="274">
        <f>ROUND(I87*H87,2)</f>
        <v>0</v>
      </c>
      <c r="K87" s="271" t="s">
        <v>162</v>
      </c>
      <c r="L87" s="268" t="s">
        <v>2435</v>
      </c>
      <c r="M87" s="135" t="s">
        <v>3</v>
      </c>
      <c r="N87" s="136" t="s">
        <v>40</v>
      </c>
      <c r="O87" s="137">
        <v>9.4E-2</v>
      </c>
      <c r="P87" s="137">
        <f>O87*H87</f>
        <v>0.94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247</v>
      </c>
      <c r="AT87" s="139" t="s">
        <v>159</v>
      </c>
      <c r="AU87" s="139" t="s">
        <v>79</v>
      </c>
      <c r="AY87" s="18" t="s">
        <v>157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77</v>
      </c>
      <c r="BK87" s="140">
        <f>ROUND(I87*H87,2)</f>
        <v>0</v>
      </c>
      <c r="BL87" s="18" t="s">
        <v>247</v>
      </c>
      <c r="BM87" s="139" t="s">
        <v>1910</v>
      </c>
    </row>
    <row r="88" spans="2:65" s="1" customFormat="1" ht="24" customHeight="1">
      <c r="B88" s="128"/>
      <c r="C88" s="285" t="s">
        <v>79</v>
      </c>
      <c r="D88" s="285" t="s">
        <v>242</v>
      </c>
      <c r="E88" s="286" t="s">
        <v>1911</v>
      </c>
      <c r="F88" s="287" t="s">
        <v>1912</v>
      </c>
      <c r="G88" s="288" t="s">
        <v>118</v>
      </c>
      <c r="H88" s="289">
        <v>12</v>
      </c>
      <c r="I88" s="290"/>
      <c r="J88" s="290">
        <f>ROUND(I88*H88,2)</f>
        <v>0</v>
      </c>
      <c r="K88" s="287" t="s">
        <v>162</v>
      </c>
      <c r="L88" s="268" t="s">
        <v>2435</v>
      </c>
      <c r="M88" s="170" t="s">
        <v>3</v>
      </c>
      <c r="N88" s="171" t="s">
        <v>40</v>
      </c>
      <c r="O88" s="137">
        <v>0</v>
      </c>
      <c r="P88" s="137">
        <f>O88*H88</f>
        <v>0</v>
      </c>
      <c r="Q88" s="137">
        <v>3.1E-4</v>
      </c>
      <c r="R88" s="137">
        <f>Q88*H88</f>
        <v>3.7200000000000002E-3</v>
      </c>
      <c r="S88" s="137">
        <v>0</v>
      </c>
      <c r="T88" s="138">
        <f>S88*H88</f>
        <v>0</v>
      </c>
      <c r="AR88" s="139" t="s">
        <v>328</v>
      </c>
      <c r="AT88" s="139" t="s">
        <v>242</v>
      </c>
      <c r="AU88" s="139" t="s">
        <v>79</v>
      </c>
      <c r="AY88" s="18" t="s">
        <v>157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77</v>
      </c>
      <c r="BK88" s="140">
        <f>ROUND(I88*H88,2)</f>
        <v>0</v>
      </c>
      <c r="BL88" s="18" t="s">
        <v>247</v>
      </c>
      <c r="BM88" s="139" t="s">
        <v>1913</v>
      </c>
    </row>
    <row r="89" spans="2:65" s="1" customFormat="1" ht="48" customHeight="1">
      <c r="B89" s="128"/>
      <c r="C89" s="269" t="s">
        <v>174</v>
      </c>
      <c r="D89" s="269" t="s">
        <v>159</v>
      </c>
      <c r="E89" s="270" t="s">
        <v>1914</v>
      </c>
      <c r="F89" s="271" t="s">
        <v>1915</v>
      </c>
      <c r="G89" s="272" t="s">
        <v>118</v>
      </c>
      <c r="H89" s="273">
        <v>15</v>
      </c>
      <c r="I89" s="274"/>
      <c r="J89" s="274">
        <f>ROUND(I89*H89,2)</f>
        <v>0</v>
      </c>
      <c r="K89" s="271" t="s">
        <v>162</v>
      </c>
      <c r="L89" s="268" t="s">
        <v>2435</v>
      </c>
      <c r="M89" s="135" t="s">
        <v>3</v>
      </c>
      <c r="N89" s="136" t="s">
        <v>40</v>
      </c>
      <c r="O89" s="137">
        <v>9.8000000000000004E-2</v>
      </c>
      <c r="P89" s="137">
        <f>O89*H89</f>
        <v>1.47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247</v>
      </c>
      <c r="AT89" s="139" t="s">
        <v>159</v>
      </c>
      <c r="AU89" s="139" t="s">
        <v>79</v>
      </c>
      <c r="AY89" s="18" t="s">
        <v>157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77</v>
      </c>
      <c r="BK89" s="140">
        <f>ROUND(I89*H89,2)</f>
        <v>0</v>
      </c>
      <c r="BL89" s="18" t="s">
        <v>247</v>
      </c>
      <c r="BM89" s="139" t="s">
        <v>1916</v>
      </c>
    </row>
    <row r="90" spans="2:65" s="1" customFormat="1" ht="16.5" customHeight="1">
      <c r="B90" s="128"/>
      <c r="C90" s="285" t="s">
        <v>163</v>
      </c>
      <c r="D90" s="285" t="s">
        <v>242</v>
      </c>
      <c r="E90" s="286" t="s">
        <v>1917</v>
      </c>
      <c r="F90" s="287" t="s">
        <v>1918</v>
      </c>
      <c r="G90" s="288" t="s">
        <v>118</v>
      </c>
      <c r="H90" s="289">
        <v>12</v>
      </c>
      <c r="I90" s="290"/>
      <c r="J90" s="290">
        <f>ROUND(I90*H90,2)</f>
        <v>0</v>
      </c>
      <c r="K90" s="287" t="s">
        <v>162</v>
      </c>
      <c r="L90" s="268" t="s">
        <v>2435</v>
      </c>
      <c r="M90" s="170" t="s">
        <v>3</v>
      </c>
      <c r="N90" s="171" t="s">
        <v>40</v>
      </c>
      <c r="O90" s="137">
        <v>0</v>
      </c>
      <c r="P90" s="137">
        <f>O90*H90</f>
        <v>0</v>
      </c>
      <c r="Q90" s="137">
        <v>1.2E-4</v>
      </c>
      <c r="R90" s="137">
        <f>Q90*H90</f>
        <v>1.4400000000000001E-3</v>
      </c>
      <c r="S90" s="137">
        <v>0</v>
      </c>
      <c r="T90" s="138">
        <f>S90*H90</f>
        <v>0</v>
      </c>
      <c r="AR90" s="139" t="s">
        <v>328</v>
      </c>
      <c r="AT90" s="139" t="s">
        <v>242</v>
      </c>
      <c r="AU90" s="139" t="s">
        <v>79</v>
      </c>
      <c r="AY90" s="18" t="s">
        <v>157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77</v>
      </c>
      <c r="BK90" s="140">
        <f>ROUND(I90*H90,2)</f>
        <v>0</v>
      </c>
      <c r="BL90" s="18" t="s">
        <v>247</v>
      </c>
      <c r="BM90" s="139" t="s">
        <v>1919</v>
      </c>
    </row>
    <row r="91" spans="2:65" s="12" customFormat="1">
      <c r="B91" s="141"/>
      <c r="C91" s="291"/>
      <c r="D91" s="292" t="s">
        <v>165</v>
      </c>
      <c r="E91" s="293" t="s">
        <v>3</v>
      </c>
      <c r="F91" s="294" t="s">
        <v>1920</v>
      </c>
      <c r="G91" s="291"/>
      <c r="H91" s="295">
        <v>12</v>
      </c>
      <c r="I91" s="291"/>
      <c r="J91" s="291"/>
      <c r="K91" s="291"/>
      <c r="L91" s="268" t="s">
        <v>2435</v>
      </c>
      <c r="M91" s="146"/>
      <c r="N91" s="147"/>
      <c r="O91" s="147"/>
      <c r="P91" s="147"/>
      <c r="Q91" s="147"/>
      <c r="R91" s="147"/>
      <c r="S91" s="147"/>
      <c r="T91" s="148"/>
      <c r="AT91" s="143" t="s">
        <v>165</v>
      </c>
      <c r="AU91" s="143" t="s">
        <v>79</v>
      </c>
      <c r="AV91" s="12" t="s">
        <v>79</v>
      </c>
      <c r="AW91" s="12" t="s">
        <v>31</v>
      </c>
      <c r="AX91" s="12" t="s">
        <v>77</v>
      </c>
      <c r="AY91" s="143" t="s">
        <v>157</v>
      </c>
    </row>
    <row r="92" spans="2:65" s="1" customFormat="1" ht="16.5" customHeight="1">
      <c r="B92" s="128"/>
      <c r="C92" s="285" t="s">
        <v>184</v>
      </c>
      <c r="D92" s="285" t="s">
        <v>242</v>
      </c>
      <c r="E92" s="286" t="s">
        <v>1921</v>
      </c>
      <c r="F92" s="287" t="s">
        <v>1922</v>
      </c>
      <c r="G92" s="288" t="s">
        <v>118</v>
      </c>
      <c r="H92" s="289">
        <v>6</v>
      </c>
      <c r="I92" s="290"/>
      <c r="J92" s="290">
        <f>ROUND(I92*H92,2)</f>
        <v>0</v>
      </c>
      <c r="K92" s="287" t="s">
        <v>162</v>
      </c>
      <c r="L92" s="268" t="s">
        <v>2435</v>
      </c>
      <c r="M92" s="170" t="s">
        <v>3</v>
      </c>
      <c r="N92" s="171" t="s">
        <v>40</v>
      </c>
      <c r="O92" s="137">
        <v>0</v>
      </c>
      <c r="P92" s="137">
        <f>O92*H92</f>
        <v>0</v>
      </c>
      <c r="Q92" s="137">
        <v>1.7000000000000001E-4</v>
      </c>
      <c r="R92" s="137">
        <f>Q92*H92</f>
        <v>1.0200000000000001E-3</v>
      </c>
      <c r="S92" s="137">
        <v>0</v>
      </c>
      <c r="T92" s="138">
        <f>S92*H92</f>
        <v>0</v>
      </c>
      <c r="AR92" s="139" t="s">
        <v>328</v>
      </c>
      <c r="AT92" s="139" t="s">
        <v>242</v>
      </c>
      <c r="AU92" s="139" t="s">
        <v>79</v>
      </c>
      <c r="AY92" s="18" t="s">
        <v>157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77</v>
      </c>
      <c r="BK92" s="140">
        <f>ROUND(I92*H92,2)</f>
        <v>0</v>
      </c>
      <c r="BL92" s="18" t="s">
        <v>247</v>
      </c>
      <c r="BM92" s="139" t="s">
        <v>1923</v>
      </c>
    </row>
    <row r="93" spans="2:65" s="12" customFormat="1">
      <c r="B93" s="141"/>
      <c r="C93" s="291"/>
      <c r="D93" s="292" t="s">
        <v>165</v>
      </c>
      <c r="E93" s="293" t="s">
        <v>3</v>
      </c>
      <c r="F93" s="294" t="s">
        <v>1924</v>
      </c>
      <c r="G93" s="291"/>
      <c r="H93" s="295">
        <v>6</v>
      </c>
      <c r="I93" s="291"/>
      <c r="J93" s="291"/>
      <c r="K93" s="291"/>
      <c r="L93" s="268" t="s">
        <v>2435</v>
      </c>
      <c r="M93" s="146"/>
      <c r="N93" s="147"/>
      <c r="O93" s="147"/>
      <c r="P93" s="147"/>
      <c r="Q93" s="147"/>
      <c r="R93" s="147"/>
      <c r="S93" s="147"/>
      <c r="T93" s="148"/>
      <c r="AT93" s="143" t="s">
        <v>165</v>
      </c>
      <c r="AU93" s="143" t="s">
        <v>79</v>
      </c>
      <c r="AV93" s="12" t="s">
        <v>79</v>
      </c>
      <c r="AW93" s="12" t="s">
        <v>31</v>
      </c>
      <c r="AX93" s="12" t="s">
        <v>77</v>
      </c>
      <c r="AY93" s="143" t="s">
        <v>157</v>
      </c>
    </row>
    <row r="94" spans="2:65" s="1" customFormat="1" ht="36" customHeight="1">
      <c r="B94" s="128"/>
      <c r="C94" s="269" t="s">
        <v>190</v>
      </c>
      <c r="D94" s="269" t="s">
        <v>159</v>
      </c>
      <c r="E94" s="270" t="s">
        <v>1925</v>
      </c>
      <c r="F94" s="271" t="s">
        <v>1926</v>
      </c>
      <c r="G94" s="272" t="s">
        <v>284</v>
      </c>
      <c r="H94" s="273">
        <v>1</v>
      </c>
      <c r="I94" s="274"/>
      <c r="J94" s="274">
        <f t="shared" ref="J94:J106" si="0">ROUND(I94*H94,2)</f>
        <v>0</v>
      </c>
      <c r="K94" s="271" t="s">
        <v>162</v>
      </c>
      <c r="L94" s="268" t="s">
        <v>2435</v>
      </c>
      <c r="M94" s="135" t="s">
        <v>3</v>
      </c>
      <c r="N94" s="136" t="s">
        <v>40</v>
      </c>
      <c r="O94" s="137">
        <v>1.899</v>
      </c>
      <c r="P94" s="137">
        <f t="shared" ref="P94:P106" si="1">O94*H94</f>
        <v>1.899</v>
      </c>
      <c r="Q94" s="137">
        <v>0</v>
      </c>
      <c r="R94" s="137">
        <f t="shared" ref="R94:R106" si="2">Q94*H94</f>
        <v>0</v>
      </c>
      <c r="S94" s="137">
        <v>0</v>
      </c>
      <c r="T94" s="138">
        <f t="shared" ref="T94:T106" si="3">S94*H94</f>
        <v>0</v>
      </c>
      <c r="AR94" s="139" t="s">
        <v>247</v>
      </c>
      <c r="AT94" s="139" t="s">
        <v>159</v>
      </c>
      <c r="AU94" s="139" t="s">
        <v>79</v>
      </c>
      <c r="AY94" s="18" t="s">
        <v>157</v>
      </c>
      <c r="BE94" s="140">
        <f t="shared" ref="BE94:BE106" si="4">IF(N94="základní",J94,0)</f>
        <v>0</v>
      </c>
      <c r="BF94" s="140">
        <f t="shared" ref="BF94:BF106" si="5">IF(N94="snížená",J94,0)</f>
        <v>0</v>
      </c>
      <c r="BG94" s="140">
        <f t="shared" ref="BG94:BG106" si="6">IF(N94="zákl. přenesená",J94,0)</f>
        <v>0</v>
      </c>
      <c r="BH94" s="140">
        <f t="shared" ref="BH94:BH106" si="7">IF(N94="sníž. přenesená",J94,0)</f>
        <v>0</v>
      </c>
      <c r="BI94" s="140">
        <f t="shared" ref="BI94:BI106" si="8">IF(N94="nulová",J94,0)</f>
        <v>0</v>
      </c>
      <c r="BJ94" s="18" t="s">
        <v>77</v>
      </c>
      <c r="BK94" s="140">
        <f t="shared" ref="BK94:BK106" si="9">ROUND(I94*H94,2)</f>
        <v>0</v>
      </c>
      <c r="BL94" s="18" t="s">
        <v>247</v>
      </c>
      <c r="BM94" s="139" t="s">
        <v>1927</v>
      </c>
    </row>
    <row r="95" spans="2:65" s="1" customFormat="1" ht="16.5" customHeight="1">
      <c r="B95" s="128"/>
      <c r="C95" s="285" t="s">
        <v>194</v>
      </c>
      <c r="D95" s="285" t="s">
        <v>242</v>
      </c>
      <c r="E95" s="286" t="s">
        <v>1928</v>
      </c>
      <c r="F95" s="287" t="s">
        <v>1929</v>
      </c>
      <c r="G95" s="288" t="s">
        <v>342</v>
      </c>
      <c r="H95" s="289">
        <v>1</v>
      </c>
      <c r="I95" s="290"/>
      <c r="J95" s="290">
        <f t="shared" si="0"/>
        <v>0</v>
      </c>
      <c r="K95" s="287" t="s">
        <v>3</v>
      </c>
      <c r="L95" s="268" t="s">
        <v>2435</v>
      </c>
      <c r="M95" s="170" t="s">
        <v>3</v>
      </c>
      <c r="N95" s="171" t="s">
        <v>40</v>
      </c>
      <c r="O95" s="137">
        <v>0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328</v>
      </c>
      <c r="AT95" s="139" t="s">
        <v>242</v>
      </c>
      <c r="AU95" s="139" t="s">
        <v>79</v>
      </c>
      <c r="AY95" s="18" t="s">
        <v>157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77</v>
      </c>
      <c r="BK95" s="140">
        <f t="shared" si="9"/>
        <v>0</v>
      </c>
      <c r="BL95" s="18" t="s">
        <v>247</v>
      </c>
      <c r="BM95" s="139" t="s">
        <v>1930</v>
      </c>
    </row>
    <row r="96" spans="2:65" s="1" customFormat="1" ht="24" customHeight="1">
      <c r="B96" s="128"/>
      <c r="C96" s="269" t="s">
        <v>199</v>
      </c>
      <c r="D96" s="269" t="s">
        <v>159</v>
      </c>
      <c r="E96" s="270" t="s">
        <v>1931</v>
      </c>
      <c r="F96" s="271" t="s">
        <v>1932</v>
      </c>
      <c r="G96" s="272" t="s">
        <v>284</v>
      </c>
      <c r="H96" s="273">
        <v>1</v>
      </c>
      <c r="I96" s="274"/>
      <c r="J96" s="274">
        <f t="shared" si="0"/>
        <v>0</v>
      </c>
      <c r="K96" s="271" t="s">
        <v>162</v>
      </c>
      <c r="L96" s="268" t="s">
        <v>2435</v>
      </c>
      <c r="M96" s="135" t="s">
        <v>3</v>
      </c>
      <c r="N96" s="136" t="s">
        <v>40</v>
      </c>
      <c r="O96" s="137">
        <v>0.37</v>
      </c>
      <c r="P96" s="137">
        <f t="shared" si="1"/>
        <v>0.37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247</v>
      </c>
      <c r="AT96" s="139" t="s">
        <v>159</v>
      </c>
      <c r="AU96" s="139" t="s">
        <v>79</v>
      </c>
      <c r="AY96" s="18" t="s">
        <v>157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77</v>
      </c>
      <c r="BK96" s="140">
        <f t="shared" si="9"/>
        <v>0</v>
      </c>
      <c r="BL96" s="18" t="s">
        <v>247</v>
      </c>
      <c r="BM96" s="139" t="s">
        <v>1933</v>
      </c>
    </row>
    <row r="97" spans="2:65" s="1" customFormat="1" ht="16.5" customHeight="1">
      <c r="B97" s="128"/>
      <c r="C97" s="285" t="s">
        <v>203</v>
      </c>
      <c r="D97" s="285" t="s">
        <v>242</v>
      </c>
      <c r="E97" s="286" t="s">
        <v>1934</v>
      </c>
      <c r="F97" s="287" t="s">
        <v>1935</v>
      </c>
      <c r="G97" s="288" t="s">
        <v>1936</v>
      </c>
      <c r="H97" s="289">
        <v>1</v>
      </c>
      <c r="I97" s="290"/>
      <c r="J97" s="290">
        <f t="shared" si="0"/>
        <v>0</v>
      </c>
      <c r="K97" s="287" t="s">
        <v>3</v>
      </c>
      <c r="L97" s="268" t="s">
        <v>2435</v>
      </c>
      <c r="M97" s="170" t="s">
        <v>3</v>
      </c>
      <c r="N97" s="171" t="s">
        <v>40</v>
      </c>
      <c r="O97" s="137">
        <v>0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328</v>
      </c>
      <c r="AT97" s="139" t="s">
        <v>242</v>
      </c>
      <c r="AU97" s="139" t="s">
        <v>79</v>
      </c>
      <c r="AY97" s="18" t="s">
        <v>157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77</v>
      </c>
      <c r="BK97" s="140">
        <f t="shared" si="9"/>
        <v>0</v>
      </c>
      <c r="BL97" s="18" t="s">
        <v>247</v>
      </c>
      <c r="BM97" s="139" t="s">
        <v>1937</v>
      </c>
    </row>
    <row r="98" spans="2:65" s="1" customFormat="1" ht="36" customHeight="1">
      <c r="B98" s="128"/>
      <c r="C98" s="269" t="s">
        <v>208</v>
      </c>
      <c r="D98" s="269" t="s">
        <v>159</v>
      </c>
      <c r="E98" s="270" t="s">
        <v>1938</v>
      </c>
      <c r="F98" s="271" t="s">
        <v>1939</v>
      </c>
      <c r="G98" s="272" t="s">
        <v>284</v>
      </c>
      <c r="H98" s="273">
        <v>1</v>
      </c>
      <c r="I98" s="274"/>
      <c r="J98" s="274">
        <f t="shared" si="0"/>
        <v>0</v>
      </c>
      <c r="K98" s="271" t="s">
        <v>162</v>
      </c>
      <c r="L98" s="268" t="s">
        <v>2435</v>
      </c>
      <c r="M98" s="135" t="s">
        <v>3</v>
      </c>
      <c r="N98" s="136" t="s">
        <v>40</v>
      </c>
      <c r="O98" s="137">
        <v>0.39</v>
      </c>
      <c r="P98" s="137">
        <f t="shared" si="1"/>
        <v>0.39</v>
      </c>
      <c r="Q98" s="137">
        <v>0</v>
      </c>
      <c r="R98" s="137">
        <f t="shared" si="2"/>
        <v>0</v>
      </c>
      <c r="S98" s="137">
        <v>0</v>
      </c>
      <c r="T98" s="138">
        <f t="shared" si="3"/>
        <v>0</v>
      </c>
      <c r="AR98" s="139" t="s">
        <v>247</v>
      </c>
      <c r="AT98" s="139" t="s">
        <v>159</v>
      </c>
      <c r="AU98" s="139" t="s">
        <v>79</v>
      </c>
      <c r="AY98" s="18" t="s">
        <v>157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77</v>
      </c>
      <c r="BK98" s="140">
        <f t="shared" si="9"/>
        <v>0</v>
      </c>
      <c r="BL98" s="18" t="s">
        <v>247</v>
      </c>
      <c r="BM98" s="139" t="s">
        <v>1940</v>
      </c>
    </row>
    <row r="99" spans="2:65" s="1" customFormat="1" ht="16.5" customHeight="1">
      <c r="B99" s="128"/>
      <c r="C99" s="285" t="s">
        <v>214</v>
      </c>
      <c r="D99" s="285" t="s">
        <v>242</v>
      </c>
      <c r="E99" s="286" t="s">
        <v>1941</v>
      </c>
      <c r="F99" s="287" t="s">
        <v>1942</v>
      </c>
      <c r="G99" s="288" t="s">
        <v>1936</v>
      </c>
      <c r="H99" s="289">
        <v>1</v>
      </c>
      <c r="I99" s="290"/>
      <c r="J99" s="290">
        <f t="shared" si="0"/>
        <v>0</v>
      </c>
      <c r="K99" s="287" t="s">
        <v>3</v>
      </c>
      <c r="L99" s="268" t="s">
        <v>2435</v>
      </c>
      <c r="M99" s="170" t="s">
        <v>3</v>
      </c>
      <c r="N99" s="171" t="s">
        <v>40</v>
      </c>
      <c r="O99" s="137">
        <v>0</v>
      </c>
      <c r="P99" s="137">
        <f t="shared" si="1"/>
        <v>0</v>
      </c>
      <c r="Q99" s="137">
        <v>0</v>
      </c>
      <c r="R99" s="137">
        <f t="shared" si="2"/>
        <v>0</v>
      </c>
      <c r="S99" s="137">
        <v>0</v>
      </c>
      <c r="T99" s="138">
        <f t="shared" si="3"/>
        <v>0</v>
      </c>
      <c r="AR99" s="139" t="s">
        <v>328</v>
      </c>
      <c r="AT99" s="139" t="s">
        <v>242</v>
      </c>
      <c r="AU99" s="139" t="s">
        <v>79</v>
      </c>
      <c r="AY99" s="18" t="s">
        <v>157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8" t="s">
        <v>77</v>
      </c>
      <c r="BK99" s="140">
        <f t="shared" si="9"/>
        <v>0</v>
      </c>
      <c r="BL99" s="18" t="s">
        <v>247</v>
      </c>
      <c r="BM99" s="139" t="s">
        <v>1943</v>
      </c>
    </row>
    <row r="100" spans="2:65" s="1" customFormat="1" ht="36" customHeight="1">
      <c r="B100" s="128"/>
      <c r="C100" s="269" t="s">
        <v>220</v>
      </c>
      <c r="D100" s="269" t="s">
        <v>159</v>
      </c>
      <c r="E100" s="270" t="s">
        <v>1944</v>
      </c>
      <c r="F100" s="271" t="s">
        <v>1945</v>
      </c>
      <c r="G100" s="272" t="s">
        <v>284</v>
      </c>
      <c r="H100" s="273">
        <v>1</v>
      </c>
      <c r="I100" s="274"/>
      <c r="J100" s="274">
        <f t="shared" si="0"/>
        <v>0</v>
      </c>
      <c r="K100" s="271" t="s">
        <v>162</v>
      </c>
      <c r="L100" s="268" t="s">
        <v>2435</v>
      </c>
      <c r="M100" s="135" t="s">
        <v>3</v>
      </c>
      <c r="N100" s="136" t="s">
        <v>40</v>
      </c>
      <c r="O100" s="137">
        <v>0.46400000000000002</v>
      </c>
      <c r="P100" s="137">
        <f t="shared" si="1"/>
        <v>0.46400000000000002</v>
      </c>
      <c r="Q100" s="137">
        <v>0</v>
      </c>
      <c r="R100" s="137">
        <f t="shared" si="2"/>
        <v>0</v>
      </c>
      <c r="S100" s="137">
        <v>0</v>
      </c>
      <c r="T100" s="138">
        <f t="shared" si="3"/>
        <v>0</v>
      </c>
      <c r="AR100" s="139" t="s">
        <v>247</v>
      </c>
      <c r="AT100" s="139" t="s">
        <v>159</v>
      </c>
      <c r="AU100" s="139" t="s">
        <v>79</v>
      </c>
      <c r="AY100" s="18" t="s">
        <v>157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8" t="s">
        <v>77</v>
      </c>
      <c r="BK100" s="140">
        <f t="shared" si="9"/>
        <v>0</v>
      </c>
      <c r="BL100" s="18" t="s">
        <v>247</v>
      </c>
      <c r="BM100" s="139" t="s">
        <v>1946</v>
      </c>
    </row>
    <row r="101" spans="2:65" s="1" customFormat="1" ht="16.5" customHeight="1">
      <c r="B101" s="128"/>
      <c r="C101" s="285" t="s">
        <v>225</v>
      </c>
      <c r="D101" s="285" t="s">
        <v>242</v>
      </c>
      <c r="E101" s="286" t="s">
        <v>1947</v>
      </c>
      <c r="F101" s="287" t="s">
        <v>1948</v>
      </c>
      <c r="G101" s="288" t="s">
        <v>1936</v>
      </c>
      <c r="H101" s="289">
        <v>1</v>
      </c>
      <c r="I101" s="290"/>
      <c r="J101" s="290">
        <f t="shared" si="0"/>
        <v>0</v>
      </c>
      <c r="K101" s="287" t="s">
        <v>3</v>
      </c>
      <c r="L101" s="268" t="s">
        <v>2435</v>
      </c>
      <c r="M101" s="170" t="s">
        <v>3</v>
      </c>
      <c r="N101" s="171" t="s">
        <v>40</v>
      </c>
      <c r="O101" s="137">
        <v>0</v>
      </c>
      <c r="P101" s="137">
        <f t="shared" si="1"/>
        <v>0</v>
      </c>
      <c r="Q101" s="137">
        <v>0</v>
      </c>
      <c r="R101" s="137">
        <f t="shared" si="2"/>
        <v>0</v>
      </c>
      <c r="S101" s="137">
        <v>0</v>
      </c>
      <c r="T101" s="138">
        <f t="shared" si="3"/>
        <v>0</v>
      </c>
      <c r="AR101" s="139" t="s">
        <v>328</v>
      </c>
      <c r="AT101" s="139" t="s">
        <v>242</v>
      </c>
      <c r="AU101" s="139" t="s">
        <v>79</v>
      </c>
      <c r="AY101" s="18" t="s">
        <v>157</v>
      </c>
      <c r="BE101" s="140">
        <f t="shared" si="4"/>
        <v>0</v>
      </c>
      <c r="BF101" s="140">
        <f t="shared" si="5"/>
        <v>0</v>
      </c>
      <c r="BG101" s="140">
        <f t="shared" si="6"/>
        <v>0</v>
      </c>
      <c r="BH101" s="140">
        <f t="shared" si="7"/>
        <v>0</v>
      </c>
      <c r="BI101" s="140">
        <f t="shared" si="8"/>
        <v>0</v>
      </c>
      <c r="BJ101" s="18" t="s">
        <v>77</v>
      </c>
      <c r="BK101" s="140">
        <f t="shared" si="9"/>
        <v>0</v>
      </c>
      <c r="BL101" s="18" t="s">
        <v>247</v>
      </c>
      <c r="BM101" s="139" t="s">
        <v>1949</v>
      </c>
    </row>
    <row r="102" spans="2:65" s="1" customFormat="1" ht="24" customHeight="1">
      <c r="B102" s="128"/>
      <c r="C102" s="269" t="s">
        <v>236</v>
      </c>
      <c r="D102" s="269" t="s">
        <v>159</v>
      </c>
      <c r="E102" s="270" t="s">
        <v>1950</v>
      </c>
      <c r="F102" s="271" t="s">
        <v>1951</v>
      </c>
      <c r="G102" s="272" t="s">
        <v>284</v>
      </c>
      <c r="H102" s="273">
        <v>2</v>
      </c>
      <c r="I102" s="274"/>
      <c r="J102" s="274">
        <f t="shared" si="0"/>
        <v>0</v>
      </c>
      <c r="K102" s="271" t="s">
        <v>162</v>
      </c>
      <c r="L102" s="268" t="s">
        <v>2435</v>
      </c>
      <c r="M102" s="135" t="s">
        <v>3</v>
      </c>
      <c r="N102" s="136" t="s">
        <v>40</v>
      </c>
      <c r="O102" s="137">
        <v>0.95</v>
      </c>
      <c r="P102" s="137">
        <f t="shared" si="1"/>
        <v>1.9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39" t="s">
        <v>247</v>
      </c>
      <c r="AT102" s="139" t="s">
        <v>159</v>
      </c>
      <c r="AU102" s="139" t="s">
        <v>79</v>
      </c>
      <c r="AY102" s="18" t="s">
        <v>157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77</v>
      </c>
      <c r="BK102" s="140">
        <f t="shared" si="9"/>
        <v>0</v>
      </c>
      <c r="BL102" s="18" t="s">
        <v>247</v>
      </c>
      <c r="BM102" s="139" t="s">
        <v>1952</v>
      </c>
    </row>
    <row r="103" spans="2:65" s="1" customFormat="1" ht="16.5" customHeight="1">
      <c r="B103" s="128"/>
      <c r="C103" s="285" t="s">
        <v>9</v>
      </c>
      <c r="D103" s="285" t="s">
        <v>242</v>
      </c>
      <c r="E103" s="286" t="s">
        <v>1953</v>
      </c>
      <c r="F103" s="287" t="s">
        <v>1954</v>
      </c>
      <c r="G103" s="288" t="s">
        <v>1936</v>
      </c>
      <c r="H103" s="289">
        <v>2</v>
      </c>
      <c r="I103" s="290"/>
      <c r="J103" s="290">
        <f t="shared" si="0"/>
        <v>0</v>
      </c>
      <c r="K103" s="287" t="s">
        <v>3</v>
      </c>
      <c r="L103" s="268" t="s">
        <v>2435</v>
      </c>
      <c r="M103" s="170" t="s">
        <v>3</v>
      </c>
      <c r="N103" s="171" t="s">
        <v>40</v>
      </c>
      <c r="O103" s="137">
        <v>0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328</v>
      </c>
      <c r="AT103" s="139" t="s">
        <v>242</v>
      </c>
      <c r="AU103" s="139" t="s">
        <v>79</v>
      </c>
      <c r="AY103" s="18" t="s">
        <v>157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77</v>
      </c>
      <c r="BK103" s="140">
        <f t="shared" si="9"/>
        <v>0</v>
      </c>
      <c r="BL103" s="18" t="s">
        <v>247</v>
      </c>
      <c r="BM103" s="139" t="s">
        <v>1955</v>
      </c>
    </row>
    <row r="104" spans="2:65" s="1" customFormat="1" ht="16.5" customHeight="1">
      <c r="B104" s="128"/>
      <c r="C104" s="285" t="s">
        <v>247</v>
      </c>
      <c r="D104" s="285" t="s">
        <v>242</v>
      </c>
      <c r="E104" s="286" t="s">
        <v>1956</v>
      </c>
      <c r="F104" s="287" t="s">
        <v>1957</v>
      </c>
      <c r="G104" s="288" t="s">
        <v>1936</v>
      </c>
      <c r="H104" s="289">
        <v>4</v>
      </c>
      <c r="I104" s="290"/>
      <c r="J104" s="290">
        <f t="shared" si="0"/>
        <v>0</v>
      </c>
      <c r="K104" s="287" t="s">
        <v>3</v>
      </c>
      <c r="L104" s="268" t="s">
        <v>2435</v>
      </c>
      <c r="M104" s="170" t="s">
        <v>3</v>
      </c>
      <c r="N104" s="171" t="s">
        <v>40</v>
      </c>
      <c r="O104" s="137">
        <v>0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328</v>
      </c>
      <c r="AT104" s="139" t="s">
        <v>242</v>
      </c>
      <c r="AU104" s="139" t="s">
        <v>79</v>
      </c>
      <c r="AY104" s="18" t="s">
        <v>157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77</v>
      </c>
      <c r="BK104" s="140">
        <f t="shared" si="9"/>
        <v>0</v>
      </c>
      <c r="BL104" s="18" t="s">
        <v>247</v>
      </c>
      <c r="BM104" s="139" t="s">
        <v>1958</v>
      </c>
    </row>
    <row r="105" spans="2:65" s="321" customFormat="1" ht="36" customHeight="1">
      <c r="B105" s="309"/>
      <c r="C105" s="279" t="s">
        <v>252</v>
      </c>
      <c r="D105" s="279" t="s">
        <v>159</v>
      </c>
      <c r="E105" s="280" t="s">
        <v>1959</v>
      </c>
      <c r="F105" s="281" t="s">
        <v>1960</v>
      </c>
      <c r="G105" s="282" t="s">
        <v>118</v>
      </c>
      <c r="H105" s="283">
        <v>18</v>
      </c>
      <c r="I105" s="284"/>
      <c r="J105" s="284">
        <f t="shared" si="0"/>
        <v>0</v>
      </c>
      <c r="K105" s="281" t="s">
        <v>162</v>
      </c>
      <c r="L105" s="316"/>
      <c r="M105" s="334" t="s">
        <v>3</v>
      </c>
      <c r="N105" s="335" t="s">
        <v>40</v>
      </c>
      <c r="O105" s="319">
        <v>0.17899999999999999</v>
      </c>
      <c r="P105" s="319">
        <f t="shared" si="1"/>
        <v>3.222</v>
      </c>
      <c r="Q105" s="319">
        <v>0</v>
      </c>
      <c r="R105" s="319">
        <f t="shared" si="2"/>
        <v>0</v>
      </c>
      <c r="S105" s="319">
        <v>0</v>
      </c>
      <c r="T105" s="320">
        <f t="shared" si="3"/>
        <v>0</v>
      </c>
      <c r="AR105" s="322" t="s">
        <v>247</v>
      </c>
      <c r="AT105" s="322" t="s">
        <v>159</v>
      </c>
      <c r="AU105" s="322" t="s">
        <v>79</v>
      </c>
      <c r="AY105" s="323" t="s">
        <v>157</v>
      </c>
      <c r="BE105" s="324">
        <f t="shared" si="4"/>
        <v>0</v>
      </c>
      <c r="BF105" s="324">
        <f t="shared" si="5"/>
        <v>0</v>
      </c>
      <c r="BG105" s="324">
        <f t="shared" si="6"/>
        <v>0</v>
      </c>
      <c r="BH105" s="324">
        <f t="shared" si="7"/>
        <v>0</v>
      </c>
      <c r="BI105" s="324">
        <f t="shared" si="8"/>
        <v>0</v>
      </c>
      <c r="BJ105" s="323" t="s">
        <v>77</v>
      </c>
      <c r="BK105" s="324">
        <f t="shared" si="9"/>
        <v>0</v>
      </c>
      <c r="BL105" s="323" t="s">
        <v>247</v>
      </c>
      <c r="BM105" s="322" t="s">
        <v>1961</v>
      </c>
    </row>
    <row r="106" spans="2:65" s="321" customFormat="1" ht="16.5" customHeight="1">
      <c r="B106" s="309"/>
      <c r="C106" s="310" t="s">
        <v>257</v>
      </c>
      <c r="D106" s="310" t="s">
        <v>242</v>
      </c>
      <c r="E106" s="311" t="s">
        <v>1962</v>
      </c>
      <c r="F106" s="312" t="s">
        <v>1963</v>
      </c>
      <c r="G106" s="313" t="s">
        <v>499</v>
      </c>
      <c r="H106" s="314">
        <v>2.9180000000000001</v>
      </c>
      <c r="I106" s="315"/>
      <c r="J106" s="315">
        <f t="shared" si="0"/>
        <v>0</v>
      </c>
      <c r="K106" s="312" t="s">
        <v>162</v>
      </c>
      <c r="L106" s="316"/>
      <c r="M106" s="317" t="s">
        <v>3</v>
      </c>
      <c r="N106" s="318" t="s">
        <v>40</v>
      </c>
      <c r="O106" s="319">
        <v>0</v>
      </c>
      <c r="P106" s="319">
        <f t="shared" si="1"/>
        <v>0</v>
      </c>
      <c r="Q106" s="319">
        <v>1E-3</v>
      </c>
      <c r="R106" s="319">
        <f t="shared" si="2"/>
        <v>2.918E-3</v>
      </c>
      <c r="S106" s="319">
        <v>0</v>
      </c>
      <c r="T106" s="320">
        <f t="shared" si="3"/>
        <v>0</v>
      </c>
      <c r="AR106" s="322" t="s">
        <v>328</v>
      </c>
      <c r="AT106" s="322" t="s">
        <v>242</v>
      </c>
      <c r="AU106" s="322" t="s">
        <v>79</v>
      </c>
      <c r="AY106" s="323" t="s">
        <v>157</v>
      </c>
      <c r="BE106" s="324">
        <f t="shared" si="4"/>
        <v>0</v>
      </c>
      <c r="BF106" s="324">
        <f t="shared" si="5"/>
        <v>0</v>
      </c>
      <c r="BG106" s="324">
        <f t="shared" si="6"/>
        <v>0</v>
      </c>
      <c r="BH106" s="324">
        <f t="shared" si="7"/>
        <v>0</v>
      </c>
      <c r="BI106" s="324">
        <f t="shared" si="8"/>
        <v>0</v>
      </c>
      <c r="BJ106" s="323" t="s">
        <v>77</v>
      </c>
      <c r="BK106" s="324">
        <f t="shared" si="9"/>
        <v>0</v>
      </c>
      <c r="BL106" s="323" t="s">
        <v>247</v>
      </c>
      <c r="BM106" s="322" t="s">
        <v>1964</v>
      </c>
    </row>
    <row r="107" spans="2:65" s="326" customFormat="1">
      <c r="B107" s="325"/>
      <c r="D107" s="327" t="s">
        <v>165</v>
      </c>
      <c r="E107" s="328" t="s">
        <v>3</v>
      </c>
      <c r="F107" s="329" t="s">
        <v>1965</v>
      </c>
      <c r="H107" s="330">
        <v>2.4319999999999999</v>
      </c>
      <c r="L107" s="316"/>
      <c r="M107" s="331"/>
      <c r="N107" s="332"/>
      <c r="O107" s="332"/>
      <c r="P107" s="332"/>
      <c r="Q107" s="332"/>
      <c r="R107" s="332"/>
      <c r="S107" s="332"/>
      <c r="T107" s="333"/>
      <c r="AT107" s="328" t="s">
        <v>165</v>
      </c>
      <c r="AU107" s="328" t="s">
        <v>79</v>
      </c>
      <c r="AV107" s="326" t="s">
        <v>79</v>
      </c>
      <c r="AW107" s="326" t="s">
        <v>31</v>
      </c>
      <c r="AX107" s="326" t="s">
        <v>69</v>
      </c>
      <c r="AY107" s="328" t="s">
        <v>157</v>
      </c>
    </row>
    <row r="108" spans="2:65" s="326" customFormat="1">
      <c r="B108" s="325"/>
      <c r="D108" s="327" t="s">
        <v>165</v>
      </c>
      <c r="E108" s="328" t="s">
        <v>3</v>
      </c>
      <c r="F108" s="329" t="s">
        <v>1966</v>
      </c>
      <c r="H108" s="330">
        <v>2.9180000000000001</v>
      </c>
      <c r="L108" s="316"/>
      <c r="M108" s="331"/>
      <c r="N108" s="332"/>
      <c r="O108" s="332"/>
      <c r="P108" s="332"/>
      <c r="Q108" s="332"/>
      <c r="R108" s="332"/>
      <c r="S108" s="332"/>
      <c r="T108" s="333"/>
      <c r="AT108" s="328" t="s">
        <v>165</v>
      </c>
      <c r="AU108" s="328" t="s">
        <v>79</v>
      </c>
      <c r="AV108" s="326" t="s">
        <v>79</v>
      </c>
      <c r="AW108" s="326" t="s">
        <v>31</v>
      </c>
      <c r="AX108" s="326" t="s">
        <v>77</v>
      </c>
      <c r="AY108" s="328" t="s">
        <v>157</v>
      </c>
    </row>
    <row r="109" spans="2:65" s="321" customFormat="1" ht="24" customHeight="1">
      <c r="B109" s="309"/>
      <c r="C109" s="310" t="s">
        <v>264</v>
      </c>
      <c r="D109" s="310" t="s">
        <v>242</v>
      </c>
      <c r="E109" s="311" t="s">
        <v>1967</v>
      </c>
      <c r="F109" s="312" t="s">
        <v>1968</v>
      </c>
      <c r="G109" s="313" t="s">
        <v>284</v>
      </c>
      <c r="H109" s="314">
        <v>6</v>
      </c>
      <c r="I109" s="315"/>
      <c r="J109" s="315">
        <f>ROUND(I109*H109,2)</f>
        <v>0</v>
      </c>
      <c r="K109" s="312" t="s">
        <v>162</v>
      </c>
      <c r="L109" s="316"/>
      <c r="M109" s="317" t="s">
        <v>3</v>
      </c>
      <c r="N109" s="318" t="s">
        <v>40</v>
      </c>
      <c r="O109" s="319">
        <v>0</v>
      </c>
      <c r="P109" s="319">
        <f>O109*H109</f>
        <v>0</v>
      </c>
      <c r="Q109" s="319">
        <v>4.4999999999999999E-4</v>
      </c>
      <c r="R109" s="319">
        <f>Q109*H109</f>
        <v>2.7000000000000001E-3</v>
      </c>
      <c r="S109" s="319">
        <v>0</v>
      </c>
      <c r="T109" s="320">
        <f>S109*H109</f>
        <v>0</v>
      </c>
      <c r="AR109" s="322" t="s">
        <v>328</v>
      </c>
      <c r="AT109" s="322" t="s">
        <v>242</v>
      </c>
      <c r="AU109" s="322" t="s">
        <v>79</v>
      </c>
      <c r="AY109" s="323" t="s">
        <v>157</v>
      </c>
      <c r="BE109" s="324">
        <f>IF(N109="základní",J109,0)</f>
        <v>0</v>
      </c>
      <c r="BF109" s="324">
        <f>IF(N109="snížená",J109,0)</f>
        <v>0</v>
      </c>
      <c r="BG109" s="324">
        <f>IF(N109="zákl. přenesená",J109,0)</f>
        <v>0</v>
      </c>
      <c r="BH109" s="324">
        <f>IF(N109="sníž. přenesená",J109,0)</f>
        <v>0</v>
      </c>
      <c r="BI109" s="324">
        <f>IF(N109="nulová",J109,0)</f>
        <v>0</v>
      </c>
      <c r="BJ109" s="323" t="s">
        <v>77</v>
      </c>
      <c r="BK109" s="324">
        <f>ROUND(I109*H109,2)</f>
        <v>0</v>
      </c>
      <c r="BL109" s="323" t="s">
        <v>247</v>
      </c>
      <c r="BM109" s="322" t="s">
        <v>1969</v>
      </c>
    </row>
    <row r="110" spans="2:65" s="321" customFormat="1" ht="24" customHeight="1">
      <c r="B110" s="309"/>
      <c r="C110" s="310" t="s">
        <v>270</v>
      </c>
      <c r="D110" s="310" t="s">
        <v>242</v>
      </c>
      <c r="E110" s="311" t="s">
        <v>1970</v>
      </c>
      <c r="F110" s="312" t="s">
        <v>1971</v>
      </c>
      <c r="G110" s="313" t="s">
        <v>284</v>
      </c>
      <c r="H110" s="314">
        <v>6</v>
      </c>
      <c r="I110" s="315"/>
      <c r="J110" s="315">
        <f>ROUND(I110*H110,2)</f>
        <v>0</v>
      </c>
      <c r="K110" s="312" t="s">
        <v>162</v>
      </c>
      <c r="L110" s="316"/>
      <c r="M110" s="317" t="s">
        <v>3</v>
      </c>
      <c r="N110" s="318" t="s">
        <v>40</v>
      </c>
      <c r="O110" s="319">
        <v>0</v>
      </c>
      <c r="P110" s="319">
        <f>O110*H110</f>
        <v>0</v>
      </c>
      <c r="Q110" s="319">
        <v>1.1E-4</v>
      </c>
      <c r="R110" s="319">
        <f>Q110*H110</f>
        <v>6.6E-4</v>
      </c>
      <c r="S110" s="319">
        <v>0</v>
      </c>
      <c r="T110" s="320">
        <f>S110*H110</f>
        <v>0</v>
      </c>
      <c r="AR110" s="322" t="s">
        <v>328</v>
      </c>
      <c r="AT110" s="322" t="s">
        <v>242</v>
      </c>
      <c r="AU110" s="322" t="s">
        <v>79</v>
      </c>
      <c r="AY110" s="323" t="s">
        <v>157</v>
      </c>
      <c r="BE110" s="324">
        <f>IF(N110="základní",J110,0)</f>
        <v>0</v>
      </c>
      <c r="BF110" s="324">
        <f>IF(N110="snížená",J110,0)</f>
        <v>0</v>
      </c>
      <c r="BG110" s="324">
        <f>IF(N110="zákl. přenesená",J110,0)</f>
        <v>0</v>
      </c>
      <c r="BH110" s="324">
        <f>IF(N110="sníž. přenesená",J110,0)</f>
        <v>0</v>
      </c>
      <c r="BI110" s="324">
        <f>IF(N110="nulová",J110,0)</f>
        <v>0</v>
      </c>
      <c r="BJ110" s="323" t="s">
        <v>77</v>
      </c>
      <c r="BK110" s="324">
        <f>ROUND(I110*H110,2)</f>
        <v>0</v>
      </c>
      <c r="BL110" s="323" t="s">
        <v>247</v>
      </c>
      <c r="BM110" s="322" t="s">
        <v>1972</v>
      </c>
    </row>
    <row r="111" spans="2:65" s="321" customFormat="1" ht="24" customHeight="1">
      <c r="B111" s="309"/>
      <c r="C111" s="310" t="s">
        <v>8</v>
      </c>
      <c r="D111" s="310" t="s">
        <v>242</v>
      </c>
      <c r="E111" s="311" t="s">
        <v>1973</v>
      </c>
      <c r="F111" s="312" t="s">
        <v>1974</v>
      </c>
      <c r="G111" s="313" t="s">
        <v>284</v>
      </c>
      <c r="H111" s="314">
        <v>12</v>
      </c>
      <c r="I111" s="315"/>
      <c r="J111" s="315">
        <f>ROUND(I111*H111,2)</f>
        <v>0</v>
      </c>
      <c r="K111" s="312" t="s">
        <v>162</v>
      </c>
      <c r="L111" s="316"/>
      <c r="M111" s="317" t="s">
        <v>3</v>
      </c>
      <c r="N111" s="318" t="s">
        <v>40</v>
      </c>
      <c r="O111" s="319">
        <v>0</v>
      </c>
      <c r="P111" s="319">
        <f>O111*H111</f>
        <v>0</v>
      </c>
      <c r="Q111" s="319">
        <v>2.2000000000000001E-4</v>
      </c>
      <c r="R111" s="319">
        <f>Q111*H111</f>
        <v>2.64E-3</v>
      </c>
      <c r="S111" s="319">
        <v>0</v>
      </c>
      <c r="T111" s="320">
        <f>S111*H111</f>
        <v>0</v>
      </c>
      <c r="AR111" s="322" t="s">
        <v>328</v>
      </c>
      <c r="AT111" s="322" t="s">
        <v>242</v>
      </c>
      <c r="AU111" s="322" t="s">
        <v>79</v>
      </c>
      <c r="AY111" s="323" t="s">
        <v>157</v>
      </c>
      <c r="BE111" s="324">
        <f>IF(N111="základní",J111,0)</f>
        <v>0</v>
      </c>
      <c r="BF111" s="324">
        <f>IF(N111="snížená",J111,0)</f>
        <v>0</v>
      </c>
      <c r="BG111" s="324">
        <f>IF(N111="zákl. přenesená",J111,0)</f>
        <v>0</v>
      </c>
      <c r="BH111" s="324">
        <f>IF(N111="sníž. přenesená",J111,0)</f>
        <v>0</v>
      </c>
      <c r="BI111" s="324">
        <f>IF(N111="nulová",J111,0)</f>
        <v>0</v>
      </c>
      <c r="BJ111" s="323" t="s">
        <v>77</v>
      </c>
      <c r="BK111" s="324">
        <f>ROUND(I111*H111,2)</f>
        <v>0</v>
      </c>
      <c r="BL111" s="323" t="s">
        <v>247</v>
      </c>
      <c r="BM111" s="322" t="s">
        <v>1975</v>
      </c>
    </row>
    <row r="112" spans="2:65" s="1" customFormat="1" ht="48" customHeight="1">
      <c r="B112" s="128"/>
      <c r="C112" s="269" t="s">
        <v>277</v>
      </c>
      <c r="D112" s="269" t="s">
        <v>159</v>
      </c>
      <c r="E112" s="270" t="s">
        <v>1976</v>
      </c>
      <c r="F112" s="271" t="s">
        <v>1977</v>
      </c>
      <c r="G112" s="272" t="s">
        <v>118</v>
      </c>
      <c r="H112" s="273">
        <v>40</v>
      </c>
      <c r="I112" s="274"/>
      <c r="J112" s="274">
        <f>ROUND(I112*H112,2)</f>
        <v>0</v>
      </c>
      <c r="K112" s="271" t="s">
        <v>162</v>
      </c>
      <c r="L112" s="268" t="s">
        <v>2435</v>
      </c>
      <c r="M112" s="135" t="s">
        <v>3</v>
      </c>
      <c r="N112" s="136" t="s">
        <v>40</v>
      </c>
      <c r="O112" s="137">
        <v>7.5999999999999998E-2</v>
      </c>
      <c r="P112" s="137">
        <f>O112*H112</f>
        <v>3.04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247</v>
      </c>
      <c r="AT112" s="139" t="s">
        <v>159</v>
      </c>
      <c r="AU112" s="139" t="s">
        <v>79</v>
      </c>
      <c r="AY112" s="18" t="s">
        <v>157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77</v>
      </c>
      <c r="BK112" s="140">
        <f>ROUND(I112*H112,2)</f>
        <v>0</v>
      </c>
      <c r="BL112" s="18" t="s">
        <v>247</v>
      </c>
      <c r="BM112" s="139" t="s">
        <v>1978</v>
      </c>
    </row>
    <row r="113" spans="2:65" s="1" customFormat="1" ht="16.5" customHeight="1">
      <c r="B113" s="128"/>
      <c r="C113" s="285" t="s">
        <v>281</v>
      </c>
      <c r="D113" s="285" t="s">
        <v>242</v>
      </c>
      <c r="E113" s="286" t="s">
        <v>1979</v>
      </c>
      <c r="F113" s="287" t="s">
        <v>1980</v>
      </c>
      <c r="G113" s="288" t="s">
        <v>499</v>
      </c>
      <c r="H113" s="289">
        <v>41.905000000000001</v>
      </c>
      <c r="I113" s="290"/>
      <c r="J113" s="290">
        <f>ROUND(I113*H113,2)</f>
        <v>0</v>
      </c>
      <c r="K113" s="287" t="s">
        <v>162</v>
      </c>
      <c r="L113" s="268" t="s">
        <v>2435</v>
      </c>
      <c r="M113" s="170" t="s">
        <v>3</v>
      </c>
      <c r="N113" s="171" t="s">
        <v>40</v>
      </c>
      <c r="O113" s="137">
        <v>0</v>
      </c>
      <c r="P113" s="137">
        <f>O113*H113</f>
        <v>0</v>
      </c>
      <c r="Q113" s="137">
        <v>1E-3</v>
      </c>
      <c r="R113" s="137">
        <f>Q113*H113</f>
        <v>4.1905000000000005E-2</v>
      </c>
      <c r="S113" s="137">
        <v>0</v>
      </c>
      <c r="T113" s="138">
        <f>S113*H113</f>
        <v>0</v>
      </c>
      <c r="AR113" s="139" t="s">
        <v>328</v>
      </c>
      <c r="AT113" s="139" t="s">
        <v>242</v>
      </c>
      <c r="AU113" s="139" t="s">
        <v>79</v>
      </c>
      <c r="AY113" s="18" t="s">
        <v>157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77</v>
      </c>
      <c r="BK113" s="140">
        <f>ROUND(I113*H113,2)</f>
        <v>0</v>
      </c>
      <c r="BL113" s="18" t="s">
        <v>247</v>
      </c>
      <c r="BM113" s="139" t="s">
        <v>1981</v>
      </c>
    </row>
    <row r="114" spans="2:65" s="12" customFormat="1">
      <c r="B114" s="141"/>
      <c r="C114" s="291"/>
      <c r="D114" s="292" t="s">
        <v>165</v>
      </c>
      <c r="E114" s="293" t="s">
        <v>3</v>
      </c>
      <c r="F114" s="294" t="s">
        <v>1982</v>
      </c>
      <c r="G114" s="291"/>
      <c r="H114" s="295">
        <v>38.094999999999999</v>
      </c>
      <c r="I114" s="291"/>
      <c r="J114" s="291"/>
      <c r="K114" s="291"/>
      <c r="L114" s="268" t="s">
        <v>2435</v>
      </c>
      <c r="M114" s="146"/>
      <c r="N114" s="147"/>
      <c r="O114" s="147"/>
      <c r="P114" s="147"/>
      <c r="Q114" s="147"/>
      <c r="R114" s="147"/>
      <c r="S114" s="147"/>
      <c r="T114" s="148"/>
      <c r="AT114" s="143" t="s">
        <v>165</v>
      </c>
      <c r="AU114" s="143" t="s">
        <v>79</v>
      </c>
      <c r="AV114" s="12" t="s">
        <v>79</v>
      </c>
      <c r="AW114" s="12" t="s">
        <v>31</v>
      </c>
      <c r="AX114" s="12" t="s">
        <v>69</v>
      </c>
      <c r="AY114" s="143" t="s">
        <v>157</v>
      </c>
    </row>
    <row r="115" spans="2:65" s="12" customFormat="1">
      <c r="B115" s="141"/>
      <c r="C115" s="291"/>
      <c r="D115" s="292" t="s">
        <v>165</v>
      </c>
      <c r="E115" s="293" t="s">
        <v>3</v>
      </c>
      <c r="F115" s="294" t="s">
        <v>1983</v>
      </c>
      <c r="G115" s="291"/>
      <c r="H115" s="295">
        <v>41.905000000000001</v>
      </c>
      <c r="I115" s="291"/>
      <c r="J115" s="291"/>
      <c r="K115" s="291"/>
      <c r="L115" s="268" t="s">
        <v>2435</v>
      </c>
      <c r="M115" s="146"/>
      <c r="N115" s="147"/>
      <c r="O115" s="147"/>
      <c r="P115" s="147"/>
      <c r="Q115" s="147"/>
      <c r="R115" s="147"/>
      <c r="S115" s="147"/>
      <c r="T115" s="148"/>
      <c r="AT115" s="143" t="s">
        <v>165</v>
      </c>
      <c r="AU115" s="143" t="s">
        <v>79</v>
      </c>
      <c r="AV115" s="12" t="s">
        <v>79</v>
      </c>
      <c r="AW115" s="12" t="s">
        <v>31</v>
      </c>
      <c r="AX115" s="12" t="s">
        <v>77</v>
      </c>
      <c r="AY115" s="143" t="s">
        <v>157</v>
      </c>
    </row>
    <row r="116" spans="2:65" s="1" customFormat="1" ht="48" customHeight="1">
      <c r="B116" s="128"/>
      <c r="C116" s="269" t="s">
        <v>286</v>
      </c>
      <c r="D116" s="269" t="s">
        <v>159</v>
      </c>
      <c r="E116" s="270" t="s">
        <v>1984</v>
      </c>
      <c r="F116" s="271" t="s">
        <v>1985</v>
      </c>
      <c r="G116" s="272" t="s">
        <v>118</v>
      </c>
      <c r="H116" s="273">
        <v>10</v>
      </c>
      <c r="I116" s="274"/>
      <c r="J116" s="274">
        <f>ROUND(I116*H116,2)</f>
        <v>0</v>
      </c>
      <c r="K116" s="271" t="s">
        <v>162</v>
      </c>
      <c r="L116" s="268" t="s">
        <v>2435</v>
      </c>
      <c r="M116" s="135" t="s">
        <v>3</v>
      </c>
      <c r="N116" s="136" t="s">
        <v>40</v>
      </c>
      <c r="O116" s="137">
        <v>6.5000000000000002E-2</v>
      </c>
      <c r="P116" s="137">
        <f>O116*H116</f>
        <v>0.65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247</v>
      </c>
      <c r="AT116" s="139" t="s">
        <v>159</v>
      </c>
      <c r="AU116" s="139" t="s">
        <v>79</v>
      </c>
      <c r="AY116" s="18" t="s">
        <v>157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77</v>
      </c>
      <c r="BK116" s="140">
        <f>ROUND(I116*H116,2)</f>
        <v>0</v>
      </c>
      <c r="BL116" s="18" t="s">
        <v>247</v>
      </c>
      <c r="BM116" s="139" t="s">
        <v>1986</v>
      </c>
    </row>
    <row r="117" spans="2:65" s="1" customFormat="1" ht="16.5" customHeight="1">
      <c r="B117" s="128"/>
      <c r="C117" s="285" t="s">
        <v>291</v>
      </c>
      <c r="D117" s="285" t="s">
        <v>242</v>
      </c>
      <c r="E117" s="286" t="s">
        <v>1987</v>
      </c>
      <c r="F117" s="287" t="s">
        <v>1988</v>
      </c>
      <c r="G117" s="288" t="s">
        <v>242</v>
      </c>
      <c r="H117" s="289">
        <v>11</v>
      </c>
      <c r="I117" s="290"/>
      <c r="J117" s="290">
        <f>ROUND(I117*H117,2)</f>
        <v>0</v>
      </c>
      <c r="K117" s="287" t="s">
        <v>3</v>
      </c>
      <c r="L117" s="268" t="s">
        <v>2435</v>
      </c>
      <c r="M117" s="170" t="s">
        <v>3</v>
      </c>
      <c r="N117" s="171" t="s">
        <v>40</v>
      </c>
      <c r="O117" s="137">
        <v>0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328</v>
      </c>
      <c r="AT117" s="139" t="s">
        <v>242</v>
      </c>
      <c r="AU117" s="139" t="s">
        <v>79</v>
      </c>
      <c r="AY117" s="18" t="s">
        <v>157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77</v>
      </c>
      <c r="BK117" s="140">
        <f>ROUND(I117*H117,2)</f>
        <v>0</v>
      </c>
      <c r="BL117" s="18" t="s">
        <v>247</v>
      </c>
      <c r="BM117" s="139" t="s">
        <v>1989</v>
      </c>
    </row>
    <row r="118" spans="2:65" s="12" customFormat="1">
      <c r="B118" s="141"/>
      <c r="C118" s="291"/>
      <c r="D118" s="292" t="s">
        <v>165</v>
      </c>
      <c r="E118" s="293" t="s">
        <v>3</v>
      </c>
      <c r="F118" s="294" t="s">
        <v>1990</v>
      </c>
      <c r="G118" s="291"/>
      <c r="H118" s="295">
        <v>11</v>
      </c>
      <c r="I118" s="291"/>
      <c r="J118" s="291"/>
      <c r="K118" s="291"/>
      <c r="L118" s="268" t="s">
        <v>2435</v>
      </c>
      <c r="M118" s="146"/>
      <c r="N118" s="147"/>
      <c r="O118" s="147"/>
      <c r="P118" s="147"/>
      <c r="Q118" s="147"/>
      <c r="R118" s="147"/>
      <c r="S118" s="147"/>
      <c r="T118" s="148"/>
      <c r="AT118" s="143" t="s">
        <v>165</v>
      </c>
      <c r="AU118" s="143" t="s">
        <v>79</v>
      </c>
      <c r="AV118" s="12" t="s">
        <v>79</v>
      </c>
      <c r="AW118" s="12" t="s">
        <v>31</v>
      </c>
      <c r="AX118" s="12" t="s">
        <v>77</v>
      </c>
      <c r="AY118" s="143" t="s">
        <v>157</v>
      </c>
    </row>
    <row r="119" spans="2:65" s="1" customFormat="1" ht="48" customHeight="1">
      <c r="B119" s="128"/>
      <c r="C119" s="269" t="s">
        <v>296</v>
      </c>
      <c r="D119" s="269" t="s">
        <v>159</v>
      </c>
      <c r="E119" s="270" t="s">
        <v>1991</v>
      </c>
      <c r="F119" s="271" t="s">
        <v>1992</v>
      </c>
      <c r="G119" s="272" t="s">
        <v>118</v>
      </c>
      <c r="H119" s="273">
        <v>20</v>
      </c>
      <c r="I119" s="274"/>
      <c r="J119" s="274">
        <f t="shared" ref="J119:J125" si="10">ROUND(I119*H119,2)</f>
        <v>0</v>
      </c>
      <c r="K119" s="271" t="s">
        <v>162</v>
      </c>
      <c r="L119" s="268" t="s">
        <v>2435</v>
      </c>
      <c r="M119" s="135" t="s">
        <v>3</v>
      </c>
      <c r="N119" s="136" t="s">
        <v>40</v>
      </c>
      <c r="O119" s="137">
        <v>5.7000000000000002E-2</v>
      </c>
      <c r="P119" s="137">
        <f t="shared" ref="P119:P125" si="11">O119*H119</f>
        <v>1.1400000000000001</v>
      </c>
      <c r="Q119" s="137">
        <v>0</v>
      </c>
      <c r="R119" s="137">
        <f t="shared" ref="R119:R125" si="12">Q119*H119</f>
        <v>0</v>
      </c>
      <c r="S119" s="137">
        <v>0</v>
      </c>
      <c r="T119" s="138">
        <f t="shared" ref="T119:T125" si="13">S119*H119</f>
        <v>0</v>
      </c>
      <c r="AR119" s="139" t="s">
        <v>247</v>
      </c>
      <c r="AT119" s="139" t="s">
        <v>159</v>
      </c>
      <c r="AU119" s="139" t="s">
        <v>79</v>
      </c>
      <c r="AY119" s="18" t="s">
        <v>157</v>
      </c>
      <c r="BE119" s="140">
        <f t="shared" ref="BE119:BE125" si="14">IF(N119="základní",J119,0)</f>
        <v>0</v>
      </c>
      <c r="BF119" s="140">
        <f t="shared" ref="BF119:BF125" si="15">IF(N119="snížená",J119,0)</f>
        <v>0</v>
      </c>
      <c r="BG119" s="140">
        <f t="shared" ref="BG119:BG125" si="16">IF(N119="zákl. přenesená",J119,0)</f>
        <v>0</v>
      </c>
      <c r="BH119" s="140">
        <f t="shared" ref="BH119:BH125" si="17">IF(N119="sníž. přenesená",J119,0)</f>
        <v>0</v>
      </c>
      <c r="BI119" s="140">
        <f t="shared" ref="BI119:BI125" si="18">IF(N119="nulová",J119,0)</f>
        <v>0</v>
      </c>
      <c r="BJ119" s="18" t="s">
        <v>77</v>
      </c>
      <c r="BK119" s="140">
        <f t="shared" ref="BK119:BK125" si="19">ROUND(I119*H119,2)</f>
        <v>0</v>
      </c>
      <c r="BL119" s="18" t="s">
        <v>247</v>
      </c>
      <c r="BM119" s="139" t="s">
        <v>1993</v>
      </c>
    </row>
    <row r="120" spans="2:65" s="1" customFormat="1" ht="16.5" customHeight="1">
      <c r="B120" s="128"/>
      <c r="C120" s="285" t="s">
        <v>301</v>
      </c>
      <c r="D120" s="285" t="s">
        <v>242</v>
      </c>
      <c r="E120" s="286" t="s">
        <v>1994</v>
      </c>
      <c r="F120" s="287" t="s">
        <v>1995</v>
      </c>
      <c r="G120" s="288" t="s">
        <v>118</v>
      </c>
      <c r="H120" s="289">
        <v>20</v>
      </c>
      <c r="I120" s="290"/>
      <c r="J120" s="290">
        <f t="shared" si="10"/>
        <v>0</v>
      </c>
      <c r="K120" s="287" t="s">
        <v>162</v>
      </c>
      <c r="L120" s="268" t="s">
        <v>2435</v>
      </c>
      <c r="M120" s="170" t="s">
        <v>3</v>
      </c>
      <c r="N120" s="171" t="s">
        <v>40</v>
      </c>
      <c r="O120" s="137">
        <v>0</v>
      </c>
      <c r="P120" s="137">
        <f t="shared" si="11"/>
        <v>0</v>
      </c>
      <c r="Q120" s="137">
        <v>1.8000000000000001E-4</v>
      </c>
      <c r="R120" s="137">
        <f t="shared" si="12"/>
        <v>3.6000000000000003E-3</v>
      </c>
      <c r="S120" s="137">
        <v>0</v>
      </c>
      <c r="T120" s="138">
        <f t="shared" si="13"/>
        <v>0</v>
      </c>
      <c r="AR120" s="139" t="s">
        <v>328</v>
      </c>
      <c r="AT120" s="139" t="s">
        <v>242</v>
      </c>
      <c r="AU120" s="139" t="s">
        <v>79</v>
      </c>
      <c r="AY120" s="18" t="s">
        <v>157</v>
      </c>
      <c r="BE120" s="140">
        <f t="shared" si="14"/>
        <v>0</v>
      </c>
      <c r="BF120" s="140">
        <f t="shared" si="15"/>
        <v>0</v>
      </c>
      <c r="BG120" s="140">
        <f t="shared" si="16"/>
        <v>0</v>
      </c>
      <c r="BH120" s="140">
        <f t="shared" si="17"/>
        <v>0</v>
      </c>
      <c r="BI120" s="140">
        <f t="shared" si="18"/>
        <v>0</v>
      </c>
      <c r="BJ120" s="18" t="s">
        <v>77</v>
      </c>
      <c r="BK120" s="140">
        <f t="shared" si="19"/>
        <v>0</v>
      </c>
      <c r="BL120" s="18" t="s">
        <v>247</v>
      </c>
      <c r="BM120" s="139" t="s">
        <v>1996</v>
      </c>
    </row>
    <row r="121" spans="2:65" s="1" customFormat="1" ht="16.5" customHeight="1">
      <c r="B121" s="128"/>
      <c r="C121" s="269" t="s">
        <v>306</v>
      </c>
      <c r="D121" s="269" t="s">
        <v>159</v>
      </c>
      <c r="E121" s="270" t="s">
        <v>1997</v>
      </c>
      <c r="F121" s="271" t="s">
        <v>1998</v>
      </c>
      <c r="G121" s="272" t="s">
        <v>284</v>
      </c>
      <c r="H121" s="273">
        <v>22</v>
      </c>
      <c r="I121" s="274"/>
      <c r="J121" s="274">
        <f t="shared" si="10"/>
        <v>0</v>
      </c>
      <c r="K121" s="271" t="s">
        <v>162</v>
      </c>
      <c r="L121" s="268" t="s">
        <v>2435</v>
      </c>
      <c r="M121" s="135" t="s">
        <v>3</v>
      </c>
      <c r="N121" s="136" t="s">
        <v>40</v>
      </c>
      <c r="O121" s="137">
        <v>0.252</v>
      </c>
      <c r="P121" s="137">
        <f t="shared" si="11"/>
        <v>5.5440000000000005</v>
      </c>
      <c r="Q121" s="137">
        <v>0</v>
      </c>
      <c r="R121" s="137">
        <f t="shared" si="12"/>
        <v>0</v>
      </c>
      <c r="S121" s="137">
        <v>0</v>
      </c>
      <c r="T121" s="138">
        <f t="shared" si="13"/>
        <v>0</v>
      </c>
      <c r="AR121" s="139" t="s">
        <v>247</v>
      </c>
      <c r="AT121" s="139" t="s">
        <v>159</v>
      </c>
      <c r="AU121" s="139" t="s">
        <v>79</v>
      </c>
      <c r="AY121" s="18" t="s">
        <v>157</v>
      </c>
      <c r="BE121" s="140">
        <f t="shared" si="14"/>
        <v>0</v>
      </c>
      <c r="BF121" s="140">
        <f t="shared" si="15"/>
        <v>0</v>
      </c>
      <c r="BG121" s="140">
        <f t="shared" si="16"/>
        <v>0</v>
      </c>
      <c r="BH121" s="140">
        <f t="shared" si="17"/>
        <v>0</v>
      </c>
      <c r="BI121" s="140">
        <f t="shared" si="18"/>
        <v>0</v>
      </c>
      <c r="BJ121" s="18" t="s">
        <v>77</v>
      </c>
      <c r="BK121" s="140">
        <f t="shared" si="19"/>
        <v>0</v>
      </c>
      <c r="BL121" s="18" t="s">
        <v>247</v>
      </c>
      <c r="BM121" s="139" t="s">
        <v>1999</v>
      </c>
    </row>
    <row r="122" spans="2:65" s="1" customFormat="1" ht="16.5" customHeight="1">
      <c r="B122" s="128"/>
      <c r="C122" s="285" t="s">
        <v>313</v>
      </c>
      <c r="D122" s="285" t="s">
        <v>242</v>
      </c>
      <c r="E122" s="286" t="s">
        <v>2000</v>
      </c>
      <c r="F122" s="287" t="s">
        <v>2001</v>
      </c>
      <c r="G122" s="288" t="s">
        <v>284</v>
      </c>
      <c r="H122" s="289">
        <v>3</v>
      </c>
      <c r="I122" s="290"/>
      <c r="J122" s="290">
        <f t="shared" si="10"/>
        <v>0</v>
      </c>
      <c r="K122" s="287" t="s">
        <v>162</v>
      </c>
      <c r="L122" s="268" t="s">
        <v>2435</v>
      </c>
      <c r="M122" s="170" t="s">
        <v>3</v>
      </c>
      <c r="N122" s="171" t="s">
        <v>40</v>
      </c>
      <c r="O122" s="137">
        <v>0</v>
      </c>
      <c r="P122" s="137">
        <f t="shared" si="11"/>
        <v>0</v>
      </c>
      <c r="Q122" s="137">
        <v>2.4000000000000001E-4</v>
      </c>
      <c r="R122" s="137">
        <f t="shared" si="12"/>
        <v>7.2000000000000005E-4</v>
      </c>
      <c r="S122" s="137">
        <v>0</v>
      </c>
      <c r="T122" s="138">
        <f t="shared" si="13"/>
        <v>0</v>
      </c>
      <c r="AR122" s="139" t="s">
        <v>328</v>
      </c>
      <c r="AT122" s="139" t="s">
        <v>242</v>
      </c>
      <c r="AU122" s="139" t="s">
        <v>79</v>
      </c>
      <c r="AY122" s="18" t="s">
        <v>157</v>
      </c>
      <c r="BE122" s="140">
        <f t="shared" si="14"/>
        <v>0</v>
      </c>
      <c r="BF122" s="140">
        <f t="shared" si="15"/>
        <v>0</v>
      </c>
      <c r="BG122" s="140">
        <f t="shared" si="16"/>
        <v>0</v>
      </c>
      <c r="BH122" s="140">
        <f t="shared" si="17"/>
        <v>0</v>
      </c>
      <c r="BI122" s="140">
        <f t="shared" si="18"/>
        <v>0</v>
      </c>
      <c r="BJ122" s="18" t="s">
        <v>77</v>
      </c>
      <c r="BK122" s="140">
        <f t="shared" si="19"/>
        <v>0</v>
      </c>
      <c r="BL122" s="18" t="s">
        <v>247</v>
      </c>
      <c r="BM122" s="139" t="s">
        <v>2002</v>
      </c>
    </row>
    <row r="123" spans="2:65" s="1" customFormat="1" ht="16.5" customHeight="1">
      <c r="B123" s="128"/>
      <c r="C123" s="285" t="s">
        <v>318</v>
      </c>
      <c r="D123" s="285" t="s">
        <v>242</v>
      </c>
      <c r="E123" s="286" t="s">
        <v>2003</v>
      </c>
      <c r="F123" s="287" t="s">
        <v>2004</v>
      </c>
      <c r="G123" s="288" t="s">
        <v>284</v>
      </c>
      <c r="H123" s="289">
        <v>2</v>
      </c>
      <c r="I123" s="290"/>
      <c r="J123" s="290">
        <f t="shared" si="10"/>
        <v>0</v>
      </c>
      <c r="K123" s="287" t="s">
        <v>162</v>
      </c>
      <c r="L123" s="268" t="s">
        <v>2435</v>
      </c>
      <c r="M123" s="170" t="s">
        <v>3</v>
      </c>
      <c r="N123" s="171" t="s">
        <v>40</v>
      </c>
      <c r="O123" s="137">
        <v>0</v>
      </c>
      <c r="P123" s="137">
        <f t="shared" si="11"/>
        <v>0</v>
      </c>
      <c r="Q123" s="137">
        <v>2.2000000000000001E-4</v>
      </c>
      <c r="R123" s="137">
        <f t="shared" si="12"/>
        <v>4.4000000000000002E-4</v>
      </c>
      <c r="S123" s="137">
        <v>0</v>
      </c>
      <c r="T123" s="138">
        <f t="shared" si="13"/>
        <v>0</v>
      </c>
      <c r="AR123" s="139" t="s">
        <v>328</v>
      </c>
      <c r="AT123" s="139" t="s">
        <v>242</v>
      </c>
      <c r="AU123" s="139" t="s">
        <v>79</v>
      </c>
      <c r="AY123" s="18" t="s">
        <v>157</v>
      </c>
      <c r="BE123" s="140">
        <f t="shared" si="14"/>
        <v>0</v>
      </c>
      <c r="BF123" s="140">
        <f t="shared" si="15"/>
        <v>0</v>
      </c>
      <c r="BG123" s="140">
        <f t="shared" si="16"/>
        <v>0</v>
      </c>
      <c r="BH123" s="140">
        <f t="shared" si="17"/>
        <v>0</v>
      </c>
      <c r="BI123" s="140">
        <f t="shared" si="18"/>
        <v>0</v>
      </c>
      <c r="BJ123" s="18" t="s">
        <v>77</v>
      </c>
      <c r="BK123" s="140">
        <f t="shared" si="19"/>
        <v>0</v>
      </c>
      <c r="BL123" s="18" t="s">
        <v>247</v>
      </c>
      <c r="BM123" s="139" t="s">
        <v>2005</v>
      </c>
    </row>
    <row r="124" spans="2:65" s="1" customFormat="1" ht="16.5" customHeight="1">
      <c r="B124" s="128"/>
      <c r="C124" s="285" t="s">
        <v>323</v>
      </c>
      <c r="D124" s="285" t="s">
        <v>242</v>
      </c>
      <c r="E124" s="286" t="s">
        <v>2006</v>
      </c>
      <c r="F124" s="287" t="s">
        <v>2007</v>
      </c>
      <c r="G124" s="288" t="s">
        <v>284</v>
      </c>
      <c r="H124" s="289">
        <v>1</v>
      </c>
      <c r="I124" s="290"/>
      <c r="J124" s="290">
        <f t="shared" si="10"/>
        <v>0</v>
      </c>
      <c r="K124" s="287" t="s">
        <v>162</v>
      </c>
      <c r="L124" s="268" t="s">
        <v>2435</v>
      </c>
      <c r="M124" s="170" t="s">
        <v>3</v>
      </c>
      <c r="N124" s="171" t="s">
        <v>40</v>
      </c>
      <c r="O124" s="137">
        <v>0</v>
      </c>
      <c r="P124" s="137">
        <f t="shared" si="11"/>
        <v>0</v>
      </c>
      <c r="Q124" s="137">
        <v>2.2000000000000001E-4</v>
      </c>
      <c r="R124" s="137">
        <f t="shared" si="12"/>
        <v>2.2000000000000001E-4</v>
      </c>
      <c r="S124" s="137">
        <v>0</v>
      </c>
      <c r="T124" s="138">
        <f t="shared" si="13"/>
        <v>0</v>
      </c>
      <c r="AR124" s="139" t="s">
        <v>328</v>
      </c>
      <c r="AT124" s="139" t="s">
        <v>242</v>
      </c>
      <c r="AU124" s="139" t="s">
        <v>79</v>
      </c>
      <c r="AY124" s="18" t="s">
        <v>157</v>
      </c>
      <c r="BE124" s="140">
        <f t="shared" si="14"/>
        <v>0</v>
      </c>
      <c r="BF124" s="140">
        <f t="shared" si="15"/>
        <v>0</v>
      </c>
      <c r="BG124" s="140">
        <f t="shared" si="16"/>
        <v>0</v>
      </c>
      <c r="BH124" s="140">
        <f t="shared" si="17"/>
        <v>0</v>
      </c>
      <c r="BI124" s="140">
        <f t="shared" si="18"/>
        <v>0</v>
      </c>
      <c r="BJ124" s="18" t="s">
        <v>77</v>
      </c>
      <c r="BK124" s="140">
        <f t="shared" si="19"/>
        <v>0</v>
      </c>
      <c r="BL124" s="18" t="s">
        <v>247</v>
      </c>
      <c r="BM124" s="139" t="s">
        <v>2008</v>
      </c>
    </row>
    <row r="125" spans="2:65" s="1" customFormat="1" ht="16.5" customHeight="1">
      <c r="B125" s="128"/>
      <c r="C125" s="285" t="s">
        <v>328</v>
      </c>
      <c r="D125" s="285" t="s">
        <v>242</v>
      </c>
      <c r="E125" s="286" t="s">
        <v>2009</v>
      </c>
      <c r="F125" s="287" t="s">
        <v>2010</v>
      </c>
      <c r="G125" s="288" t="s">
        <v>284</v>
      </c>
      <c r="H125" s="289">
        <v>16</v>
      </c>
      <c r="I125" s="290"/>
      <c r="J125" s="290">
        <f t="shared" si="10"/>
        <v>0</v>
      </c>
      <c r="K125" s="287" t="s">
        <v>162</v>
      </c>
      <c r="L125" s="268" t="s">
        <v>2435</v>
      </c>
      <c r="M125" s="170" t="s">
        <v>3</v>
      </c>
      <c r="N125" s="171" t="s">
        <v>40</v>
      </c>
      <c r="O125" s="137">
        <v>0</v>
      </c>
      <c r="P125" s="137">
        <f t="shared" si="11"/>
        <v>0</v>
      </c>
      <c r="Q125" s="137">
        <v>1.3999999999999999E-4</v>
      </c>
      <c r="R125" s="137">
        <f t="shared" si="12"/>
        <v>2.2399999999999998E-3</v>
      </c>
      <c r="S125" s="137">
        <v>0</v>
      </c>
      <c r="T125" s="138">
        <f t="shared" si="13"/>
        <v>0</v>
      </c>
      <c r="AR125" s="139" t="s">
        <v>328</v>
      </c>
      <c r="AT125" s="139" t="s">
        <v>242</v>
      </c>
      <c r="AU125" s="139" t="s">
        <v>79</v>
      </c>
      <c r="AY125" s="18" t="s">
        <v>157</v>
      </c>
      <c r="BE125" s="140">
        <f t="shared" si="14"/>
        <v>0</v>
      </c>
      <c r="BF125" s="140">
        <f t="shared" si="15"/>
        <v>0</v>
      </c>
      <c r="BG125" s="140">
        <f t="shared" si="16"/>
        <v>0</v>
      </c>
      <c r="BH125" s="140">
        <f t="shared" si="17"/>
        <v>0</v>
      </c>
      <c r="BI125" s="140">
        <f t="shared" si="18"/>
        <v>0</v>
      </c>
      <c r="BJ125" s="18" t="s">
        <v>77</v>
      </c>
      <c r="BK125" s="140">
        <f t="shared" si="19"/>
        <v>0</v>
      </c>
      <c r="BL125" s="18" t="s">
        <v>247</v>
      </c>
      <c r="BM125" s="139" t="s">
        <v>2011</v>
      </c>
    </row>
    <row r="126" spans="2:65" s="1" customFormat="1" ht="19.5">
      <c r="B126" s="30"/>
      <c r="C126" s="296"/>
      <c r="D126" s="292" t="s">
        <v>1869</v>
      </c>
      <c r="E126" s="296"/>
      <c r="F126" s="297" t="s">
        <v>2012</v>
      </c>
      <c r="G126" s="296"/>
      <c r="H126" s="296"/>
      <c r="I126" s="296"/>
      <c r="J126" s="296"/>
      <c r="K126" s="296"/>
      <c r="L126" s="268" t="s">
        <v>2435</v>
      </c>
      <c r="M126" s="186"/>
      <c r="N126" s="50"/>
      <c r="O126" s="50"/>
      <c r="P126" s="50"/>
      <c r="Q126" s="50"/>
      <c r="R126" s="50"/>
      <c r="S126" s="50"/>
      <c r="T126" s="51"/>
      <c r="AT126" s="18" t="s">
        <v>1869</v>
      </c>
      <c r="AU126" s="18" t="s">
        <v>79</v>
      </c>
    </row>
    <row r="127" spans="2:65" s="12" customFormat="1">
      <c r="B127" s="141"/>
      <c r="C127" s="291"/>
      <c r="D127" s="292" t="s">
        <v>165</v>
      </c>
      <c r="E127" s="293" t="s">
        <v>3</v>
      </c>
      <c r="F127" s="294" t="s">
        <v>2013</v>
      </c>
      <c r="G127" s="291"/>
      <c r="H127" s="295">
        <v>16</v>
      </c>
      <c r="I127" s="291"/>
      <c r="J127" s="291"/>
      <c r="K127" s="291"/>
      <c r="L127" s="268" t="s">
        <v>2435</v>
      </c>
      <c r="M127" s="146"/>
      <c r="N127" s="147"/>
      <c r="O127" s="147"/>
      <c r="P127" s="147"/>
      <c r="Q127" s="147"/>
      <c r="R127" s="147"/>
      <c r="S127" s="147"/>
      <c r="T127" s="148"/>
      <c r="AT127" s="143" t="s">
        <v>165</v>
      </c>
      <c r="AU127" s="143" t="s">
        <v>79</v>
      </c>
      <c r="AV127" s="12" t="s">
        <v>79</v>
      </c>
      <c r="AW127" s="12" t="s">
        <v>31</v>
      </c>
      <c r="AX127" s="12" t="s">
        <v>77</v>
      </c>
      <c r="AY127" s="143" t="s">
        <v>157</v>
      </c>
    </row>
    <row r="128" spans="2:65" s="1" customFormat="1" ht="24" customHeight="1">
      <c r="B128" s="128"/>
      <c r="C128" s="269" t="s">
        <v>334</v>
      </c>
      <c r="D128" s="269" t="s">
        <v>159</v>
      </c>
      <c r="E128" s="270" t="s">
        <v>2014</v>
      </c>
      <c r="F128" s="271" t="s">
        <v>2015</v>
      </c>
      <c r="G128" s="272" t="s">
        <v>284</v>
      </c>
      <c r="H128" s="273">
        <v>6</v>
      </c>
      <c r="I128" s="274"/>
      <c r="J128" s="274">
        <f>ROUND(I128*H128,2)</f>
        <v>0</v>
      </c>
      <c r="K128" s="271" t="s">
        <v>162</v>
      </c>
      <c r="L128" s="268" t="s">
        <v>2435</v>
      </c>
      <c r="M128" s="135" t="s">
        <v>3</v>
      </c>
      <c r="N128" s="136" t="s">
        <v>40</v>
      </c>
      <c r="O128" s="137">
        <v>0.44700000000000001</v>
      </c>
      <c r="P128" s="137">
        <f>O128*H128</f>
        <v>2.6819999999999999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247</v>
      </c>
      <c r="AT128" s="139" t="s">
        <v>159</v>
      </c>
      <c r="AU128" s="139" t="s">
        <v>79</v>
      </c>
      <c r="AY128" s="18" t="s">
        <v>157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77</v>
      </c>
      <c r="BK128" s="140">
        <f>ROUND(I128*H128,2)</f>
        <v>0</v>
      </c>
      <c r="BL128" s="18" t="s">
        <v>247</v>
      </c>
      <c r="BM128" s="139" t="s">
        <v>2016</v>
      </c>
    </row>
    <row r="129" spans="2:65" s="1" customFormat="1" ht="24" customHeight="1">
      <c r="B129" s="128"/>
      <c r="C129" s="285" t="s">
        <v>339</v>
      </c>
      <c r="D129" s="285" t="s">
        <v>242</v>
      </c>
      <c r="E129" s="286" t="s">
        <v>2017</v>
      </c>
      <c r="F129" s="287" t="s">
        <v>2018</v>
      </c>
      <c r="G129" s="288" t="s">
        <v>284</v>
      </c>
      <c r="H129" s="289">
        <v>6</v>
      </c>
      <c r="I129" s="290"/>
      <c r="J129" s="290">
        <f>ROUND(I129*H129,2)</f>
        <v>0</v>
      </c>
      <c r="K129" s="287" t="s">
        <v>162</v>
      </c>
      <c r="L129" s="268" t="s">
        <v>2435</v>
      </c>
      <c r="M129" s="170" t="s">
        <v>3</v>
      </c>
      <c r="N129" s="171" t="s">
        <v>40</v>
      </c>
      <c r="O129" s="137">
        <v>0</v>
      </c>
      <c r="P129" s="137">
        <f>O129*H129</f>
        <v>0</v>
      </c>
      <c r="Q129" s="137">
        <v>1.6000000000000001E-4</v>
      </c>
      <c r="R129" s="137">
        <f>Q129*H129</f>
        <v>9.6000000000000013E-4</v>
      </c>
      <c r="S129" s="137">
        <v>0</v>
      </c>
      <c r="T129" s="138">
        <f>S129*H129</f>
        <v>0</v>
      </c>
      <c r="AR129" s="139" t="s">
        <v>328</v>
      </c>
      <c r="AT129" s="139" t="s">
        <v>242</v>
      </c>
      <c r="AU129" s="139" t="s">
        <v>79</v>
      </c>
      <c r="AY129" s="18" t="s">
        <v>157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77</v>
      </c>
      <c r="BK129" s="140">
        <f>ROUND(I129*H129,2)</f>
        <v>0</v>
      </c>
      <c r="BL129" s="18" t="s">
        <v>247</v>
      </c>
      <c r="BM129" s="139" t="s">
        <v>2019</v>
      </c>
    </row>
    <row r="130" spans="2:65" s="1" customFormat="1" ht="24" customHeight="1">
      <c r="B130" s="128"/>
      <c r="C130" s="269" t="s">
        <v>349</v>
      </c>
      <c r="D130" s="269" t="s">
        <v>159</v>
      </c>
      <c r="E130" s="270" t="s">
        <v>2020</v>
      </c>
      <c r="F130" s="271" t="s">
        <v>2021</v>
      </c>
      <c r="G130" s="272" t="s">
        <v>284</v>
      </c>
      <c r="H130" s="273">
        <v>2</v>
      </c>
      <c r="I130" s="274"/>
      <c r="J130" s="274">
        <f>ROUND(I130*H130,2)</f>
        <v>0</v>
      </c>
      <c r="K130" s="271" t="s">
        <v>162</v>
      </c>
      <c r="L130" s="268" t="s">
        <v>2435</v>
      </c>
      <c r="M130" s="135" t="s">
        <v>3</v>
      </c>
      <c r="N130" s="136" t="s">
        <v>40</v>
      </c>
      <c r="O130" s="137">
        <v>0.28399999999999997</v>
      </c>
      <c r="P130" s="137">
        <f>O130*H130</f>
        <v>0.56799999999999995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247</v>
      </c>
      <c r="AT130" s="139" t="s">
        <v>159</v>
      </c>
      <c r="AU130" s="139" t="s">
        <v>79</v>
      </c>
      <c r="AY130" s="18" t="s">
        <v>157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77</v>
      </c>
      <c r="BK130" s="140">
        <f>ROUND(I130*H130,2)</f>
        <v>0</v>
      </c>
      <c r="BL130" s="18" t="s">
        <v>247</v>
      </c>
      <c r="BM130" s="139" t="s">
        <v>2022</v>
      </c>
    </row>
    <row r="131" spans="2:65" s="1" customFormat="1" ht="19.5">
      <c r="B131" s="30"/>
      <c r="C131" s="296"/>
      <c r="D131" s="292" t="s">
        <v>1869</v>
      </c>
      <c r="E131" s="296"/>
      <c r="F131" s="297" t="s">
        <v>2023</v>
      </c>
      <c r="G131" s="296"/>
      <c r="H131" s="296"/>
      <c r="I131" s="296"/>
      <c r="J131" s="296"/>
      <c r="K131" s="296"/>
      <c r="L131" s="268" t="s">
        <v>2435</v>
      </c>
      <c r="M131" s="186"/>
      <c r="N131" s="50"/>
      <c r="O131" s="50"/>
      <c r="P131" s="50"/>
      <c r="Q131" s="50"/>
      <c r="R131" s="50"/>
      <c r="S131" s="50"/>
      <c r="T131" s="51"/>
      <c r="AT131" s="18" t="s">
        <v>1869</v>
      </c>
      <c r="AU131" s="18" t="s">
        <v>79</v>
      </c>
    </row>
    <row r="132" spans="2:65" s="1" customFormat="1" ht="36" customHeight="1">
      <c r="B132" s="128"/>
      <c r="C132" s="269" t="s">
        <v>354</v>
      </c>
      <c r="D132" s="269" t="s">
        <v>159</v>
      </c>
      <c r="E132" s="270" t="s">
        <v>1845</v>
      </c>
      <c r="F132" s="271" t="s">
        <v>1846</v>
      </c>
      <c r="G132" s="272" t="s">
        <v>284</v>
      </c>
      <c r="H132" s="273">
        <v>1</v>
      </c>
      <c r="I132" s="274"/>
      <c r="J132" s="274">
        <f>ROUND(I132*H132,2)</f>
        <v>0</v>
      </c>
      <c r="K132" s="271" t="s">
        <v>162</v>
      </c>
      <c r="L132" s="268" t="s">
        <v>2435</v>
      </c>
      <c r="M132" s="135" t="s">
        <v>3</v>
      </c>
      <c r="N132" s="136" t="s">
        <v>40</v>
      </c>
      <c r="O132" s="137">
        <v>12.398</v>
      </c>
      <c r="P132" s="137">
        <f>O132*H132</f>
        <v>12.398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247</v>
      </c>
      <c r="AT132" s="139" t="s">
        <v>159</v>
      </c>
      <c r="AU132" s="139" t="s">
        <v>79</v>
      </c>
      <c r="AY132" s="18" t="s">
        <v>157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77</v>
      </c>
      <c r="BK132" s="140">
        <f>ROUND(I132*H132,2)</f>
        <v>0</v>
      </c>
      <c r="BL132" s="18" t="s">
        <v>247</v>
      </c>
      <c r="BM132" s="139" t="s">
        <v>2024</v>
      </c>
    </row>
    <row r="133" spans="2:65" s="1" customFormat="1" ht="16.5" customHeight="1">
      <c r="B133" s="128"/>
      <c r="C133" s="269" t="s">
        <v>359</v>
      </c>
      <c r="D133" s="269" t="s">
        <v>159</v>
      </c>
      <c r="E133" s="270" t="s">
        <v>2025</v>
      </c>
      <c r="F133" s="271" t="s">
        <v>2026</v>
      </c>
      <c r="G133" s="272" t="s">
        <v>284</v>
      </c>
      <c r="H133" s="273">
        <v>1</v>
      </c>
      <c r="I133" s="274"/>
      <c r="J133" s="274">
        <f>ROUND(I133*H133,2)</f>
        <v>0</v>
      </c>
      <c r="K133" s="271" t="s">
        <v>3</v>
      </c>
      <c r="L133" s="268" t="s">
        <v>2435</v>
      </c>
      <c r="M133" s="135" t="s">
        <v>3</v>
      </c>
      <c r="N133" s="136" t="s">
        <v>40</v>
      </c>
      <c r="O133" s="137">
        <v>0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247</v>
      </c>
      <c r="AT133" s="139" t="s">
        <v>159</v>
      </c>
      <c r="AU133" s="139" t="s">
        <v>79</v>
      </c>
      <c r="AY133" s="18" t="s">
        <v>157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77</v>
      </c>
      <c r="BK133" s="140">
        <f>ROUND(I133*H133,2)</f>
        <v>0</v>
      </c>
      <c r="BL133" s="18" t="s">
        <v>247</v>
      </c>
      <c r="BM133" s="139" t="s">
        <v>2027</v>
      </c>
    </row>
    <row r="134" spans="2:65" s="1" customFormat="1" ht="24" customHeight="1">
      <c r="B134" s="128"/>
      <c r="C134" s="269" t="s">
        <v>365</v>
      </c>
      <c r="D134" s="269" t="s">
        <v>159</v>
      </c>
      <c r="E134" s="270" t="s">
        <v>2028</v>
      </c>
      <c r="F134" s="271" t="s">
        <v>2029</v>
      </c>
      <c r="G134" s="272" t="s">
        <v>284</v>
      </c>
      <c r="H134" s="273">
        <v>4</v>
      </c>
      <c r="I134" s="274"/>
      <c r="J134" s="274">
        <f>ROUND(I134*H134,2)</f>
        <v>0</v>
      </c>
      <c r="K134" s="271" t="s">
        <v>162</v>
      </c>
      <c r="L134" s="268" t="s">
        <v>2435</v>
      </c>
      <c r="M134" s="135" t="s">
        <v>3</v>
      </c>
      <c r="N134" s="136" t="s">
        <v>40</v>
      </c>
      <c r="O134" s="137">
        <v>0.253</v>
      </c>
      <c r="P134" s="137">
        <f>O134*H134</f>
        <v>1.012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247</v>
      </c>
      <c r="AT134" s="139" t="s">
        <v>159</v>
      </c>
      <c r="AU134" s="139" t="s">
        <v>79</v>
      </c>
      <c r="AY134" s="18" t="s">
        <v>157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77</v>
      </c>
      <c r="BK134" s="140">
        <f>ROUND(I134*H134,2)</f>
        <v>0</v>
      </c>
      <c r="BL134" s="18" t="s">
        <v>247</v>
      </c>
      <c r="BM134" s="139" t="s">
        <v>2030</v>
      </c>
    </row>
    <row r="135" spans="2:65" s="1" customFormat="1" ht="19.5">
      <c r="B135" s="30"/>
      <c r="C135" s="296"/>
      <c r="D135" s="292" t="s">
        <v>1869</v>
      </c>
      <c r="E135" s="296"/>
      <c r="F135" s="297" t="s">
        <v>2031</v>
      </c>
      <c r="G135" s="296"/>
      <c r="H135" s="296"/>
      <c r="I135" s="296"/>
      <c r="J135" s="296"/>
      <c r="K135" s="296"/>
      <c r="L135" s="268" t="s">
        <v>2435</v>
      </c>
      <c r="M135" s="186"/>
      <c r="N135" s="50"/>
      <c r="O135" s="50"/>
      <c r="P135" s="50"/>
      <c r="Q135" s="50"/>
      <c r="R135" s="50"/>
      <c r="S135" s="50"/>
      <c r="T135" s="51"/>
      <c r="AT135" s="18" t="s">
        <v>1869</v>
      </c>
      <c r="AU135" s="18" t="s">
        <v>79</v>
      </c>
    </row>
    <row r="136" spans="2:65" s="1" customFormat="1" ht="16.5" customHeight="1">
      <c r="B136" s="128"/>
      <c r="C136" s="285" t="s">
        <v>371</v>
      </c>
      <c r="D136" s="285" t="s">
        <v>242</v>
      </c>
      <c r="E136" s="286" t="s">
        <v>2032</v>
      </c>
      <c r="F136" s="287" t="s">
        <v>2033</v>
      </c>
      <c r="G136" s="288" t="s">
        <v>1936</v>
      </c>
      <c r="H136" s="289">
        <v>1</v>
      </c>
      <c r="I136" s="290"/>
      <c r="J136" s="290">
        <f>ROUND(I136*H136,2)</f>
        <v>0</v>
      </c>
      <c r="K136" s="287" t="s">
        <v>3</v>
      </c>
      <c r="L136" s="268" t="s">
        <v>2435</v>
      </c>
      <c r="M136" s="170" t="s">
        <v>3</v>
      </c>
      <c r="N136" s="171" t="s">
        <v>40</v>
      </c>
      <c r="O136" s="137">
        <v>0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328</v>
      </c>
      <c r="AT136" s="139" t="s">
        <v>242</v>
      </c>
      <c r="AU136" s="139" t="s">
        <v>79</v>
      </c>
      <c r="AY136" s="18" t="s">
        <v>157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77</v>
      </c>
      <c r="BK136" s="140">
        <f>ROUND(I136*H136,2)</f>
        <v>0</v>
      </c>
      <c r="BL136" s="18" t="s">
        <v>247</v>
      </c>
      <c r="BM136" s="139" t="s">
        <v>2034</v>
      </c>
    </row>
    <row r="137" spans="2:65" s="11" customFormat="1" ht="25.9" customHeight="1">
      <c r="B137" s="116"/>
      <c r="D137" s="117" t="s">
        <v>68</v>
      </c>
      <c r="E137" s="118" t="s">
        <v>242</v>
      </c>
      <c r="F137" s="118" t="s">
        <v>1851</v>
      </c>
      <c r="J137" s="119">
        <f>BK137</f>
        <v>0</v>
      </c>
      <c r="L137" s="116"/>
      <c r="M137" s="120"/>
      <c r="N137" s="121"/>
      <c r="O137" s="121"/>
      <c r="P137" s="122">
        <f>P138</f>
        <v>4.6966000000000001</v>
      </c>
      <c r="Q137" s="121"/>
      <c r="R137" s="122">
        <f>R138</f>
        <v>0</v>
      </c>
      <c r="S137" s="121"/>
      <c r="T137" s="123">
        <f>T138</f>
        <v>0</v>
      </c>
      <c r="AR137" s="117" t="s">
        <v>174</v>
      </c>
      <c r="AT137" s="124" t="s">
        <v>68</v>
      </c>
      <c r="AU137" s="124" t="s">
        <v>69</v>
      </c>
      <c r="AY137" s="117" t="s">
        <v>157</v>
      </c>
      <c r="BK137" s="125">
        <f>BK138</f>
        <v>0</v>
      </c>
    </row>
    <row r="138" spans="2:65" s="11" customFormat="1" ht="22.9" customHeight="1">
      <c r="B138" s="116"/>
      <c r="D138" s="117" t="s">
        <v>68</v>
      </c>
      <c r="E138" s="126" t="s">
        <v>1860</v>
      </c>
      <c r="F138" s="126" t="s">
        <v>1861</v>
      </c>
      <c r="J138" s="127">
        <f>BK138</f>
        <v>0</v>
      </c>
      <c r="L138" s="116"/>
      <c r="M138" s="120"/>
      <c r="N138" s="121"/>
      <c r="O138" s="121"/>
      <c r="P138" s="122">
        <f>SUM(P139:P142)</f>
        <v>4.6966000000000001</v>
      </c>
      <c r="Q138" s="121"/>
      <c r="R138" s="122">
        <f>SUM(R139:R142)</f>
        <v>0</v>
      </c>
      <c r="S138" s="121"/>
      <c r="T138" s="123">
        <f>SUM(T139:T142)</f>
        <v>0</v>
      </c>
      <c r="AR138" s="117" t="s">
        <v>174</v>
      </c>
      <c r="AT138" s="124" t="s">
        <v>68</v>
      </c>
      <c r="AU138" s="124" t="s">
        <v>77</v>
      </c>
      <c r="AY138" s="117" t="s">
        <v>157</v>
      </c>
      <c r="BK138" s="125">
        <f>SUM(BK139:BK142)</f>
        <v>0</v>
      </c>
    </row>
    <row r="139" spans="2:65" s="1" customFormat="1" ht="48" customHeight="1">
      <c r="B139" s="128"/>
      <c r="C139" s="129" t="s">
        <v>378</v>
      </c>
      <c r="D139" s="129" t="s">
        <v>159</v>
      </c>
      <c r="E139" s="130" t="s">
        <v>2035</v>
      </c>
      <c r="F139" s="131" t="s">
        <v>2036</v>
      </c>
      <c r="G139" s="132" t="s">
        <v>104</v>
      </c>
      <c r="H139" s="133">
        <v>2.2999999999999998</v>
      </c>
      <c r="I139" s="134"/>
      <c r="J139" s="134">
        <f>ROUND(I139*H139,2)</f>
        <v>0</v>
      </c>
      <c r="K139" s="131" t="s">
        <v>162</v>
      </c>
      <c r="L139" s="30"/>
      <c r="M139" s="135" t="s">
        <v>3</v>
      </c>
      <c r="N139" s="136" t="s">
        <v>40</v>
      </c>
      <c r="O139" s="137">
        <v>1.2</v>
      </c>
      <c r="P139" s="137">
        <f>O139*H139</f>
        <v>2.76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800</v>
      </c>
      <c r="AT139" s="139" t="s">
        <v>159</v>
      </c>
      <c r="AU139" s="139" t="s">
        <v>79</v>
      </c>
      <c r="AY139" s="18" t="s">
        <v>157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77</v>
      </c>
      <c r="BK139" s="140">
        <f>ROUND(I139*H139,2)</f>
        <v>0</v>
      </c>
      <c r="BL139" s="18" t="s">
        <v>800</v>
      </c>
      <c r="BM139" s="139" t="s">
        <v>2037</v>
      </c>
    </row>
    <row r="140" spans="2:65" s="1" customFormat="1" ht="19.5">
      <c r="B140" s="30"/>
      <c r="D140" s="142" t="s">
        <v>1869</v>
      </c>
      <c r="F140" s="185" t="s">
        <v>2038</v>
      </c>
      <c r="L140" s="30"/>
      <c r="M140" s="186"/>
      <c r="N140" s="50"/>
      <c r="O140" s="50"/>
      <c r="P140" s="50"/>
      <c r="Q140" s="50"/>
      <c r="R140" s="50"/>
      <c r="S140" s="50"/>
      <c r="T140" s="51"/>
      <c r="AT140" s="18" t="s">
        <v>1869</v>
      </c>
      <c r="AU140" s="18" t="s">
        <v>79</v>
      </c>
    </row>
    <row r="141" spans="2:65" s="12" customFormat="1">
      <c r="B141" s="141"/>
      <c r="D141" s="142" t="s">
        <v>165</v>
      </c>
      <c r="E141" s="143" t="s">
        <v>3</v>
      </c>
      <c r="F141" s="144" t="s">
        <v>2039</v>
      </c>
      <c r="H141" s="145">
        <v>2.2999999999999998</v>
      </c>
      <c r="L141" s="141"/>
      <c r="M141" s="146"/>
      <c r="N141" s="147"/>
      <c r="O141" s="147"/>
      <c r="P141" s="147"/>
      <c r="Q141" s="147"/>
      <c r="R141" s="147"/>
      <c r="S141" s="147"/>
      <c r="T141" s="148"/>
      <c r="AT141" s="143" t="s">
        <v>165</v>
      </c>
      <c r="AU141" s="143" t="s">
        <v>79</v>
      </c>
      <c r="AV141" s="12" t="s">
        <v>79</v>
      </c>
      <c r="AW141" s="12" t="s">
        <v>31</v>
      </c>
      <c r="AX141" s="12" t="s">
        <v>77</v>
      </c>
      <c r="AY141" s="143" t="s">
        <v>157</v>
      </c>
    </row>
    <row r="142" spans="2:65" s="1" customFormat="1" ht="36" customHeight="1">
      <c r="B142" s="128"/>
      <c r="C142" s="129" t="s">
        <v>382</v>
      </c>
      <c r="D142" s="129" t="s">
        <v>159</v>
      </c>
      <c r="E142" s="130" t="s">
        <v>2040</v>
      </c>
      <c r="F142" s="131" t="s">
        <v>2041</v>
      </c>
      <c r="G142" s="132" t="s">
        <v>104</v>
      </c>
      <c r="H142" s="133">
        <v>2.2999999999999998</v>
      </c>
      <c r="I142" s="134"/>
      <c r="J142" s="134">
        <f>ROUND(I142*H142,2)</f>
        <v>0</v>
      </c>
      <c r="K142" s="131" t="s">
        <v>162</v>
      </c>
      <c r="L142" s="30"/>
      <c r="M142" s="135" t="s">
        <v>3</v>
      </c>
      <c r="N142" s="136" t="s">
        <v>40</v>
      </c>
      <c r="O142" s="137">
        <v>0.84199999999999997</v>
      </c>
      <c r="P142" s="137">
        <f>O142*H142</f>
        <v>1.9365999999999999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800</v>
      </c>
      <c r="AT142" s="139" t="s">
        <v>159</v>
      </c>
      <c r="AU142" s="139" t="s">
        <v>79</v>
      </c>
      <c r="AY142" s="18" t="s">
        <v>157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77</v>
      </c>
      <c r="BK142" s="140">
        <f>ROUND(I142*H142,2)</f>
        <v>0</v>
      </c>
      <c r="BL142" s="18" t="s">
        <v>800</v>
      </c>
      <c r="BM142" s="139" t="s">
        <v>2042</v>
      </c>
    </row>
    <row r="143" spans="2:65" s="11" customFormat="1" ht="25.9" customHeight="1">
      <c r="B143" s="116"/>
      <c r="D143" s="117" t="s">
        <v>68</v>
      </c>
      <c r="E143" s="118" t="s">
        <v>2043</v>
      </c>
      <c r="F143" s="118" t="s">
        <v>2044</v>
      </c>
      <c r="J143" s="119">
        <f>BK143</f>
        <v>0</v>
      </c>
      <c r="L143" s="116"/>
      <c r="M143" s="120"/>
      <c r="N143" s="121"/>
      <c r="O143" s="121"/>
      <c r="P143" s="122">
        <f>SUM(P144:P146)</f>
        <v>25</v>
      </c>
      <c r="Q143" s="121"/>
      <c r="R143" s="122">
        <f>SUM(R144:R146)</f>
        <v>0</v>
      </c>
      <c r="S143" s="121"/>
      <c r="T143" s="123">
        <f>SUM(T144:T146)</f>
        <v>0</v>
      </c>
      <c r="AR143" s="117" t="s">
        <v>163</v>
      </c>
      <c r="AT143" s="124" t="s">
        <v>68</v>
      </c>
      <c r="AU143" s="124" t="s">
        <v>69</v>
      </c>
      <c r="AY143" s="117" t="s">
        <v>157</v>
      </c>
      <c r="BK143" s="125">
        <f>SUM(BK144:BK146)</f>
        <v>0</v>
      </c>
    </row>
    <row r="144" spans="2:65" s="1" customFormat="1" ht="24" customHeight="1">
      <c r="B144" s="128"/>
      <c r="C144" s="129" t="s">
        <v>387</v>
      </c>
      <c r="D144" s="129" t="s">
        <v>159</v>
      </c>
      <c r="E144" s="130" t="s">
        <v>2045</v>
      </c>
      <c r="F144" s="131" t="s">
        <v>2046</v>
      </c>
      <c r="G144" s="132" t="s">
        <v>2047</v>
      </c>
      <c r="H144" s="133">
        <v>5</v>
      </c>
      <c r="I144" s="134"/>
      <c r="J144" s="134">
        <f>ROUND(I144*H144,2)</f>
        <v>0</v>
      </c>
      <c r="K144" s="131" t="s">
        <v>162</v>
      </c>
      <c r="L144" s="30"/>
      <c r="M144" s="135" t="s">
        <v>3</v>
      </c>
      <c r="N144" s="136" t="s">
        <v>40</v>
      </c>
      <c r="O144" s="137">
        <v>1</v>
      </c>
      <c r="P144" s="137">
        <f>O144*H144</f>
        <v>5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2048</v>
      </c>
      <c r="AT144" s="139" t="s">
        <v>159</v>
      </c>
      <c r="AU144" s="139" t="s">
        <v>77</v>
      </c>
      <c r="AY144" s="18" t="s">
        <v>157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77</v>
      </c>
      <c r="BK144" s="140">
        <f>ROUND(I144*H144,2)</f>
        <v>0</v>
      </c>
      <c r="BL144" s="18" t="s">
        <v>2048</v>
      </c>
      <c r="BM144" s="139" t="s">
        <v>2049</v>
      </c>
    </row>
    <row r="145" spans="2:65" s="1" customFormat="1" ht="24" customHeight="1">
      <c r="B145" s="128"/>
      <c r="C145" s="129" t="s">
        <v>391</v>
      </c>
      <c r="D145" s="129" t="s">
        <v>159</v>
      </c>
      <c r="E145" s="130" t="s">
        <v>2050</v>
      </c>
      <c r="F145" s="131" t="s">
        <v>2051</v>
      </c>
      <c r="G145" s="132" t="s">
        <v>2047</v>
      </c>
      <c r="H145" s="133">
        <v>20</v>
      </c>
      <c r="I145" s="134"/>
      <c r="J145" s="134">
        <f>ROUND(I145*H145,2)</f>
        <v>0</v>
      </c>
      <c r="K145" s="131" t="s">
        <v>162</v>
      </c>
      <c r="L145" s="30"/>
      <c r="M145" s="135" t="s">
        <v>3</v>
      </c>
      <c r="N145" s="136" t="s">
        <v>40</v>
      </c>
      <c r="O145" s="137">
        <v>1</v>
      </c>
      <c r="P145" s="137">
        <f>O145*H145</f>
        <v>20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2048</v>
      </c>
      <c r="AT145" s="139" t="s">
        <v>159</v>
      </c>
      <c r="AU145" s="139" t="s">
        <v>77</v>
      </c>
      <c r="AY145" s="18" t="s">
        <v>157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77</v>
      </c>
      <c r="BK145" s="140">
        <f>ROUND(I145*H145,2)</f>
        <v>0</v>
      </c>
      <c r="BL145" s="18" t="s">
        <v>2048</v>
      </c>
      <c r="BM145" s="139" t="s">
        <v>2052</v>
      </c>
    </row>
    <row r="146" spans="2:65" s="1" customFormat="1" ht="19.5">
      <c r="B146" s="30"/>
      <c r="D146" s="142" t="s">
        <v>1869</v>
      </c>
      <c r="F146" s="185" t="s">
        <v>2053</v>
      </c>
      <c r="L146" s="30"/>
      <c r="M146" s="187"/>
      <c r="N146" s="188"/>
      <c r="O146" s="188"/>
      <c r="P146" s="188"/>
      <c r="Q146" s="188"/>
      <c r="R146" s="188"/>
      <c r="S146" s="188"/>
      <c r="T146" s="189"/>
      <c r="AT146" s="18" t="s">
        <v>1869</v>
      </c>
      <c r="AU146" s="18" t="s">
        <v>77</v>
      </c>
    </row>
    <row r="147" spans="2:65" s="1" customFormat="1" ht="6.95" customHeight="1"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30"/>
    </row>
  </sheetData>
  <autoFilter ref="C83:K146"/>
  <mergeCells count="8">
    <mergeCell ref="E74:H74"/>
    <mergeCell ref="E76:H76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7"/>
  <sheetViews>
    <sheetView showGridLines="0" workbookViewId="0">
      <selection activeCell="L111" sqref="L1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4.66406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3"/>
    </row>
    <row r="2" spans="1:46" ht="36.950000000000003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95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ht="24.95" customHeight="1">
      <c r="B4" s="21"/>
      <c r="D4" s="22" t="s">
        <v>109</v>
      </c>
      <c r="L4" s="21"/>
      <c r="M4" s="85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7" t="s">
        <v>15</v>
      </c>
      <c r="L6" s="21"/>
    </row>
    <row r="7" spans="1:46" ht="16.5" customHeight="1">
      <c r="B7" s="21"/>
      <c r="E7" s="370" t="str">
        <f>'Rekapitulace stavby'!K6</f>
        <v>Srbsko, vodojem - rekonstrukce, úprava 18.6.2019</v>
      </c>
      <c r="F7" s="371"/>
      <c r="G7" s="371"/>
      <c r="H7" s="371"/>
      <c r="L7" s="21"/>
    </row>
    <row r="8" spans="1:46" s="1" customFormat="1" ht="12" customHeight="1">
      <c r="B8" s="30"/>
      <c r="D8" s="27" t="s">
        <v>123</v>
      </c>
      <c r="L8" s="30"/>
    </row>
    <row r="9" spans="1:46" s="1" customFormat="1" ht="36.950000000000003" customHeight="1">
      <c r="B9" s="30"/>
      <c r="E9" s="354" t="s">
        <v>2054</v>
      </c>
      <c r="F9" s="369"/>
      <c r="G9" s="369"/>
      <c r="H9" s="369"/>
      <c r="L9" s="30"/>
    </row>
    <row r="10" spans="1:46" s="1" customFormat="1">
      <c r="B10" s="30"/>
      <c r="L10" s="30"/>
    </row>
    <row r="11" spans="1:46" s="1" customFormat="1" ht="12" customHeight="1">
      <c r="B11" s="30"/>
      <c r="D11" s="27" t="s">
        <v>17</v>
      </c>
      <c r="F11" s="25" t="s">
        <v>3</v>
      </c>
      <c r="I11" s="27" t="s">
        <v>18</v>
      </c>
      <c r="J11" s="25" t="s">
        <v>3</v>
      </c>
      <c r="L11" s="30"/>
    </row>
    <row r="12" spans="1:46" s="1" customFormat="1" ht="12" customHeight="1">
      <c r="B12" s="30"/>
      <c r="D12" s="27" t="s">
        <v>19</v>
      </c>
      <c r="F12" s="25" t="s">
        <v>20</v>
      </c>
      <c r="I12" s="27" t="s">
        <v>21</v>
      </c>
      <c r="J12" s="47" t="str">
        <f>'Rekapitulace stavby'!AN8</f>
        <v>27. 4. 2019</v>
      </c>
      <c r="L12" s="30"/>
    </row>
    <row r="13" spans="1:46" s="1" customFormat="1" ht="10.9" customHeight="1">
      <c r="B13" s="30"/>
      <c r="L13" s="30"/>
    </row>
    <row r="14" spans="1:46" s="1" customFormat="1" ht="12" customHeight="1">
      <c r="B14" s="30"/>
      <c r="D14" s="27" t="s">
        <v>23</v>
      </c>
      <c r="I14" s="27" t="s">
        <v>24</v>
      </c>
      <c r="J14" s="25" t="s">
        <v>3</v>
      </c>
      <c r="L14" s="30"/>
    </row>
    <row r="15" spans="1:46" s="1" customFormat="1" ht="18" customHeight="1">
      <c r="B15" s="30"/>
      <c r="E15" s="25" t="s">
        <v>25</v>
      </c>
      <c r="I15" s="27" t="s">
        <v>26</v>
      </c>
      <c r="J15" s="25" t="s">
        <v>3</v>
      </c>
      <c r="L15" s="30"/>
    </row>
    <row r="16" spans="1:46" s="1" customFormat="1" ht="6.95" customHeight="1">
      <c r="B16" s="30"/>
      <c r="L16" s="30"/>
    </row>
    <row r="17" spans="2:12" s="1" customFormat="1" ht="12" customHeight="1">
      <c r="B17" s="30"/>
      <c r="D17" s="27" t="s">
        <v>27</v>
      </c>
      <c r="I17" s="27" t="s">
        <v>24</v>
      </c>
      <c r="J17" s="25" t="str">
        <f>'Rekapitulace stavby'!AN13</f>
        <v/>
      </c>
      <c r="L17" s="30"/>
    </row>
    <row r="18" spans="2:12" s="1" customFormat="1" ht="18" customHeight="1">
      <c r="B18" s="30"/>
      <c r="E18" s="345" t="str">
        <f>'Rekapitulace stavby'!E14</f>
        <v xml:space="preserve"> </v>
      </c>
      <c r="F18" s="345"/>
      <c r="G18" s="345"/>
      <c r="H18" s="345"/>
      <c r="I18" s="27" t="s">
        <v>26</v>
      </c>
      <c r="J18" s="25" t="str">
        <f>'Rekapitulace stavby'!AN14</f>
        <v/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7" t="s">
        <v>29</v>
      </c>
      <c r="I20" s="27" t="s">
        <v>24</v>
      </c>
      <c r="J20" s="25" t="s">
        <v>3</v>
      </c>
      <c r="L20" s="30"/>
    </row>
    <row r="21" spans="2:12" s="1" customFormat="1" ht="18" customHeight="1">
      <c r="B21" s="30"/>
      <c r="E21" s="25" t="s">
        <v>30</v>
      </c>
      <c r="I21" s="27" t="s">
        <v>26</v>
      </c>
      <c r="J21" s="25" t="s">
        <v>3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C23" s="278"/>
      <c r="D23" s="276" t="str">
        <f>'Rekapitulace stavby'!D19</f>
        <v>Uchazeč:</v>
      </c>
      <c r="E23" s="278"/>
      <c r="F23" s="278"/>
      <c r="G23" s="278"/>
      <c r="H23" s="278"/>
      <c r="I23" s="276" t="s">
        <v>24</v>
      </c>
      <c r="J23" s="277" t="s">
        <v>3</v>
      </c>
      <c r="K23" s="278"/>
      <c r="L23" s="30"/>
    </row>
    <row r="24" spans="2:12" s="1" customFormat="1" ht="18" customHeight="1">
      <c r="B24" s="30"/>
      <c r="C24" s="278"/>
      <c r="D24" s="278"/>
      <c r="E24" s="277" t="str">
        <f>'Rekapitulace stavby'!E20</f>
        <v>Vyplň údaj</v>
      </c>
      <c r="F24" s="278"/>
      <c r="G24" s="278"/>
      <c r="H24" s="278"/>
      <c r="I24" s="276" t="s">
        <v>26</v>
      </c>
      <c r="J24" s="277" t="s">
        <v>3</v>
      </c>
      <c r="K24" s="278"/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7" t="s">
        <v>33</v>
      </c>
      <c r="L26" s="30"/>
    </row>
    <row r="27" spans="2:12" s="7" customFormat="1" ht="16.5" customHeight="1">
      <c r="B27" s="86"/>
      <c r="E27" s="341" t="s">
        <v>3</v>
      </c>
      <c r="F27" s="341"/>
      <c r="G27" s="341"/>
      <c r="H27" s="341"/>
      <c r="L27" s="86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7" t="s">
        <v>35</v>
      </c>
      <c r="J30" s="61">
        <f>ROUND(J85,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88" t="s">
        <v>39</v>
      </c>
      <c r="E33" s="27" t="s">
        <v>40</v>
      </c>
      <c r="F33" s="89">
        <f>ROUND((SUM(BE85:BE126)),  2)</f>
        <v>0</v>
      </c>
      <c r="I33" s="90">
        <v>0.21</v>
      </c>
      <c r="J33" s="89">
        <f>ROUND(((SUM(BE85:BE126))*I33),  2)</f>
        <v>0</v>
      </c>
      <c r="L33" s="30"/>
    </row>
    <row r="34" spans="2:12" s="1" customFormat="1" ht="14.45" customHeight="1">
      <c r="B34" s="30"/>
      <c r="E34" s="27" t="s">
        <v>41</v>
      </c>
      <c r="F34" s="89">
        <f>ROUND((SUM(BF85:BF126)),  2)</f>
        <v>0</v>
      </c>
      <c r="I34" s="90">
        <v>0.15</v>
      </c>
      <c r="J34" s="89">
        <f>ROUND(((SUM(BF85:BF126))*I34),  2)</f>
        <v>0</v>
      </c>
      <c r="L34" s="30"/>
    </row>
    <row r="35" spans="2:12" s="1" customFormat="1" ht="14.45" hidden="1" customHeight="1">
      <c r="B35" s="30"/>
      <c r="E35" s="27" t="s">
        <v>42</v>
      </c>
      <c r="F35" s="89">
        <f>ROUND((SUM(BG85:BG126)),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7" t="s">
        <v>43</v>
      </c>
      <c r="F36" s="89">
        <f>ROUND((SUM(BH85:BH126)),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7" t="s">
        <v>44</v>
      </c>
      <c r="F37" s="89">
        <f>ROUND((SUM(BI85:BI126)),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45</v>
      </c>
      <c r="E39" s="52"/>
      <c r="F39" s="52"/>
      <c r="G39" s="93" t="s">
        <v>46</v>
      </c>
      <c r="H39" s="94" t="s">
        <v>47</v>
      </c>
      <c r="I39" s="52"/>
      <c r="J39" s="95">
        <f>SUM(J30:J37)</f>
        <v>0</v>
      </c>
      <c r="K39" s="96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22" t="s">
        <v>125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7" t="s">
        <v>15</v>
      </c>
      <c r="L47" s="30"/>
    </row>
    <row r="48" spans="2:12" s="1" customFormat="1" ht="16.5" customHeight="1">
      <c r="B48" s="30"/>
      <c r="E48" s="370" t="str">
        <f>E7</f>
        <v>Srbsko, vodojem - rekonstrukce, úprava 18.6.2019</v>
      </c>
      <c r="F48" s="371"/>
      <c r="G48" s="371"/>
      <c r="H48" s="371"/>
      <c r="L48" s="30"/>
    </row>
    <row r="49" spans="2:47" s="1" customFormat="1" ht="12" customHeight="1">
      <c r="B49" s="30"/>
      <c r="C49" s="27" t="s">
        <v>123</v>
      </c>
      <c r="L49" s="30"/>
    </row>
    <row r="50" spans="2:47" s="1" customFormat="1" ht="16.5" customHeight="1">
      <c r="B50" s="30"/>
      <c r="E50" s="354" t="str">
        <f>E9</f>
        <v>06 - PS 01 – Strojnětechnologická část</v>
      </c>
      <c r="F50" s="369"/>
      <c r="G50" s="369"/>
      <c r="H50" s="369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7" t="s">
        <v>19</v>
      </c>
      <c r="F52" s="25" t="str">
        <f>F12</f>
        <v>Srbsko</v>
      </c>
      <c r="I52" s="27" t="s">
        <v>21</v>
      </c>
      <c r="J52" s="47" t="str">
        <f>IF(J12="","",J12)</f>
        <v>27. 4. 2019</v>
      </c>
      <c r="L52" s="30"/>
    </row>
    <row r="53" spans="2:47" s="1" customFormat="1" ht="6.95" customHeight="1">
      <c r="B53" s="30"/>
      <c r="L53" s="30"/>
    </row>
    <row r="54" spans="2:47" s="1" customFormat="1" ht="43.15" customHeight="1">
      <c r="B54" s="30"/>
      <c r="C54" s="27" t="s">
        <v>23</v>
      </c>
      <c r="F54" s="25" t="str">
        <f>E15</f>
        <v>Vodovody a kanalizace Mladá Boleslav, a.s.</v>
      </c>
      <c r="I54" s="27" t="s">
        <v>29</v>
      </c>
      <c r="J54" s="28" t="str">
        <f>E21</f>
        <v>Vodohospodářské inženýrské služby, a.s.</v>
      </c>
      <c r="L54" s="30"/>
    </row>
    <row r="55" spans="2:47" s="1" customFormat="1" ht="15.2" customHeight="1">
      <c r="B55" s="30"/>
      <c r="C55" s="27" t="s">
        <v>27</v>
      </c>
      <c r="F55" s="25" t="str">
        <f>IF(E18="","",E18)</f>
        <v xml:space="preserve"> </v>
      </c>
      <c r="I55" s="27" t="s">
        <v>32</v>
      </c>
      <c r="J55" s="28" t="str">
        <f>E24</f>
        <v>Vyplň údaj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7" t="s">
        <v>126</v>
      </c>
      <c r="D57" s="91"/>
      <c r="E57" s="91"/>
      <c r="F57" s="91"/>
      <c r="G57" s="91"/>
      <c r="H57" s="91"/>
      <c r="I57" s="91"/>
      <c r="J57" s="98" t="s">
        <v>127</v>
      </c>
      <c r="K57" s="91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9" t="s">
        <v>67</v>
      </c>
      <c r="J59" s="61">
        <f>J85</f>
        <v>0</v>
      </c>
      <c r="L59" s="30"/>
      <c r="AU59" s="18" t="s">
        <v>128</v>
      </c>
    </row>
    <row r="60" spans="2:47" s="8" customFormat="1" ht="24.95" customHeight="1">
      <c r="B60" s="100"/>
      <c r="D60" s="101" t="s">
        <v>135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>
      <c r="B61" s="104"/>
      <c r="D61" s="105" t="s">
        <v>141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>
      <c r="B62" s="104"/>
      <c r="D62" s="105" t="s">
        <v>2055</v>
      </c>
      <c r="E62" s="106"/>
      <c r="F62" s="106"/>
      <c r="G62" s="106"/>
      <c r="H62" s="106"/>
      <c r="I62" s="106"/>
      <c r="J62" s="107">
        <f>J91</f>
        <v>0</v>
      </c>
      <c r="L62" s="104"/>
    </row>
    <row r="63" spans="2:47" s="8" customFormat="1" ht="24.95" customHeight="1">
      <c r="B63" s="100"/>
      <c r="D63" s="101" t="s">
        <v>1835</v>
      </c>
      <c r="E63" s="102"/>
      <c r="F63" s="102"/>
      <c r="G63" s="102"/>
      <c r="H63" s="102"/>
      <c r="I63" s="102"/>
      <c r="J63" s="103">
        <f>J93</f>
        <v>0</v>
      </c>
      <c r="L63" s="100"/>
    </row>
    <row r="64" spans="2:47" s="9" customFormat="1" ht="19.899999999999999" customHeight="1">
      <c r="B64" s="104"/>
      <c r="D64" s="105" t="s">
        <v>2056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8" customFormat="1" ht="24.95" customHeight="1">
      <c r="B65" s="100"/>
      <c r="D65" s="101" t="s">
        <v>2057</v>
      </c>
      <c r="E65" s="102"/>
      <c r="F65" s="102"/>
      <c r="G65" s="102"/>
      <c r="H65" s="102"/>
      <c r="I65" s="102"/>
      <c r="J65" s="103">
        <f>J124</f>
        <v>0</v>
      </c>
      <c r="L65" s="100"/>
    </row>
    <row r="66" spans="2:12" s="1" customFormat="1" ht="21.75" customHeight="1">
      <c r="B66" s="30"/>
      <c r="L66" s="30"/>
    </row>
    <row r="67" spans="2:12" s="1" customFormat="1" ht="6.95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30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0"/>
    </row>
    <row r="72" spans="2:12" s="1" customFormat="1" ht="24.95" customHeight="1">
      <c r="B72" s="30"/>
      <c r="C72" s="22" t="s">
        <v>142</v>
      </c>
      <c r="L72" s="30"/>
    </row>
    <row r="73" spans="2:12" s="1" customFormat="1" ht="6.95" customHeight="1">
      <c r="B73" s="30"/>
      <c r="L73" s="30"/>
    </row>
    <row r="74" spans="2:12" s="1" customFormat="1" ht="12" customHeight="1">
      <c r="B74" s="30"/>
      <c r="C74" s="27" t="s">
        <v>15</v>
      </c>
      <c r="L74" s="30"/>
    </row>
    <row r="75" spans="2:12" s="1" customFormat="1" ht="16.5" customHeight="1">
      <c r="B75" s="30"/>
      <c r="E75" s="370" t="str">
        <f>E7</f>
        <v>Srbsko, vodojem - rekonstrukce, úprava 18.6.2019</v>
      </c>
      <c r="F75" s="371"/>
      <c r="G75" s="371"/>
      <c r="H75" s="371"/>
      <c r="L75" s="30"/>
    </row>
    <row r="76" spans="2:12" s="1" customFormat="1" ht="12" customHeight="1">
      <c r="B76" s="30"/>
      <c r="C76" s="27" t="s">
        <v>123</v>
      </c>
      <c r="L76" s="30"/>
    </row>
    <row r="77" spans="2:12" s="1" customFormat="1" ht="16.5" customHeight="1">
      <c r="B77" s="30"/>
      <c r="E77" s="354" t="str">
        <f>E9</f>
        <v>06 - PS 01 – Strojnětechnologická část</v>
      </c>
      <c r="F77" s="369"/>
      <c r="G77" s="369"/>
      <c r="H77" s="369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7" t="s">
        <v>19</v>
      </c>
      <c r="F79" s="25" t="str">
        <f>F12</f>
        <v>Srbsko</v>
      </c>
      <c r="I79" s="27" t="s">
        <v>21</v>
      </c>
      <c r="J79" s="47" t="str">
        <f>IF(J12="","",J12)</f>
        <v>27. 4. 2019</v>
      </c>
      <c r="L79" s="30"/>
    </row>
    <row r="80" spans="2:12" s="1" customFormat="1" ht="6.95" customHeight="1">
      <c r="B80" s="30"/>
      <c r="L80" s="30"/>
    </row>
    <row r="81" spans="2:65" s="1" customFormat="1" ht="43.15" customHeight="1">
      <c r="B81" s="30"/>
      <c r="C81" s="27" t="s">
        <v>23</v>
      </c>
      <c r="F81" s="25" t="str">
        <f>E15</f>
        <v>Vodovody a kanalizace Mladá Boleslav, a.s.</v>
      </c>
      <c r="I81" s="27" t="s">
        <v>29</v>
      </c>
      <c r="J81" s="28" t="str">
        <f>E21</f>
        <v>Vodohospodářské inženýrské služby, a.s.</v>
      </c>
      <c r="L81" s="30"/>
    </row>
    <row r="82" spans="2:65" s="1" customFormat="1" ht="15.2" customHeight="1">
      <c r="B82" s="30"/>
      <c r="C82" s="27" t="s">
        <v>27</v>
      </c>
      <c r="F82" s="25" t="str">
        <f>IF(E18="","",E18)</f>
        <v xml:space="preserve"> </v>
      </c>
      <c r="I82" s="27" t="s">
        <v>32</v>
      </c>
      <c r="J82" s="28" t="str">
        <f>E24</f>
        <v>Vyplň údaj</v>
      </c>
      <c r="L82" s="30"/>
    </row>
    <row r="83" spans="2:65" s="1" customFormat="1" ht="10.35" customHeight="1">
      <c r="B83" s="30"/>
      <c r="L83" s="30"/>
    </row>
    <row r="84" spans="2:65" s="10" customFormat="1" ht="29.25" customHeight="1">
      <c r="B84" s="108"/>
      <c r="C84" s="109" t="s">
        <v>143</v>
      </c>
      <c r="D84" s="110" t="s">
        <v>54</v>
      </c>
      <c r="E84" s="110" t="s">
        <v>50</v>
      </c>
      <c r="F84" s="110" t="s">
        <v>51</v>
      </c>
      <c r="G84" s="110" t="s">
        <v>144</v>
      </c>
      <c r="H84" s="110" t="s">
        <v>145</v>
      </c>
      <c r="I84" s="110" t="s">
        <v>146</v>
      </c>
      <c r="J84" s="110" t="s">
        <v>127</v>
      </c>
      <c r="K84" s="111" t="s">
        <v>147</v>
      </c>
      <c r="L84" s="108"/>
      <c r="M84" s="54" t="s">
        <v>3</v>
      </c>
      <c r="N84" s="55" t="s">
        <v>39</v>
      </c>
      <c r="O84" s="55" t="s">
        <v>148</v>
      </c>
      <c r="P84" s="55" t="s">
        <v>149</v>
      </c>
      <c r="Q84" s="55" t="s">
        <v>150</v>
      </c>
      <c r="R84" s="55" t="s">
        <v>151</v>
      </c>
      <c r="S84" s="55" t="s">
        <v>152</v>
      </c>
      <c r="T84" s="56" t="s">
        <v>153</v>
      </c>
    </row>
    <row r="85" spans="2:65" s="1" customFormat="1" ht="22.9" customHeight="1">
      <c r="B85" s="30"/>
      <c r="C85" s="59" t="s">
        <v>154</v>
      </c>
      <c r="J85" s="112">
        <f>BK85</f>
        <v>0</v>
      </c>
      <c r="L85" s="30"/>
      <c r="M85" s="57"/>
      <c r="N85" s="48"/>
      <c r="O85" s="48"/>
      <c r="P85" s="113">
        <f>P86+P93+P124</f>
        <v>153.97400000000002</v>
      </c>
      <c r="Q85" s="48"/>
      <c r="R85" s="113">
        <f>R86+R93+R124</f>
        <v>0.24868999999999999</v>
      </c>
      <c r="S85" s="48"/>
      <c r="T85" s="114">
        <f>T86+T93+T124</f>
        <v>1.35</v>
      </c>
      <c r="AT85" s="18" t="s">
        <v>68</v>
      </c>
      <c r="AU85" s="18" t="s">
        <v>128</v>
      </c>
      <c r="BK85" s="115">
        <f>BK86+BK93+BK124</f>
        <v>0</v>
      </c>
    </row>
    <row r="86" spans="2:65" s="11" customFormat="1" ht="25.9" customHeight="1">
      <c r="B86" s="116"/>
      <c r="D86" s="117" t="s">
        <v>68</v>
      </c>
      <c r="E86" s="118" t="s">
        <v>404</v>
      </c>
      <c r="F86" s="118" t="s">
        <v>405</v>
      </c>
      <c r="J86" s="119">
        <f>BK86</f>
        <v>0</v>
      </c>
      <c r="L86" s="116"/>
      <c r="M86" s="120"/>
      <c r="N86" s="121"/>
      <c r="O86" s="121"/>
      <c r="P86" s="122">
        <f>P87+P91</f>
        <v>148.51900000000001</v>
      </c>
      <c r="Q86" s="121"/>
      <c r="R86" s="122">
        <f>R87+R91</f>
        <v>0</v>
      </c>
      <c r="S86" s="121"/>
      <c r="T86" s="123">
        <f>T87+T91</f>
        <v>1.35</v>
      </c>
      <c r="AR86" s="117" t="s">
        <v>79</v>
      </c>
      <c r="AT86" s="124" t="s">
        <v>68</v>
      </c>
      <c r="AU86" s="124" t="s">
        <v>69</v>
      </c>
      <c r="AY86" s="117" t="s">
        <v>157</v>
      </c>
      <c r="BK86" s="125">
        <f>BK87+BK91</f>
        <v>0</v>
      </c>
    </row>
    <row r="87" spans="2:65" s="11" customFormat="1" ht="22.9" customHeight="1">
      <c r="B87" s="116"/>
      <c r="D87" s="117" t="s">
        <v>68</v>
      </c>
      <c r="E87" s="126" t="s">
        <v>478</v>
      </c>
      <c r="F87" s="126" t="s">
        <v>479</v>
      </c>
      <c r="J87" s="127">
        <f>BK87</f>
        <v>0</v>
      </c>
      <c r="L87" s="116"/>
      <c r="M87" s="120"/>
      <c r="N87" s="121"/>
      <c r="O87" s="121"/>
      <c r="P87" s="122">
        <f>SUM(P88:P90)</f>
        <v>148.5</v>
      </c>
      <c r="Q87" s="121"/>
      <c r="R87" s="122">
        <f>SUM(R88:R90)</f>
        <v>0</v>
      </c>
      <c r="S87" s="121"/>
      <c r="T87" s="123">
        <f>SUM(T88:T90)</f>
        <v>1.35</v>
      </c>
      <c r="AR87" s="117" t="s">
        <v>79</v>
      </c>
      <c r="AT87" s="124" t="s">
        <v>68</v>
      </c>
      <c r="AU87" s="124" t="s">
        <v>77</v>
      </c>
      <c r="AY87" s="117" t="s">
        <v>157</v>
      </c>
      <c r="BK87" s="125">
        <f>SUM(BK88:BK90)</f>
        <v>0</v>
      </c>
    </row>
    <row r="88" spans="2:65" s="1" customFormat="1" ht="24" customHeight="1">
      <c r="B88" s="128"/>
      <c r="C88" s="129" t="s">
        <v>77</v>
      </c>
      <c r="D88" s="129" t="s">
        <v>159</v>
      </c>
      <c r="E88" s="130" t="s">
        <v>497</v>
      </c>
      <c r="F88" s="131" t="s">
        <v>498</v>
      </c>
      <c r="G88" s="132" t="s">
        <v>499</v>
      </c>
      <c r="H88" s="133">
        <v>1350</v>
      </c>
      <c r="I88" s="134"/>
      <c r="J88" s="134">
        <f>ROUND(I88*H88,2)</f>
        <v>0</v>
      </c>
      <c r="K88" s="131" t="s">
        <v>162</v>
      </c>
      <c r="L88" s="30"/>
      <c r="M88" s="135" t="s">
        <v>3</v>
      </c>
      <c r="N88" s="136" t="s">
        <v>40</v>
      </c>
      <c r="O88" s="137">
        <v>0.11</v>
      </c>
      <c r="P88" s="137">
        <f>O88*H88</f>
        <v>148.5</v>
      </c>
      <c r="Q88" s="137">
        <v>0</v>
      </c>
      <c r="R88" s="137">
        <f>Q88*H88</f>
        <v>0</v>
      </c>
      <c r="S88" s="137">
        <v>1E-3</v>
      </c>
      <c r="T88" s="138">
        <f>S88*H88</f>
        <v>1.35</v>
      </c>
      <c r="AR88" s="139" t="s">
        <v>77</v>
      </c>
      <c r="AT88" s="139" t="s">
        <v>159</v>
      </c>
      <c r="AU88" s="139" t="s">
        <v>79</v>
      </c>
      <c r="AY88" s="18" t="s">
        <v>157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77</v>
      </c>
      <c r="BK88" s="140">
        <f>ROUND(I88*H88,2)</f>
        <v>0</v>
      </c>
      <c r="BL88" s="18" t="s">
        <v>77</v>
      </c>
      <c r="BM88" s="139" t="s">
        <v>2058</v>
      </c>
    </row>
    <row r="89" spans="2:65" s="12" customFormat="1">
      <c r="B89" s="141"/>
      <c r="D89" s="142" t="s">
        <v>165</v>
      </c>
      <c r="E89" s="143" t="s">
        <v>3</v>
      </c>
      <c r="F89" s="144" t="s">
        <v>2059</v>
      </c>
      <c r="H89" s="145">
        <v>1350</v>
      </c>
      <c r="L89" s="141"/>
      <c r="M89" s="146"/>
      <c r="N89" s="147"/>
      <c r="O89" s="147"/>
      <c r="P89" s="147"/>
      <c r="Q89" s="147"/>
      <c r="R89" s="147"/>
      <c r="S89" s="147"/>
      <c r="T89" s="148"/>
      <c r="AT89" s="143" t="s">
        <v>165</v>
      </c>
      <c r="AU89" s="143" t="s">
        <v>79</v>
      </c>
      <c r="AV89" s="12" t="s">
        <v>79</v>
      </c>
      <c r="AW89" s="12" t="s">
        <v>31</v>
      </c>
      <c r="AX89" s="12" t="s">
        <v>77</v>
      </c>
      <c r="AY89" s="143" t="s">
        <v>157</v>
      </c>
    </row>
    <row r="90" spans="2:65" s="15" customFormat="1">
      <c r="B90" s="172"/>
      <c r="D90" s="142" t="s">
        <v>165</v>
      </c>
      <c r="E90" s="173" t="s">
        <v>3</v>
      </c>
      <c r="F90" s="174" t="s">
        <v>269</v>
      </c>
      <c r="H90" s="173" t="s">
        <v>3</v>
      </c>
      <c r="L90" s="172"/>
      <c r="M90" s="175"/>
      <c r="N90" s="176"/>
      <c r="O90" s="176"/>
      <c r="P90" s="176"/>
      <c r="Q90" s="176"/>
      <c r="R90" s="176"/>
      <c r="S90" s="176"/>
      <c r="T90" s="177"/>
      <c r="AT90" s="173" t="s">
        <v>165</v>
      </c>
      <c r="AU90" s="173" t="s">
        <v>79</v>
      </c>
      <c r="AV90" s="15" t="s">
        <v>77</v>
      </c>
      <c r="AW90" s="15" t="s">
        <v>31</v>
      </c>
      <c r="AX90" s="15" t="s">
        <v>69</v>
      </c>
      <c r="AY90" s="173" t="s">
        <v>157</v>
      </c>
    </row>
    <row r="91" spans="2:65" s="11" customFormat="1" ht="22.9" customHeight="1">
      <c r="B91" s="116"/>
      <c r="D91" s="117" t="s">
        <v>68</v>
      </c>
      <c r="E91" s="126" t="s">
        <v>2060</v>
      </c>
      <c r="F91" s="126" t="s">
        <v>2061</v>
      </c>
      <c r="J91" s="127">
        <f>BK91</f>
        <v>0</v>
      </c>
      <c r="L91" s="116"/>
      <c r="M91" s="120"/>
      <c r="N91" s="121"/>
      <c r="O91" s="121"/>
      <c r="P91" s="122">
        <f>P92</f>
        <v>1.9E-2</v>
      </c>
      <c r="Q91" s="121"/>
      <c r="R91" s="122">
        <f>R92</f>
        <v>0</v>
      </c>
      <c r="S91" s="121"/>
      <c r="T91" s="123">
        <f>T92</f>
        <v>0</v>
      </c>
      <c r="AR91" s="117" t="s">
        <v>79</v>
      </c>
      <c r="AT91" s="124" t="s">
        <v>68</v>
      </c>
      <c r="AU91" s="124" t="s">
        <v>77</v>
      </c>
      <c r="AY91" s="117" t="s">
        <v>157</v>
      </c>
      <c r="BK91" s="125">
        <f>BK92</f>
        <v>0</v>
      </c>
    </row>
    <row r="92" spans="2:65" s="1" customFormat="1" ht="16.5" customHeight="1">
      <c r="B92" s="128"/>
      <c r="C92" s="129" t="s">
        <v>79</v>
      </c>
      <c r="D92" s="129" t="s">
        <v>159</v>
      </c>
      <c r="E92" s="130" t="s">
        <v>2062</v>
      </c>
      <c r="F92" s="131" t="s">
        <v>2063</v>
      </c>
      <c r="G92" s="132" t="s">
        <v>451</v>
      </c>
      <c r="H92" s="133">
        <v>1</v>
      </c>
      <c r="I92" s="134"/>
      <c r="J92" s="134">
        <f>ROUND(I92*H92,2)</f>
        <v>0</v>
      </c>
      <c r="K92" s="131" t="s">
        <v>162</v>
      </c>
      <c r="L92" s="30"/>
      <c r="M92" s="135" t="s">
        <v>3</v>
      </c>
      <c r="N92" s="136" t="s">
        <v>40</v>
      </c>
      <c r="O92" s="137">
        <v>1.9E-2</v>
      </c>
      <c r="P92" s="137">
        <f>O92*H92</f>
        <v>1.9E-2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77</v>
      </c>
      <c r="AT92" s="139" t="s">
        <v>159</v>
      </c>
      <c r="AU92" s="139" t="s">
        <v>79</v>
      </c>
      <c r="AY92" s="18" t="s">
        <v>157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77</v>
      </c>
      <c r="BK92" s="140">
        <f>ROUND(I92*H92,2)</f>
        <v>0</v>
      </c>
      <c r="BL92" s="18" t="s">
        <v>77</v>
      </c>
      <c r="BM92" s="139" t="s">
        <v>2064</v>
      </c>
    </row>
    <row r="93" spans="2:65" s="11" customFormat="1" ht="25.9" customHeight="1">
      <c r="B93" s="116"/>
      <c r="D93" s="117" t="s">
        <v>68</v>
      </c>
      <c r="E93" s="118" t="s">
        <v>242</v>
      </c>
      <c r="F93" s="118" t="s">
        <v>1851</v>
      </c>
      <c r="J93" s="119">
        <f>BK93</f>
        <v>0</v>
      </c>
      <c r="L93" s="116"/>
      <c r="M93" s="120"/>
      <c r="N93" s="121"/>
      <c r="O93" s="121"/>
      <c r="P93" s="122">
        <f>P94</f>
        <v>0</v>
      </c>
      <c r="Q93" s="121"/>
      <c r="R93" s="122">
        <f>R94</f>
        <v>0.24753999999999998</v>
      </c>
      <c r="S93" s="121"/>
      <c r="T93" s="123">
        <f>T94</f>
        <v>0</v>
      </c>
      <c r="AR93" s="117" t="s">
        <v>174</v>
      </c>
      <c r="AT93" s="124" t="s">
        <v>68</v>
      </c>
      <c r="AU93" s="124" t="s">
        <v>69</v>
      </c>
      <c r="AY93" s="117" t="s">
        <v>157</v>
      </c>
      <c r="BK93" s="125">
        <f>BK94</f>
        <v>0</v>
      </c>
    </row>
    <row r="94" spans="2:65" s="11" customFormat="1" ht="22.9" customHeight="1">
      <c r="B94" s="116"/>
      <c r="D94" s="117" t="s">
        <v>68</v>
      </c>
      <c r="E94" s="126" t="s">
        <v>2065</v>
      </c>
      <c r="F94" s="126" t="s">
        <v>2066</v>
      </c>
      <c r="J94" s="127">
        <f>BK94</f>
        <v>0</v>
      </c>
      <c r="L94" s="116"/>
      <c r="M94" s="120"/>
      <c r="N94" s="121"/>
      <c r="O94" s="121"/>
      <c r="P94" s="122">
        <f>SUM(P95:P123)</f>
        <v>0</v>
      </c>
      <c r="Q94" s="121"/>
      <c r="R94" s="122">
        <f>SUM(R95:R123)</f>
        <v>0.24753999999999998</v>
      </c>
      <c r="S94" s="121"/>
      <c r="T94" s="123">
        <f>SUM(T95:T123)</f>
        <v>0</v>
      </c>
      <c r="AR94" s="117" t="s">
        <v>174</v>
      </c>
      <c r="AT94" s="124" t="s">
        <v>68</v>
      </c>
      <c r="AU94" s="124" t="s">
        <v>77</v>
      </c>
      <c r="AY94" s="117" t="s">
        <v>157</v>
      </c>
      <c r="BK94" s="125">
        <f>SUM(BK95:BK123)</f>
        <v>0</v>
      </c>
    </row>
    <row r="95" spans="2:65" s="1" customFormat="1" ht="24" customHeight="1">
      <c r="B95" s="128"/>
      <c r="C95" s="285" t="s">
        <v>174</v>
      </c>
      <c r="D95" s="285" t="s">
        <v>242</v>
      </c>
      <c r="E95" s="286" t="s">
        <v>2067</v>
      </c>
      <c r="F95" s="287" t="s">
        <v>2068</v>
      </c>
      <c r="G95" s="288" t="s">
        <v>284</v>
      </c>
      <c r="H95" s="289">
        <v>1</v>
      </c>
      <c r="I95" s="290"/>
      <c r="J95" s="290">
        <f t="shared" ref="J95:J123" si="0">ROUND(I95*H95,2)</f>
        <v>0</v>
      </c>
      <c r="K95" s="287" t="s">
        <v>3</v>
      </c>
      <c r="L95" s="268" t="s">
        <v>2435</v>
      </c>
      <c r="M95" s="170" t="s">
        <v>3</v>
      </c>
      <c r="N95" s="171" t="s">
        <v>40</v>
      </c>
      <c r="O95" s="137">
        <v>0</v>
      </c>
      <c r="P95" s="137">
        <f t="shared" ref="P95:P123" si="1">O95*H95</f>
        <v>0</v>
      </c>
      <c r="Q95" s="137">
        <v>0</v>
      </c>
      <c r="R95" s="137">
        <f t="shared" ref="R95:R123" si="2">Q95*H95</f>
        <v>0</v>
      </c>
      <c r="S95" s="137">
        <v>0</v>
      </c>
      <c r="T95" s="138">
        <f t="shared" ref="T95:T123" si="3">S95*H95</f>
        <v>0</v>
      </c>
      <c r="AR95" s="139" t="s">
        <v>2069</v>
      </c>
      <c r="AT95" s="139" t="s">
        <v>242</v>
      </c>
      <c r="AU95" s="139" t="s">
        <v>79</v>
      </c>
      <c r="AY95" s="18" t="s">
        <v>157</v>
      </c>
      <c r="BE95" s="140">
        <f t="shared" ref="BE95:BE123" si="4">IF(N95="základní",J95,0)</f>
        <v>0</v>
      </c>
      <c r="BF95" s="140">
        <f t="shared" ref="BF95:BF123" si="5">IF(N95="snížená",J95,0)</f>
        <v>0</v>
      </c>
      <c r="BG95" s="140">
        <f t="shared" ref="BG95:BG123" si="6">IF(N95="zákl. přenesená",J95,0)</f>
        <v>0</v>
      </c>
      <c r="BH95" s="140">
        <f t="shared" ref="BH95:BH123" si="7">IF(N95="sníž. přenesená",J95,0)</f>
        <v>0</v>
      </c>
      <c r="BI95" s="140">
        <f t="shared" ref="BI95:BI123" si="8">IF(N95="nulová",J95,0)</f>
        <v>0</v>
      </c>
      <c r="BJ95" s="18" t="s">
        <v>77</v>
      </c>
      <c r="BK95" s="140">
        <f t="shared" ref="BK95:BK123" si="9">ROUND(I95*H95,2)</f>
        <v>0</v>
      </c>
      <c r="BL95" s="18" t="s">
        <v>800</v>
      </c>
      <c r="BM95" s="139" t="s">
        <v>2070</v>
      </c>
    </row>
    <row r="96" spans="2:65" s="1" customFormat="1" ht="24" customHeight="1">
      <c r="B96" s="128"/>
      <c r="C96" s="285" t="s">
        <v>163</v>
      </c>
      <c r="D96" s="285" t="s">
        <v>242</v>
      </c>
      <c r="E96" s="286" t="s">
        <v>2071</v>
      </c>
      <c r="F96" s="287" t="s">
        <v>2072</v>
      </c>
      <c r="G96" s="288" t="s">
        <v>1936</v>
      </c>
      <c r="H96" s="289">
        <v>3</v>
      </c>
      <c r="I96" s="290"/>
      <c r="J96" s="290">
        <f t="shared" si="0"/>
        <v>0</v>
      </c>
      <c r="K96" s="287" t="s">
        <v>3</v>
      </c>
      <c r="L96" s="268" t="s">
        <v>2435</v>
      </c>
      <c r="M96" s="170" t="s">
        <v>3</v>
      </c>
      <c r="N96" s="171" t="s">
        <v>40</v>
      </c>
      <c r="O96" s="137">
        <v>0</v>
      </c>
      <c r="P96" s="137">
        <f t="shared" si="1"/>
        <v>0</v>
      </c>
      <c r="Q96" s="137">
        <v>1.0970000000000001E-2</v>
      </c>
      <c r="R96" s="137">
        <f t="shared" si="2"/>
        <v>3.2910000000000002E-2</v>
      </c>
      <c r="S96" s="137">
        <v>0</v>
      </c>
      <c r="T96" s="138">
        <f t="shared" si="3"/>
        <v>0</v>
      </c>
      <c r="AR96" s="139" t="s">
        <v>79</v>
      </c>
      <c r="AT96" s="139" t="s">
        <v>242</v>
      </c>
      <c r="AU96" s="139" t="s">
        <v>79</v>
      </c>
      <c r="AY96" s="18" t="s">
        <v>157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77</v>
      </c>
      <c r="BK96" s="140">
        <f t="shared" si="9"/>
        <v>0</v>
      </c>
      <c r="BL96" s="18" t="s">
        <v>77</v>
      </c>
      <c r="BM96" s="139" t="s">
        <v>2073</v>
      </c>
    </row>
    <row r="97" spans="2:65" s="1" customFormat="1" ht="16.5" customHeight="1">
      <c r="B97" s="128"/>
      <c r="C97" s="285" t="s">
        <v>184</v>
      </c>
      <c r="D97" s="285" t="s">
        <v>242</v>
      </c>
      <c r="E97" s="286" t="s">
        <v>2074</v>
      </c>
      <c r="F97" s="287" t="s">
        <v>2075</v>
      </c>
      <c r="G97" s="288" t="s">
        <v>1936</v>
      </c>
      <c r="H97" s="289">
        <v>3</v>
      </c>
      <c r="I97" s="290"/>
      <c r="J97" s="290">
        <f t="shared" si="0"/>
        <v>0</v>
      </c>
      <c r="K97" s="287" t="s">
        <v>3</v>
      </c>
      <c r="L97" s="268" t="s">
        <v>2435</v>
      </c>
      <c r="M97" s="170" t="s">
        <v>3</v>
      </c>
      <c r="N97" s="171" t="s">
        <v>40</v>
      </c>
      <c r="O97" s="137">
        <v>0</v>
      </c>
      <c r="P97" s="137">
        <f t="shared" si="1"/>
        <v>0</v>
      </c>
      <c r="Q97" s="137">
        <v>6.9999999999999999E-4</v>
      </c>
      <c r="R97" s="137">
        <f t="shared" si="2"/>
        <v>2.0999999999999999E-3</v>
      </c>
      <c r="S97" s="137">
        <v>0</v>
      </c>
      <c r="T97" s="138">
        <f t="shared" si="3"/>
        <v>0</v>
      </c>
      <c r="AR97" s="139" t="s">
        <v>79</v>
      </c>
      <c r="AT97" s="139" t="s">
        <v>242</v>
      </c>
      <c r="AU97" s="139" t="s">
        <v>79</v>
      </c>
      <c r="AY97" s="18" t="s">
        <v>157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77</v>
      </c>
      <c r="BK97" s="140">
        <f t="shared" si="9"/>
        <v>0</v>
      </c>
      <c r="BL97" s="18" t="s">
        <v>77</v>
      </c>
      <c r="BM97" s="139" t="s">
        <v>2076</v>
      </c>
    </row>
    <row r="98" spans="2:65" s="1" customFormat="1" ht="24" customHeight="1">
      <c r="B98" s="128"/>
      <c r="C98" s="285" t="s">
        <v>190</v>
      </c>
      <c r="D98" s="285" t="s">
        <v>242</v>
      </c>
      <c r="E98" s="286" t="s">
        <v>2077</v>
      </c>
      <c r="F98" s="287" t="s">
        <v>2078</v>
      </c>
      <c r="G98" s="288" t="s">
        <v>1936</v>
      </c>
      <c r="H98" s="289">
        <v>2</v>
      </c>
      <c r="I98" s="290"/>
      <c r="J98" s="290">
        <f t="shared" si="0"/>
        <v>0</v>
      </c>
      <c r="K98" s="287" t="s">
        <v>3</v>
      </c>
      <c r="L98" s="268" t="s">
        <v>2435</v>
      </c>
      <c r="M98" s="170" t="s">
        <v>3</v>
      </c>
      <c r="N98" s="171" t="s">
        <v>40</v>
      </c>
      <c r="O98" s="137">
        <v>0</v>
      </c>
      <c r="P98" s="137">
        <f t="shared" si="1"/>
        <v>0</v>
      </c>
      <c r="Q98" s="137">
        <v>1.847E-2</v>
      </c>
      <c r="R98" s="137">
        <f t="shared" si="2"/>
        <v>3.6940000000000001E-2</v>
      </c>
      <c r="S98" s="137">
        <v>0</v>
      </c>
      <c r="T98" s="138">
        <f t="shared" si="3"/>
        <v>0</v>
      </c>
      <c r="AR98" s="139" t="s">
        <v>79</v>
      </c>
      <c r="AT98" s="139" t="s">
        <v>242</v>
      </c>
      <c r="AU98" s="139" t="s">
        <v>79</v>
      </c>
      <c r="AY98" s="18" t="s">
        <v>157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77</v>
      </c>
      <c r="BK98" s="140">
        <f t="shared" si="9"/>
        <v>0</v>
      </c>
      <c r="BL98" s="18" t="s">
        <v>77</v>
      </c>
      <c r="BM98" s="139" t="s">
        <v>2079</v>
      </c>
    </row>
    <row r="99" spans="2:65" s="1" customFormat="1" ht="16.5" customHeight="1">
      <c r="B99" s="128"/>
      <c r="C99" s="285" t="s">
        <v>194</v>
      </c>
      <c r="D99" s="285" t="s">
        <v>242</v>
      </c>
      <c r="E99" s="286" t="s">
        <v>2080</v>
      </c>
      <c r="F99" s="287" t="s">
        <v>2081</v>
      </c>
      <c r="G99" s="288" t="s">
        <v>1936</v>
      </c>
      <c r="H99" s="289">
        <v>2</v>
      </c>
      <c r="I99" s="290"/>
      <c r="J99" s="290">
        <f t="shared" si="0"/>
        <v>0</v>
      </c>
      <c r="K99" s="287" t="s">
        <v>3</v>
      </c>
      <c r="L99" s="268" t="s">
        <v>2435</v>
      </c>
      <c r="M99" s="170" t="s">
        <v>3</v>
      </c>
      <c r="N99" s="171" t="s">
        <v>40</v>
      </c>
      <c r="O99" s="137">
        <v>0</v>
      </c>
      <c r="P99" s="137">
        <f t="shared" si="1"/>
        <v>0</v>
      </c>
      <c r="Q99" s="137">
        <v>1.0499999999999999E-3</v>
      </c>
      <c r="R99" s="137">
        <f t="shared" si="2"/>
        <v>2.0999999999999999E-3</v>
      </c>
      <c r="S99" s="137">
        <v>0</v>
      </c>
      <c r="T99" s="138">
        <f t="shared" si="3"/>
        <v>0</v>
      </c>
      <c r="AR99" s="139" t="s">
        <v>79</v>
      </c>
      <c r="AT99" s="139" t="s">
        <v>242</v>
      </c>
      <c r="AU99" s="139" t="s">
        <v>79</v>
      </c>
      <c r="AY99" s="18" t="s">
        <v>157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8" t="s">
        <v>77</v>
      </c>
      <c r="BK99" s="140">
        <f t="shared" si="9"/>
        <v>0</v>
      </c>
      <c r="BL99" s="18" t="s">
        <v>77</v>
      </c>
      <c r="BM99" s="139" t="s">
        <v>2082</v>
      </c>
    </row>
    <row r="100" spans="2:65" s="1" customFormat="1" ht="16.5" customHeight="1">
      <c r="B100" s="128"/>
      <c r="C100" s="285" t="s">
        <v>199</v>
      </c>
      <c r="D100" s="285" t="s">
        <v>242</v>
      </c>
      <c r="E100" s="286" t="s">
        <v>2083</v>
      </c>
      <c r="F100" s="287" t="s">
        <v>2084</v>
      </c>
      <c r="G100" s="288" t="s">
        <v>284</v>
      </c>
      <c r="H100" s="289">
        <v>2</v>
      </c>
      <c r="I100" s="290"/>
      <c r="J100" s="290">
        <f t="shared" si="0"/>
        <v>0</v>
      </c>
      <c r="K100" s="287" t="s">
        <v>3</v>
      </c>
      <c r="L100" s="268" t="s">
        <v>2435</v>
      </c>
      <c r="M100" s="170" t="s">
        <v>3</v>
      </c>
      <c r="N100" s="171" t="s">
        <v>40</v>
      </c>
      <c r="O100" s="137">
        <v>0</v>
      </c>
      <c r="P100" s="137">
        <f t="shared" si="1"/>
        <v>0</v>
      </c>
      <c r="Q100" s="137">
        <v>2.444E-2</v>
      </c>
      <c r="R100" s="137">
        <f t="shared" si="2"/>
        <v>4.888E-2</v>
      </c>
      <c r="S100" s="137">
        <v>0</v>
      </c>
      <c r="T100" s="138">
        <f t="shared" si="3"/>
        <v>0</v>
      </c>
      <c r="AR100" s="139" t="s">
        <v>2069</v>
      </c>
      <c r="AT100" s="139" t="s">
        <v>242</v>
      </c>
      <c r="AU100" s="139" t="s">
        <v>79</v>
      </c>
      <c r="AY100" s="18" t="s">
        <v>157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8" t="s">
        <v>77</v>
      </c>
      <c r="BK100" s="140">
        <f t="shared" si="9"/>
        <v>0</v>
      </c>
      <c r="BL100" s="18" t="s">
        <v>800</v>
      </c>
      <c r="BM100" s="139" t="s">
        <v>2085</v>
      </c>
    </row>
    <row r="101" spans="2:65" s="1" customFormat="1" ht="16.5" customHeight="1">
      <c r="B101" s="128"/>
      <c r="C101" s="285" t="s">
        <v>203</v>
      </c>
      <c r="D101" s="285" t="s">
        <v>242</v>
      </c>
      <c r="E101" s="286" t="s">
        <v>2086</v>
      </c>
      <c r="F101" s="287" t="s">
        <v>2087</v>
      </c>
      <c r="G101" s="288" t="s">
        <v>284</v>
      </c>
      <c r="H101" s="289">
        <v>2</v>
      </c>
      <c r="I101" s="290"/>
      <c r="J101" s="290">
        <f t="shared" si="0"/>
        <v>0</v>
      </c>
      <c r="K101" s="287" t="s">
        <v>3</v>
      </c>
      <c r="L101" s="268" t="s">
        <v>2435</v>
      </c>
      <c r="M101" s="170" t="s">
        <v>3</v>
      </c>
      <c r="N101" s="171" t="s">
        <v>40</v>
      </c>
      <c r="O101" s="137">
        <v>0</v>
      </c>
      <c r="P101" s="137">
        <f t="shared" si="1"/>
        <v>0</v>
      </c>
      <c r="Q101" s="137">
        <v>1.4499999999999999E-3</v>
      </c>
      <c r="R101" s="137">
        <f t="shared" si="2"/>
        <v>2.8999999999999998E-3</v>
      </c>
      <c r="S101" s="137">
        <v>0</v>
      </c>
      <c r="T101" s="138">
        <f t="shared" si="3"/>
        <v>0</v>
      </c>
      <c r="AR101" s="139" t="s">
        <v>2069</v>
      </c>
      <c r="AT101" s="139" t="s">
        <v>242</v>
      </c>
      <c r="AU101" s="139" t="s">
        <v>79</v>
      </c>
      <c r="AY101" s="18" t="s">
        <v>157</v>
      </c>
      <c r="BE101" s="140">
        <f t="shared" si="4"/>
        <v>0</v>
      </c>
      <c r="BF101" s="140">
        <f t="shared" si="5"/>
        <v>0</v>
      </c>
      <c r="BG101" s="140">
        <f t="shared" si="6"/>
        <v>0</v>
      </c>
      <c r="BH101" s="140">
        <f t="shared" si="7"/>
        <v>0</v>
      </c>
      <c r="BI101" s="140">
        <f t="shared" si="8"/>
        <v>0</v>
      </c>
      <c r="BJ101" s="18" t="s">
        <v>77</v>
      </c>
      <c r="BK101" s="140">
        <f t="shared" si="9"/>
        <v>0</v>
      </c>
      <c r="BL101" s="18" t="s">
        <v>800</v>
      </c>
      <c r="BM101" s="139" t="s">
        <v>2088</v>
      </c>
    </row>
    <row r="102" spans="2:65" s="1" customFormat="1" ht="24" customHeight="1">
      <c r="B102" s="128"/>
      <c r="C102" s="285" t="s">
        <v>208</v>
      </c>
      <c r="D102" s="285" t="s">
        <v>242</v>
      </c>
      <c r="E102" s="286" t="s">
        <v>2089</v>
      </c>
      <c r="F102" s="287" t="s">
        <v>2090</v>
      </c>
      <c r="G102" s="288" t="s">
        <v>284</v>
      </c>
      <c r="H102" s="289">
        <v>1</v>
      </c>
      <c r="I102" s="290"/>
      <c r="J102" s="290">
        <f t="shared" si="0"/>
        <v>0</v>
      </c>
      <c r="K102" s="287" t="s">
        <v>3</v>
      </c>
      <c r="L102" s="268" t="s">
        <v>2435</v>
      </c>
      <c r="M102" s="170" t="s">
        <v>3</v>
      </c>
      <c r="N102" s="171" t="s">
        <v>40</v>
      </c>
      <c r="O102" s="137">
        <v>0</v>
      </c>
      <c r="P102" s="137">
        <f t="shared" si="1"/>
        <v>0</v>
      </c>
      <c r="Q102" s="137">
        <v>1.9E-2</v>
      </c>
      <c r="R102" s="137">
        <f t="shared" si="2"/>
        <v>1.9E-2</v>
      </c>
      <c r="S102" s="137">
        <v>0</v>
      </c>
      <c r="T102" s="138">
        <f t="shared" si="3"/>
        <v>0</v>
      </c>
      <c r="AR102" s="139" t="s">
        <v>2069</v>
      </c>
      <c r="AT102" s="139" t="s">
        <v>242</v>
      </c>
      <c r="AU102" s="139" t="s">
        <v>79</v>
      </c>
      <c r="AY102" s="18" t="s">
        <v>157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77</v>
      </c>
      <c r="BK102" s="140">
        <f t="shared" si="9"/>
        <v>0</v>
      </c>
      <c r="BL102" s="18" t="s">
        <v>800</v>
      </c>
      <c r="BM102" s="139" t="s">
        <v>2091</v>
      </c>
    </row>
    <row r="103" spans="2:65" s="1" customFormat="1" ht="16.5" customHeight="1">
      <c r="B103" s="128"/>
      <c r="C103" s="285" t="s">
        <v>214</v>
      </c>
      <c r="D103" s="285" t="s">
        <v>242</v>
      </c>
      <c r="E103" s="286" t="s">
        <v>2092</v>
      </c>
      <c r="F103" s="287" t="s">
        <v>2093</v>
      </c>
      <c r="G103" s="288" t="s">
        <v>284</v>
      </c>
      <c r="H103" s="289">
        <v>2</v>
      </c>
      <c r="I103" s="290"/>
      <c r="J103" s="290">
        <f t="shared" si="0"/>
        <v>0</v>
      </c>
      <c r="K103" s="287" t="s">
        <v>3</v>
      </c>
      <c r="L103" s="268" t="s">
        <v>2435</v>
      </c>
      <c r="M103" s="170" t="s">
        <v>3</v>
      </c>
      <c r="N103" s="171" t="s">
        <v>40</v>
      </c>
      <c r="O103" s="137">
        <v>0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2069</v>
      </c>
      <c r="AT103" s="139" t="s">
        <v>242</v>
      </c>
      <c r="AU103" s="139" t="s">
        <v>79</v>
      </c>
      <c r="AY103" s="18" t="s">
        <v>157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77</v>
      </c>
      <c r="BK103" s="140">
        <f t="shared" si="9"/>
        <v>0</v>
      </c>
      <c r="BL103" s="18" t="s">
        <v>800</v>
      </c>
      <c r="BM103" s="139" t="s">
        <v>2094</v>
      </c>
    </row>
    <row r="104" spans="2:65" s="1" customFormat="1" ht="24" customHeight="1">
      <c r="B104" s="128"/>
      <c r="C104" s="285" t="s">
        <v>220</v>
      </c>
      <c r="D104" s="285" t="s">
        <v>242</v>
      </c>
      <c r="E104" s="286" t="s">
        <v>2095</v>
      </c>
      <c r="F104" s="287" t="s">
        <v>2096</v>
      </c>
      <c r="G104" s="288" t="s">
        <v>284</v>
      </c>
      <c r="H104" s="289">
        <v>1</v>
      </c>
      <c r="I104" s="290"/>
      <c r="J104" s="290">
        <f t="shared" si="0"/>
        <v>0</v>
      </c>
      <c r="K104" s="287" t="s">
        <v>3</v>
      </c>
      <c r="L104" s="268" t="s">
        <v>2435</v>
      </c>
      <c r="M104" s="170" t="s">
        <v>3</v>
      </c>
      <c r="N104" s="171" t="s">
        <v>40</v>
      </c>
      <c r="O104" s="137">
        <v>0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2069</v>
      </c>
      <c r="AT104" s="139" t="s">
        <v>242</v>
      </c>
      <c r="AU104" s="139" t="s">
        <v>79</v>
      </c>
      <c r="AY104" s="18" t="s">
        <v>157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77</v>
      </c>
      <c r="BK104" s="140">
        <f t="shared" si="9"/>
        <v>0</v>
      </c>
      <c r="BL104" s="18" t="s">
        <v>800</v>
      </c>
      <c r="BM104" s="139" t="s">
        <v>2097</v>
      </c>
    </row>
    <row r="105" spans="2:65" s="1" customFormat="1" ht="24" customHeight="1">
      <c r="B105" s="128"/>
      <c r="C105" s="285" t="s">
        <v>225</v>
      </c>
      <c r="D105" s="285" t="s">
        <v>242</v>
      </c>
      <c r="E105" s="286" t="s">
        <v>2098</v>
      </c>
      <c r="F105" s="287" t="s">
        <v>2099</v>
      </c>
      <c r="G105" s="288" t="s">
        <v>284</v>
      </c>
      <c r="H105" s="289">
        <v>1</v>
      </c>
      <c r="I105" s="290"/>
      <c r="J105" s="290">
        <f t="shared" si="0"/>
        <v>0</v>
      </c>
      <c r="K105" s="287" t="s">
        <v>3</v>
      </c>
      <c r="L105" s="268" t="s">
        <v>2435</v>
      </c>
      <c r="M105" s="170" t="s">
        <v>3</v>
      </c>
      <c r="N105" s="171" t="s">
        <v>40</v>
      </c>
      <c r="O105" s="137">
        <v>0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2069</v>
      </c>
      <c r="AT105" s="139" t="s">
        <v>242</v>
      </c>
      <c r="AU105" s="139" t="s">
        <v>79</v>
      </c>
      <c r="AY105" s="18" t="s">
        <v>157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77</v>
      </c>
      <c r="BK105" s="140">
        <f t="shared" si="9"/>
        <v>0</v>
      </c>
      <c r="BL105" s="18" t="s">
        <v>800</v>
      </c>
      <c r="BM105" s="139" t="s">
        <v>2100</v>
      </c>
    </row>
    <row r="106" spans="2:65" s="1" customFormat="1" ht="24" customHeight="1">
      <c r="B106" s="128"/>
      <c r="C106" s="285" t="s">
        <v>236</v>
      </c>
      <c r="D106" s="285" t="s">
        <v>242</v>
      </c>
      <c r="E106" s="286" t="s">
        <v>2101</v>
      </c>
      <c r="F106" s="287" t="s">
        <v>2102</v>
      </c>
      <c r="G106" s="288" t="s">
        <v>284</v>
      </c>
      <c r="H106" s="289">
        <v>3</v>
      </c>
      <c r="I106" s="290"/>
      <c r="J106" s="290">
        <f t="shared" si="0"/>
        <v>0</v>
      </c>
      <c r="K106" s="287" t="s">
        <v>3</v>
      </c>
      <c r="L106" s="268" t="s">
        <v>2435</v>
      </c>
      <c r="M106" s="170" t="s">
        <v>3</v>
      </c>
      <c r="N106" s="171" t="s">
        <v>40</v>
      </c>
      <c r="O106" s="137">
        <v>0</v>
      </c>
      <c r="P106" s="137">
        <f t="shared" si="1"/>
        <v>0</v>
      </c>
      <c r="Q106" s="137">
        <v>3.0000000000000001E-5</v>
      </c>
      <c r="R106" s="137">
        <f t="shared" si="2"/>
        <v>9.0000000000000006E-5</v>
      </c>
      <c r="S106" s="137">
        <v>0</v>
      </c>
      <c r="T106" s="138">
        <f t="shared" si="3"/>
        <v>0</v>
      </c>
      <c r="AR106" s="139" t="s">
        <v>79</v>
      </c>
      <c r="AT106" s="139" t="s">
        <v>242</v>
      </c>
      <c r="AU106" s="139" t="s">
        <v>79</v>
      </c>
      <c r="AY106" s="18" t="s">
        <v>157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77</v>
      </c>
      <c r="BK106" s="140">
        <f t="shared" si="9"/>
        <v>0</v>
      </c>
      <c r="BL106" s="18" t="s">
        <v>77</v>
      </c>
      <c r="BM106" s="139" t="s">
        <v>2103</v>
      </c>
    </row>
    <row r="107" spans="2:65" s="1" customFormat="1" ht="24" customHeight="1">
      <c r="B107" s="128"/>
      <c r="C107" s="285" t="s">
        <v>9</v>
      </c>
      <c r="D107" s="285" t="s">
        <v>242</v>
      </c>
      <c r="E107" s="286" t="s">
        <v>2104</v>
      </c>
      <c r="F107" s="287" t="s">
        <v>2105</v>
      </c>
      <c r="G107" s="288" t="s">
        <v>284</v>
      </c>
      <c r="H107" s="289">
        <v>3</v>
      </c>
      <c r="I107" s="290"/>
      <c r="J107" s="290">
        <f t="shared" si="0"/>
        <v>0</v>
      </c>
      <c r="K107" s="287" t="s">
        <v>3</v>
      </c>
      <c r="L107" s="268" t="s">
        <v>2435</v>
      </c>
      <c r="M107" s="170" t="s">
        <v>3</v>
      </c>
      <c r="N107" s="171" t="s">
        <v>40</v>
      </c>
      <c r="O107" s="137">
        <v>0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2069</v>
      </c>
      <c r="AT107" s="139" t="s">
        <v>242</v>
      </c>
      <c r="AU107" s="139" t="s">
        <v>79</v>
      </c>
      <c r="AY107" s="18" t="s">
        <v>157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8" t="s">
        <v>77</v>
      </c>
      <c r="BK107" s="140">
        <f t="shared" si="9"/>
        <v>0</v>
      </c>
      <c r="BL107" s="18" t="s">
        <v>800</v>
      </c>
      <c r="BM107" s="139" t="s">
        <v>2106</v>
      </c>
    </row>
    <row r="108" spans="2:65" s="1" customFormat="1" ht="24" customHeight="1">
      <c r="B108" s="128"/>
      <c r="C108" s="285" t="s">
        <v>247</v>
      </c>
      <c r="D108" s="285" t="s">
        <v>242</v>
      </c>
      <c r="E108" s="286" t="s">
        <v>2107</v>
      </c>
      <c r="F108" s="287" t="s">
        <v>2108</v>
      </c>
      <c r="G108" s="288" t="s">
        <v>284</v>
      </c>
      <c r="H108" s="289">
        <v>14</v>
      </c>
      <c r="I108" s="290"/>
      <c r="J108" s="290">
        <f t="shared" si="0"/>
        <v>0</v>
      </c>
      <c r="K108" s="287" t="s">
        <v>3</v>
      </c>
      <c r="L108" s="268" t="s">
        <v>2435</v>
      </c>
      <c r="M108" s="170" t="s">
        <v>3</v>
      </c>
      <c r="N108" s="171" t="s">
        <v>40</v>
      </c>
      <c r="O108" s="137">
        <v>0</v>
      </c>
      <c r="P108" s="137">
        <f t="shared" si="1"/>
        <v>0</v>
      </c>
      <c r="Q108" s="137">
        <v>0</v>
      </c>
      <c r="R108" s="137">
        <f t="shared" si="2"/>
        <v>0</v>
      </c>
      <c r="S108" s="137">
        <v>0</v>
      </c>
      <c r="T108" s="138">
        <f t="shared" si="3"/>
        <v>0</v>
      </c>
      <c r="AR108" s="139" t="s">
        <v>2069</v>
      </c>
      <c r="AT108" s="139" t="s">
        <v>242</v>
      </c>
      <c r="AU108" s="139" t="s">
        <v>79</v>
      </c>
      <c r="AY108" s="18" t="s">
        <v>157</v>
      </c>
      <c r="BE108" s="140">
        <f t="shared" si="4"/>
        <v>0</v>
      </c>
      <c r="BF108" s="140">
        <f t="shared" si="5"/>
        <v>0</v>
      </c>
      <c r="BG108" s="140">
        <f t="shared" si="6"/>
        <v>0</v>
      </c>
      <c r="BH108" s="140">
        <f t="shared" si="7"/>
        <v>0</v>
      </c>
      <c r="BI108" s="140">
        <f t="shared" si="8"/>
        <v>0</v>
      </c>
      <c r="BJ108" s="18" t="s">
        <v>77</v>
      </c>
      <c r="BK108" s="140">
        <f t="shared" si="9"/>
        <v>0</v>
      </c>
      <c r="BL108" s="18" t="s">
        <v>800</v>
      </c>
      <c r="BM108" s="139" t="s">
        <v>2109</v>
      </c>
    </row>
    <row r="109" spans="2:65" s="1" customFormat="1" ht="16.5" customHeight="1">
      <c r="B109" s="128"/>
      <c r="C109" s="285" t="s">
        <v>252</v>
      </c>
      <c r="D109" s="285" t="s">
        <v>242</v>
      </c>
      <c r="E109" s="286" t="s">
        <v>2110</v>
      </c>
      <c r="F109" s="287" t="s">
        <v>2111</v>
      </c>
      <c r="G109" s="288" t="s">
        <v>284</v>
      </c>
      <c r="H109" s="289">
        <v>8</v>
      </c>
      <c r="I109" s="290"/>
      <c r="J109" s="290">
        <f t="shared" si="0"/>
        <v>0</v>
      </c>
      <c r="K109" s="287" t="s">
        <v>3</v>
      </c>
      <c r="L109" s="268" t="s">
        <v>2435</v>
      </c>
      <c r="M109" s="170" t="s">
        <v>3</v>
      </c>
      <c r="N109" s="171" t="s">
        <v>40</v>
      </c>
      <c r="O109" s="137">
        <v>0</v>
      </c>
      <c r="P109" s="137">
        <f t="shared" si="1"/>
        <v>0</v>
      </c>
      <c r="Q109" s="137">
        <v>0</v>
      </c>
      <c r="R109" s="137">
        <f t="shared" si="2"/>
        <v>0</v>
      </c>
      <c r="S109" s="137">
        <v>0</v>
      </c>
      <c r="T109" s="138">
        <f t="shared" si="3"/>
        <v>0</v>
      </c>
      <c r="AR109" s="139" t="s">
        <v>2069</v>
      </c>
      <c r="AT109" s="139" t="s">
        <v>242</v>
      </c>
      <c r="AU109" s="139" t="s">
        <v>79</v>
      </c>
      <c r="AY109" s="18" t="s">
        <v>157</v>
      </c>
      <c r="BE109" s="140">
        <f t="shared" si="4"/>
        <v>0</v>
      </c>
      <c r="BF109" s="140">
        <f t="shared" si="5"/>
        <v>0</v>
      </c>
      <c r="BG109" s="140">
        <f t="shared" si="6"/>
        <v>0</v>
      </c>
      <c r="BH109" s="140">
        <f t="shared" si="7"/>
        <v>0</v>
      </c>
      <c r="BI109" s="140">
        <f t="shared" si="8"/>
        <v>0</v>
      </c>
      <c r="BJ109" s="18" t="s">
        <v>77</v>
      </c>
      <c r="BK109" s="140">
        <f t="shared" si="9"/>
        <v>0</v>
      </c>
      <c r="BL109" s="18" t="s">
        <v>800</v>
      </c>
      <c r="BM109" s="139" t="s">
        <v>2112</v>
      </c>
    </row>
    <row r="110" spans="2:65" s="1" customFormat="1" ht="16.5" customHeight="1">
      <c r="B110" s="128"/>
      <c r="C110" s="285" t="s">
        <v>257</v>
      </c>
      <c r="D110" s="285" t="s">
        <v>242</v>
      </c>
      <c r="E110" s="286" t="s">
        <v>2113</v>
      </c>
      <c r="F110" s="287" t="s">
        <v>2114</v>
      </c>
      <c r="G110" s="288" t="s">
        <v>284</v>
      </c>
      <c r="H110" s="289">
        <v>13</v>
      </c>
      <c r="I110" s="290"/>
      <c r="J110" s="290">
        <f t="shared" si="0"/>
        <v>0</v>
      </c>
      <c r="K110" s="287" t="s">
        <v>3</v>
      </c>
      <c r="L110" s="268" t="s">
        <v>2435</v>
      </c>
      <c r="M110" s="170" t="s">
        <v>3</v>
      </c>
      <c r="N110" s="171" t="s">
        <v>40</v>
      </c>
      <c r="O110" s="137">
        <v>0</v>
      </c>
      <c r="P110" s="137">
        <f t="shared" si="1"/>
        <v>0</v>
      </c>
      <c r="Q110" s="137">
        <v>0</v>
      </c>
      <c r="R110" s="137">
        <f t="shared" si="2"/>
        <v>0</v>
      </c>
      <c r="S110" s="137">
        <v>0</v>
      </c>
      <c r="T110" s="138">
        <f t="shared" si="3"/>
        <v>0</v>
      </c>
      <c r="AR110" s="139" t="s">
        <v>2069</v>
      </c>
      <c r="AT110" s="139" t="s">
        <v>242</v>
      </c>
      <c r="AU110" s="139" t="s">
        <v>79</v>
      </c>
      <c r="AY110" s="18" t="s">
        <v>157</v>
      </c>
      <c r="BE110" s="140">
        <f t="shared" si="4"/>
        <v>0</v>
      </c>
      <c r="BF110" s="140">
        <f t="shared" si="5"/>
        <v>0</v>
      </c>
      <c r="BG110" s="140">
        <f t="shared" si="6"/>
        <v>0</v>
      </c>
      <c r="BH110" s="140">
        <f t="shared" si="7"/>
        <v>0</v>
      </c>
      <c r="BI110" s="140">
        <f t="shared" si="8"/>
        <v>0</v>
      </c>
      <c r="BJ110" s="18" t="s">
        <v>77</v>
      </c>
      <c r="BK110" s="140">
        <f t="shared" si="9"/>
        <v>0</v>
      </c>
      <c r="BL110" s="18" t="s">
        <v>800</v>
      </c>
      <c r="BM110" s="139" t="s">
        <v>2115</v>
      </c>
    </row>
    <row r="111" spans="2:65" s="1" customFormat="1" ht="16.5" customHeight="1">
      <c r="B111" s="128"/>
      <c r="C111" s="285" t="s">
        <v>264</v>
      </c>
      <c r="D111" s="285" t="s">
        <v>242</v>
      </c>
      <c r="E111" s="286" t="s">
        <v>2116</v>
      </c>
      <c r="F111" s="287" t="s">
        <v>2117</v>
      </c>
      <c r="G111" s="288" t="s">
        <v>118</v>
      </c>
      <c r="H111" s="289">
        <v>11</v>
      </c>
      <c r="I111" s="290"/>
      <c r="J111" s="290">
        <f t="shared" si="0"/>
        <v>0</v>
      </c>
      <c r="K111" s="287" t="s">
        <v>3</v>
      </c>
      <c r="L111" s="268" t="s">
        <v>2435</v>
      </c>
      <c r="M111" s="170" t="s">
        <v>3</v>
      </c>
      <c r="N111" s="171" t="s">
        <v>40</v>
      </c>
      <c r="O111" s="137">
        <v>0</v>
      </c>
      <c r="P111" s="137">
        <f t="shared" si="1"/>
        <v>0</v>
      </c>
      <c r="Q111" s="137">
        <v>5.5999999999999999E-3</v>
      </c>
      <c r="R111" s="137">
        <f t="shared" si="2"/>
        <v>6.1600000000000002E-2</v>
      </c>
      <c r="S111" s="137">
        <v>0</v>
      </c>
      <c r="T111" s="138">
        <f t="shared" si="3"/>
        <v>0</v>
      </c>
      <c r="AR111" s="139" t="s">
        <v>79</v>
      </c>
      <c r="AT111" s="139" t="s">
        <v>242</v>
      </c>
      <c r="AU111" s="139" t="s">
        <v>79</v>
      </c>
      <c r="AY111" s="18" t="s">
        <v>157</v>
      </c>
      <c r="BE111" s="140">
        <f t="shared" si="4"/>
        <v>0</v>
      </c>
      <c r="BF111" s="140">
        <f t="shared" si="5"/>
        <v>0</v>
      </c>
      <c r="BG111" s="140">
        <f t="shared" si="6"/>
        <v>0</v>
      </c>
      <c r="BH111" s="140">
        <f t="shared" si="7"/>
        <v>0</v>
      </c>
      <c r="BI111" s="140">
        <f t="shared" si="8"/>
        <v>0</v>
      </c>
      <c r="BJ111" s="18" t="s">
        <v>77</v>
      </c>
      <c r="BK111" s="140">
        <f t="shared" si="9"/>
        <v>0</v>
      </c>
      <c r="BL111" s="18" t="s">
        <v>77</v>
      </c>
      <c r="BM111" s="139" t="s">
        <v>2118</v>
      </c>
    </row>
    <row r="112" spans="2:65" s="1" customFormat="1" ht="16.5" customHeight="1">
      <c r="B112" s="128"/>
      <c r="C112" s="285" t="s">
        <v>270</v>
      </c>
      <c r="D112" s="285" t="s">
        <v>242</v>
      </c>
      <c r="E112" s="286" t="s">
        <v>2119</v>
      </c>
      <c r="F112" s="287" t="s">
        <v>2120</v>
      </c>
      <c r="G112" s="288" t="s">
        <v>118</v>
      </c>
      <c r="H112" s="289">
        <v>2</v>
      </c>
      <c r="I112" s="290"/>
      <c r="J112" s="290">
        <f t="shared" si="0"/>
        <v>0</v>
      </c>
      <c r="K112" s="287" t="s">
        <v>162</v>
      </c>
      <c r="L112" s="268" t="s">
        <v>2435</v>
      </c>
      <c r="M112" s="170" t="s">
        <v>3</v>
      </c>
      <c r="N112" s="171" t="s">
        <v>40</v>
      </c>
      <c r="O112" s="137">
        <v>0</v>
      </c>
      <c r="P112" s="137">
        <f t="shared" si="1"/>
        <v>0</v>
      </c>
      <c r="Q112" s="137">
        <v>4.1000000000000003E-3</v>
      </c>
      <c r="R112" s="137">
        <f t="shared" si="2"/>
        <v>8.2000000000000007E-3</v>
      </c>
      <c r="S112" s="137">
        <v>0</v>
      </c>
      <c r="T112" s="138">
        <f t="shared" si="3"/>
        <v>0</v>
      </c>
      <c r="AR112" s="139" t="s">
        <v>79</v>
      </c>
      <c r="AT112" s="139" t="s">
        <v>242</v>
      </c>
      <c r="AU112" s="139" t="s">
        <v>79</v>
      </c>
      <c r="AY112" s="18" t="s">
        <v>157</v>
      </c>
      <c r="BE112" s="140">
        <f t="shared" si="4"/>
        <v>0</v>
      </c>
      <c r="BF112" s="140">
        <f t="shared" si="5"/>
        <v>0</v>
      </c>
      <c r="BG112" s="140">
        <f t="shared" si="6"/>
        <v>0</v>
      </c>
      <c r="BH112" s="140">
        <f t="shared" si="7"/>
        <v>0</v>
      </c>
      <c r="BI112" s="140">
        <f t="shared" si="8"/>
        <v>0</v>
      </c>
      <c r="BJ112" s="18" t="s">
        <v>77</v>
      </c>
      <c r="BK112" s="140">
        <f t="shared" si="9"/>
        <v>0</v>
      </c>
      <c r="BL112" s="18" t="s">
        <v>77</v>
      </c>
      <c r="BM112" s="139" t="s">
        <v>2121</v>
      </c>
    </row>
    <row r="113" spans="2:65" s="1" customFormat="1" ht="16.5" customHeight="1">
      <c r="B113" s="128"/>
      <c r="C113" s="285" t="s">
        <v>8</v>
      </c>
      <c r="D113" s="285" t="s">
        <v>242</v>
      </c>
      <c r="E113" s="286" t="s">
        <v>2122</v>
      </c>
      <c r="F113" s="287" t="s">
        <v>2123</v>
      </c>
      <c r="G113" s="288" t="s">
        <v>118</v>
      </c>
      <c r="H113" s="289">
        <v>10</v>
      </c>
      <c r="I113" s="290"/>
      <c r="J113" s="290">
        <f t="shared" si="0"/>
        <v>0</v>
      </c>
      <c r="K113" s="287" t="s">
        <v>162</v>
      </c>
      <c r="L113" s="268" t="s">
        <v>2435</v>
      </c>
      <c r="M113" s="170" t="s">
        <v>3</v>
      </c>
      <c r="N113" s="171" t="s">
        <v>40</v>
      </c>
      <c r="O113" s="137">
        <v>0</v>
      </c>
      <c r="P113" s="137">
        <f t="shared" si="1"/>
        <v>0</v>
      </c>
      <c r="Q113" s="137">
        <v>3.2000000000000002E-3</v>
      </c>
      <c r="R113" s="137">
        <f t="shared" si="2"/>
        <v>3.2000000000000001E-2</v>
      </c>
      <c r="S113" s="137">
        <v>0</v>
      </c>
      <c r="T113" s="138">
        <f t="shared" si="3"/>
        <v>0</v>
      </c>
      <c r="AR113" s="139" t="s">
        <v>79</v>
      </c>
      <c r="AT113" s="139" t="s">
        <v>242</v>
      </c>
      <c r="AU113" s="139" t="s">
        <v>79</v>
      </c>
      <c r="AY113" s="18" t="s">
        <v>157</v>
      </c>
      <c r="BE113" s="140">
        <f t="shared" si="4"/>
        <v>0</v>
      </c>
      <c r="BF113" s="140">
        <f t="shared" si="5"/>
        <v>0</v>
      </c>
      <c r="BG113" s="140">
        <f t="shared" si="6"/>
        <v>0</v>
      </c>
      <c r="BH113" s="140">
        <f t="shared" si="7"/>
        <v>0</v>
      </c>
      <c r="BI113" s="140">
        <f t="shared" si="8"/>
        <v>0</v>
      </c>
      <c r="BJ113" s="18" t="s">
        <v>77</v>
      </c>
      <c r="BK113" s="140">
        <f t="shared" si="9"/>
        <v>0</v>
      </c>
      <c r="BL113" s="18" t="s">
        <v>77</v>
      </c>
      <c r="BM113" s="139" t="s">
        <v>2124</v>
      </c>
    </row>
    <row r="114" spans="2:65" s="1" customFormat="1" ht="16.5" customHeight="1">
      <c r="B114" s="128"/>
      <c r="C114" s="285" t="s">
        <v>277</v>
      </c>
      <c r="D114" s="285" t="s">
        <v>242</v>
      </c>
      <c r="E114" s="286" t="s">
        <v>2125</v>
      </c>
      <c r="F114" s="287" t="s">
        <v>2126</v>
      </c>
      <c r="G114" s="288" t="s">
        <v>118</v>
      </c>
      <c r="H114" s="289">
        <v>1</v>
      </c>
      <c r="I114" s="290"/>
      <c r="J114" s="290">
        <f t="shared" si="0"/>
        <v>0</v>
      </c>
      <c r="K114" s="287" t="s">
        <v>162</v>
      </c>
      <c r="L114" s="268" t="s">
        <v>2435</v>
      </c>
      <c r="M114" s="170" t="s">
        <v>3</v>
      </c>
      <c r="N114" s="171" t="s">
        <v>40</v>
      </c>
      <c r="O114" s="137">
        <v>0</v>
      </c>
      <c r="P114" s="137">
        <f t="shared" si="1"/>
        <v>0</v>
      </c>
      <c r="Q114" s="137">
        <v>8.1999999999999998E-4</v>
      </c>
      <c r="R114" s="137">
        <f t="shared" si="2"/>
        <v>8.1999999999999998E-4</v>
      </c>
      <c r="S114" s="137">
        <v>0</v>
      </c>
      <c r="T114" s="138">
        <f t="shared" si="3"/>
        <v>0</v>
      </c>
      <c r="AR114" s="139" t="s">
        <v>79</v>
      </c>
      <c r="AT114" s="139" t="s">
        <v>242</v>
      </c>
      <c r="AU114" s="139" t="s">
        <v>79</v>
      </c>
      <c r="AY114" s="18" t="s">
        <v>157</v>
      </c>
      <c r="BE114" s="140">
        <f t="shared" si="4"/>
        <v>0</v>
      </c>
      <c r="BF114" s="140">
        <f t="shared" si="5"/>
        <v>0</v>
      </c>
      <c r="BG114" s="140">
        <f t="shared" si="6"/>
        <v>0</v>
      </c>
      <c r="BH114" s="140">
        <f t="shared" si="7"/>
        <v>0</v>
      </c>
      <c r="BI114" s="140">
        <f t="shared" si="8"/>
        <v>0</v>
      </c>
      <c r="BJ114" s="18" t="s">
        <v>77</v>
      </c>
      <c r="BK114" s="140">
        <f t="shared" si="9"/>
        <v>0</v>
      </c>
      <c r="BL114" s="18" t="s">
        <v>77</v>
      </c>
      <c r="BM114" s="139" t="s">
        <v>2127</v>
      </c>
    </row>
    <row r="115" spans="2:65" s="1" customFormat="1" ht="24" customHeight="1">
      <c r="B115" s="128"/>
      <c r="C115" s="285" t="s">
        <v>281</v>
      </c>
      <c r="D115" s="285" t="s">
        <v>242</v>
      </c>
      <c r="E115" s="286" t="s">
        <v>2128</v>
      </c>
      <c r="F115" s="287" t="s">
        <v>2129</v>
      </c>
      <c r="G115" s="288" t="s">
        <v>284</v>
      </c>
      <c r="H115" s="289">
        <v>1</v>
      </c>
      <c r="I115" s="290"/>
      <c r="J115" s="290">
        <f t="shared" si="0"/>
        <v>0</v>
      </c>
      <c r="K115" s="287" t="s">
        <v>3</v>
      </c>
      <c r="L115" s="268" t="s">
        <v>2435</v>
      </c>
      <c r="M115" s="170" t="s">
        <v>3</v>
      </c>
      <c r="N115" s="171" t="s">
        <v>40</v>
      </c>
      <c r="O115" s="137">
        <v>0</v>
      </c>
      <c r="P115" s="137">
        <f t="shared" si="1"/>
        <v>0</v>
      </c>
      <c r="Q115" s="137">
        <v>0</v>
      </c>
      <c r="R115" s="137">
        <f t="shared" si="2"/>
        <v>0</v>
      </c>
      <c r="S115" s="137">
        <v>0</v>
      </c>
      <c r="T115" s="138">
        <f t="shared" si="3"/>
        <v>0</v>
      </c>
      <c r="AR115" s="139" t="s">
        <v>2069</v>
      </c>
      <c r="AT115" s="139" t="s">
        <v>242</v>
      </c>
      <c r="AU115" s="139" t="s">
        <v>79</v>
      </c>
      <c r="AY115" s="18" t="s">
        <v>157</v>
      </c>
      <c r="BE115" s="140">
        <f t="shared" si="4"/>
        <v>0</v>
      </c>
      <c r="BF115" s="140">
        <f t="shared" si="5"/>
        <v>0</v>
      </c>
      <c r="BG115" s="140">
        <f t="shared" si="6"/>
        <v>0</v>
      </c>
      <c r="BH115" s="140">
        <f t="shared" si="7"/>
        <v>0</v>
      </c>
      <c r="BI115" s="140">
        <f t="shared" si="8"/>
        <v>0</v>
      </c>
      <c r="BJ115" s="18" t="s">
        <v>77</v>
      </c>
      <c r="BK115" s="140">
        <f t="shared" si="9"/>
        <v>0</v>
      </c>
      <c r="BL115" s="18" t="s">
        <v>800</v>
      </c>
      <c r="BM115" s="139" t="s">
        <v>2130</v>
      </c>
    </row>
    <row r="116" spans="2:65" s="1" customFormat="1" ht="16.5" customHeight="1">
      <c r="B116" s="128"/>
      <c r="C116" s="285" t="s">
        <v>286</v>
      </c>
      <c r="D116" s="285" t="s">
        <v>242</v>
      </c>
      <c r="E116" s="286" t="s">
        <v>2131</v>
      </c>
      <c r="F116" s="287" t="s">
        <v>2132</v>
      </c>
      <c r="G116" s="288" t="s">
        <v>284</v>
      </c>
      <c r="H116" s="289">
        <v>2</v>
      </c>
      <c r="I116" s="290"/>
      <c r="J116" s="290">
        <f t="shared" si="0"/>
        <v>0</v>
      </c>
      <c r="K116" s="287" t="s">
        <v>3</v>
      </c>
      <c r="L116" s="268" t="s">
        <v>2435</v>
      </c>
      <c r="M116" s="170" t="s">
        <v>3</v>
      </c>
      <c r="N116" s="171" t="s">
        <v>40</v>
      </c>
      <c r="O116" s="137">
        <v>0</v>
      </c>
      <c r="P116" s="137">
        <f t="shared" si="1"/>
        <v>0</v>
      </c>
      <c r="Q116" s="137">
        <v>0</v>
      </c>
      <c r="R116" s="137">
        <f t="shared" si="2"/>
        <v>0</v>
      </c>
      <c r="S116" s="137">
        <v>0</v>
      </c>
      <c r="T116" s="138">
        <f t="shared" si="3"/>
        <v>0</v>
      </c>
      <c r="AR116" s="139" t="s">
        <v>2069</v>
      </c>
      <c r="AT116" s="139" t="s">
        <v>242</v>
      </c>
      <c r="AU116" s="139" t="s">
        <v>79</v>
      </c>
      <c r="AY116" s="18" t="s">
        <v>157</v>
      </c>
      <c r="BE116" s="140">
        <f t="shared" si="4"/>
        <v>0</v>
      </c>
      <c r="BF116" s="140">
        <f t="shared" si="5"/>
        <v>0</v>
      </c>
      <c r="BG116" s="140">
        <f t="shared" si="6"/>
        <v>0</v>
      </c>
      <c r="BH116" s="140">
        <f t="shared" si="7"/>
        <v>0</v>
      </c>
      <c r="BI116" s="140">
        <f t="shared" si="8"/>
        <v>0</v>
      </c>
      <c r="BJ116" s="18" t="s">
        <v>77</v>
      </c>
      <c r="BK116" s="140">
        <f t="shared" si="9"/>
        <v>0</v>
      </c>
      <c r="BL116" s="18" t="s">
        <v>800</v>
      </c>
      <c r="BM116" s="139" t="s">
        <v>2133</v>
      </c>
    </row>
    <row r="117" spans="2:65" s="1" customFormat="1" ht="16.5" customHeight="1">
      <c r="B117" s="128"/>
      <c r="C117" s="285" t="s">
        <v>291</v>
      </c>
      <c r="D117" s="285" t="s">
        <v>242</v>
      </c>
      <c r="E117" s="286" t="s">
        <v>2134</v>
      </c>
      <c r="F117" s="287" t="s">
        <v>2135</v>
      </c>
      <c r="G117" s="288" t="s">
        <v>284</v>
      </c>
      <c r="H117" s="289">
        <v>1</v>
      </c>
      <c r="I117" s="290"/>
      <c r="J117" s="290">
        <f t="shared" si="0"/>
        <v>0</v>
      </c>
      <c r="K117" s="287" t="s">
        <v>3</v>
      </c>
      <c r="L117" s="268" t="s">
        <v>2435</v>
      </c>
      <c r="M117" s="170" t="s">
        <v>3</v>
      </c>
      <c r="N117" s="171" t="s">
        <v>40</v>
      </c>
      <c r="O117" s="137">
        <v>0</v>
      </c>
      <c r="P117" s="137">
        <f t="shared" si="1"/>
        <v>0</v>
      </c>
      <c r="Q117" s="137">
        <v>0</v>
      </c>
      <c r="R117" s="137">
        <f t="shared" si="2"/>
        <v>0</v>
      </c>
      <c r="S117" s="137">
        <v>0</v>
      </c>
      <c r="T117" s="138">
        <f t="shared" si="3"/>
        <v>0</v>
      </c>
      <c r="AR117" s="139" t="s">
        <v>79</v>
      </c>
      <c r="AT117" s="139" t="s">
        <v>242</v>
      </c>
      <c r="AU117" s="139" t="s">
        <v>79</v>
      </c>
      <c r="AY117" s="18" t="s">
        <v>157</v>
      </c>
      <c r="BE117" s="140">
        <f t="shared" si="4"/>
        <v>0</v>
      </c>
      <c r="BF117" s="140">
        <f t="shared" si="5"/>
        <v>0</v>
      </c>
      <c r="BG117" s="140">
        <f t="shared" si="6"/>
        <v>0</v>
      </c>
      <c r="BH117" s="140">
        <f t="shared" si="7"/>
        <v>0</v>
      </c>
      <c r="BI117" s="140">
        <f t="shared" si="8"/>
        <v>0</v>
      </c>
      <c r="BJ117" s="18" t="s">
        <v>77</v>
      </c>
      <c r="BK117" s="140">
        <f t="shared" si="9"/>
        <v>0</v>
      </c>
      <c r="BL117" s="18" t="s">
        <v>77</v>
      </c>
      <c r="BM117" s="139" t="s">
        <v>2136</v>
      </c>
    </row>
    <row r="118" spans="2:65" s="1" customFormat="1" ht="16.5" customHeight="1">
      <c r="B118" s="128"/>
      <c r="C118" s="285" t="s">
        <v>296</v>
      </c>
      <c r="D118" s="285" t="s">
        <v>242</v>
      </c>
      <c r="E118" s="286" t="s">
        <v>2137</v>
      </c>
      <c r="F118" s="287" t="s">
        <v>2138</v>
      </c>
      <c r="G118" s="288" t="s">
        <v>284</v>
      </c>
      <c r="H118" s="289">
        <v>3</v>
      </c>
      <c r="I118" s="290"/>
      <c r="J118" s="290">
        <f t="shared" si="0"/>
        <v>0</v>
      </c>
      <c r="K118" s="287" t="s">
        <v>3</v>
      </c>
      <c r="L118" s="268" t="s">
        <v>2435</v>
      </c>
      <c r="M118" s="170" t="s">
        <v>3</v>
      </c>
      <c r="N118" s="171" t="s">
        <v>40</v>
      </c>
      <c r="O118" s="137">
        <v>0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2069</v>
      </c>
      <c r="AT118" s="139" t="s">
        <v>242</v>
      </c>
      <c r="AU118" s="139" t="s">
        <v>79</v>
      </c>
      <c r="AY118" s="18" t="s">
        <v>157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8" t="s">
        <v>77</v>
      </c>
      <c r="BK118" s="140">
        <f t="shared" si="9"/>
        <v>0</v>
      </c>
      <c r="BL118" s="18" t="s">
        <v>800</v>
      </c>
      <c r="BM118" s="139" t="s">
        <v>2139</v>
      </c>
    </row>
    <row r="119" spans="2:65" s="1" customFormat="1" ht="16.5" customHeight="1">
      <c r="B119" s="128"/>
      <c r="C119" s="285" t="s">
        <v>301</v>
      </c>
      <c r="D119" s="285" t="s">
        <v>242</v>
      </c>
      <c r="E119" s="286" t="s">
        <v>2140</v>
      </c>
      <c r="F119" s="287" t="s">
        <v>2141</v>
      </c>
      <c r="G119" s="288" t="s">
        <v>284</v>
      </c>
      <c r="H119" s="289">
        <v>11</v>
      </c>
      <c r="I119" s="290"/>
      <c r="J119" s="290">
        <f t="shared" si="0"/>
        <v>0</v>
      </c>
      <c r="K119" s="287" t="s">
        <v>3</v>
      </c>
      <c r="L119" s="268" t="s">
        <v>2435</v>
      </c>
      <c r="M119" s="170" t="s">
        <v>3</v>
      </c>
      <c r="N119" s="171" t="s">
        <v>40</v>
      </c>
      <c r="O119" s="137">
        <v>0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2069</v>
      </c>
      <c r="AT119" s="139" t="s">
        <v>242</v>
      </c>
      <c r="AU119" s="139" t="s">
        <v>79</v>
      </c>
      <c r="AY119" s="18" t="s">
        <v>157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8" t="s">
        <v>77</v>
      </c>
      <c r="BK119" s="140">
        <f t="shared" si="9"/>
        <v>0</v>
      </c>
      <c r="BL119" s="18" t="s">
        <v>800</v>
      </c>
      <c r="BM119" s="139" t="s">
        <v>2142</v>
      </c>
    </row>
    <row r="120" spans="2:65" s="1" customFormat="1" ht="16.5" customHeight="1">
      <c r="B120" s="128"/>
      <c r="C120" s="285" t="s">
        <v>306</v>
      </c>
      <c r="D120" s="285" t="s">
        <v>242</v>
      </c>
      <c r="E120" s="286" t="s">
        <v>2143</v>
      </c>
      <c r="F120" s="287" t="s">
        <v>2144</v>
      </c>
      <c r="G120" s="288" t="s">
        <v>284</v>
      </c>
      <c r="H120" s="289">
        <v>4</v>
      </c>
      <c r="I120" s="290"/>
      <c r="J120" s="290">
        <f t="shared" si="0"/>
        <v>0</v>
      </c>
      <c r="K120" s="287" t="s">
        <v>3</v>
      </c>
      <c r="L120" s="268" t="s">
        <v>2435</v>
      </c>
      <c r="M120" s="170" t="s">
        <v>3</v>
      </c>
      <c r="N120" s="171" t="s">
        <v>40</v>
      </c>
      <c r="O120" s="137">
        <v>0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2069</v>
      </c>
      <c r="AT120" s="139" t="s">
        <v>242</v>
      </c>
      <c r="AU120" s="139" t="s">
        <v>79</v>
      </c>
      <c r="AY120" s="18" t="s">
        <v>157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8" t="s">
        <v>77</v>
      </c>
      <c r="BK120" s="140">
        <f t="shared" si="9"/>
        <v>0</v>
      </c>
      <c r="BL120" s="18" t="s">
        <v>800</v>
      </c>
      <c r="BM120" s="139" t="s">
        <v>2145</v>
      </c>
    </row>
    <row r="121" spans="2:65" s="1" customFormat="1" ht="24" customHeight="1">
      <c r="B121" s="128"/>
      <c r="C121" s="285" t="s">
        <v>313</v>
      </c>
      <c r="D121" s="285" t="s">
        <v>242</v>
      </c>
      <c r="E121" s="286" t="s">
        <v>2146</v>
      </c>
      <c r="F121" s="287" t="s">
        <v>2147</v>
      </c>
      <c r="G121" s="288" t="s">
        <v>284</v>
      </c>
      <c r="H121" s="289">
        <v>14</v>
      </c>
      <c r="I121" s="290"/>
      <c r="J121" s="290">
        <f t="shared" si="0"/>
        <v>0</v>
      </c>
      <c r="K121" s="287" t="s">
        <v>3</v>
      </c>
      <c r="L121" s="268" t="s">
        <v>2435</v>
      </c>
      <c r="M121" s="170" t="s">
        <v>3</v>
      </c>
      <c r="N121" s="171" t="s">
        <v>40</v>
      </c>
      <c r="O121" s="137">
        <v>0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2069</v>
      </c>
      <c r="AT121" s="139" t="s">
        <v>242</v>
      </c>
      <c r="AU121" s="139" t="s">
        <v>79</v>
      </c>
      <c r="AY121" s="18" t="s">
        <v>157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8" t="s">
        <v>77</v>
      </c>
      <c r="BK121" s="140">
        <f t="shared" si="9"/>
        <v>0</v>
      </c>
      <c r="BL121" s="18" t="s">
        <v>800</v>
      </c>
      <c r="BM121" s="139" t="s">
        <v>2148</v>
      </c>
    </row>
    <row r="122" spans="2:65" s="1" customFormat="1" ht="24" customHeight="1">
      <c r="B122" s="128"/>
      <c r="C122" s="285" t="s">
        <v>318</v>
      </c>
      <c r="D122" s="285" t="s">
        <v>242</v>
      </c>
      <c r="E122" s="286" t="s">
        <v>2149</v>
      </c>
      <c r="F122" s="287" t="s">
        <v>2150</v>
      </c>
      <c r="G122" s="288" t="s">
        <v>499</v>
      </c>
      <c r="H122" s="289">
        <v>25</v>
      </c>
      <c r="I122" s="290"/>
      <c r="J122" s="290">
        <f t="shared" si="0"/>
        <v>0</v>
      </c>
      <c r="K122" s="287" t="s">
        <v>3</v>
      </c>
      <c r="L122" s="268" t="s">
        <v>2435</v>
      </c>
      <c r="M122" s="170" t="s">
        <v>3</v>
      </c>
      <c r="N122" s="171" t="s">
        <v>40</v>
      </c>
      <c r="O122" s="137">
        <v>0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2069</v>
      </c>
      <c r="AT122" s="139" t="s">
        <v>242</v>
      </c>
      <c r="AU122" s="139" t="s">
        <v>79</v>
      </c>
      <c r="AY122" s="18" t="s">
        <v>157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8" t="s">
        <v>77</v>
      </c>
      <c r="BK122" s="140">
        <f t="shared" si="9"/>
        <v>0</v>
      </c>
      <c r="BL122" s="18" t="s">
        <v>800</v>
      </c>
      <c r="BM122" s="139" t="s">
        <v>2151</v>
      </c>
    </row>
    <row r="123" spans="2:65" s="1" customFormat="1" ht="16.5" customHeight="1">
      <c r="B123" s="128"/>
      <c r="C123" s="285" t="s">
        <v>323</v>
      </c>
      <c r="D123" s="285" t="s">
        <v>242</v>
      </c>
      <c r="E123" s="286" t="s">
        <v>2152</v>
      </c>
      <c r="F123" s="287" t="s">
        <v>2153</v>
      </c>
      <c r="G123" s="288" t="s">
        <v>284</v>
      </c>
      <c r="H123" s="289">
        <v>40</v>
      </c>
      <c r="I123" s="290"/>
      <c r="J123" s="290">
        <f t="shared" si="0"/>
        <v>0</v>
      </c>
      <c r="K123" s="287" t="s">
        <v>3</v>
      </c>
      <c r="L123" s="268" t="s">
        <v>2435</v>
      </c>
      <c r="M123" s="170" t="s">
        <v>3</v>
      </c>
      <c r="N123" s="171" t="s">
        <v>40</v>
      </c>
      <c r="O123" s="137">
        <v>0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2069</v>
      </c>
      <c r="AT123" s="139" t="s">
        <v>242</v>
      </c>
      <c r="AU123" s="139" t="s">
        <v>79</v>
      </c>
      <c r="AY123" s="18" t="s">
        <v>157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8" t="s">
        <v>77</v>
      </c>
      <c r="BK123" s="140">
        <f t="shared" si="9"/>
        <v>0</v>
      </c>
      <c r="BL123" s="18" t="s">
        <v>800</v>
      </c>
      <c r="BM123" s="139" t="s">
        <v>2154</v>
      </c>
    </row>
    <row r="124" spans="2:65" s="11" customFormat="1" ht="25.9" customHeight="1">
      <c r="B124" s="116"/>
      <c r="D124" s="117" t="s">
        <v>68</v>
      </c>
      <c r="E124" s="118" t="s">
        <v>2155</v>
      </c>
      <c r="F124" s="118" t="s">
        <v>2156</v>
      </c>
      <c r="J124" s="119">
        <f>BK124</f>
        <v>0</v>
      </c>
      <c r="L124" s="116"/>
      <c r="M124" s="120"/>
      <c r="N124" s="121"/>
      <c r="O124" s="121"/>
      <c r="P124" s="122">
        <f>SUM(P125:P126)</f>
        <v>5.4550000000000001</v>
      </c>
      <c r="Q124" s="121"/>
      <c r="R124" s="122">
        <f>SUM(R125:R126)</f>
        <v>1.15E-3</v>
      </c>
      <c r="S124" s="121"/>
      <c r="T124" s="123">
        <f>SUM(T125:T126)</f>
        <v>0</v>
      </c>
      <c r="AR124" s="117" t="s">
        <v>163</v>
      </c>
      <c r="AT124" s="124" t="s">
        <v>68</v>
      </c>
      <c r="AU124" s="124" t="s">
        <v>69</v>
      </c>
      <c r="AY124" s="117" t="s">
        <v>157</v>
      </c>
      <c r="BK124" s="125">
        <f>SUM(BK125:BK126)</f>
        <v>0</v>
      </c>
    </row>
    <row r="125" spans="2:65" s="1" customFormat="1" ht="16.5" customHeight="1">
      <c r="B125" s="128"/>
      <c r="C125" s="129" t="s">
        <v>328</v>
      </c>
      <c r="D125" s="129" t="s">
        <v>159</v>
      </c>
      <c r="E125" s="130" t="s">
        <v>2157</v>
      </c>
      <c r="F125" s="131" t="s">
        <v>2158</v>
      </c>
      <c r="G125" s="132" t="s">
        <v>342</v>
      </c>
      <c r="H125" s="133">
        <v>1</v>
      </c>
      <c r="I125" s="134"/>
      <c r="J125" s="134">
        <f>ROUND(I125*H125,2)</f>
        <v>0</v>
      </c>
      <c r="K125" s="131" t="s">
        <v>3</v>
      </c>
      <c r="L125" s="30"/>
      <c r="M125" s="135" t="s">
        <v>3</v>
      </c>
      <c r="N125" s="136" t="s">
        <v>40</v>
      </c>
      <c r="O125" s="137">
        <v>5.4550000000000001</v>
      </c>
      <c r="P125" s="137">
        <f>O125*H125</f>
        <v>5.4550000000000001</v>
      </c>
      <c r="Q125" s="137">
        <v>1.15E-3</v>
      </c>
      <c r="R125" s="137">
        <f>Q125*H125</f>
        <v>1.15E-3</v>
      </c>
      <c r="S125" s="137">
        <v>0</v>
      </c>
      <c r="T125" s="138">
        <f>S125*H125</f>
        <v>0</v>
      </c>
      <c r="AR125" s="139" t="s">
        <v>800</v>
      </c>
      <c r="AT125" s="139" t="s">
        <v>159</v>
      </c>
      <c r="AU125" s="139" t="s">
        <v>77</v>
      </c>
      <c r="AY125" s="18" t="s">
        <v>157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77</v>
      </c>
      <c r="BK125" s="140">
        <f>ROUND(I125*H125,2)</f>
        <v>0</v>
      </c>
      <c r="BL125" s="18" t="s">
        <v>800</v>
      </c>
      <c r="BM125" s="139" t="s">
        <v>2159</v>
      </c>
    </row>
    <row r="126" spans="2:65" s="1" customFormat="1" ht="24" customHeight="1">
      <c r="B126" s="128"/>
      <c r="C126" s="129" t="s">
        <v>334</v>
      </c>
      <c r="D126" s="129" t="s">
        <v>159</v>
      </c>
      <c r="E126" s="130" t="s">
        <v>2160</v>
      </c>
      <c r="F126" s="131" t="s">
        <v>2161</v>
      </c>
      <c r="G126" s="132" t="s">
        <v>2162</v>
      </c>
      <c r="H126" s="133">
        <v>1</v>
      </c>
      <c r="I126" s="134"/>
      <c r="J126" s="134">
        <f>ROUND(I126*H126,2)</f>
        <v>0</v>
      </c>
      <c r="K126" s="131" t="s">
        <v>3</v>
      </c>
      <c r="L126" s="30"/>
      <c r="M126" s="178" t="s">
        <v>3</v>
      </c>
      <c r="N126" s="179" t="s">
        <v>40</v>
      </c>
      <c r="O126" s="180">
        <v>0</v>
      </c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AR126" s="139" t="s">
        <v>2048</v>
      </c>
      <c r="AT126" s="139" t="s">
        <v>159</v>
      </c>
      <c r="AU126" s="139" t="s">
        <v>77</v>
      </c>
      <c r="AY126" s="18" t="s">
        <v>157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77</v>
      </c>
      <c r="BK126" s="140">
        <f>ROUND(I126*H126,2)</f>
        <v>0</v>
      </c>
      <c r="BL126" s="18" t="s">
        <v>2048</v>
      </c>
      <c r="BM126" s="139" t="s">
        <v>2163</v>
      </c>
    </row>
    <row r="127" spans="2:65" s="1" customFormat="1" ht="6.95" customHeight="1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30"/>
    </row>
  </sheetData>
  <autoFilter ref="C84:K12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1"/>
  <sheetViews>
    <sheetView showGridLines="0" workbookViewId="0">
      <selection activeCell="W108" sqref="W10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14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3"/>
    </row>
    <row r="2" spans="1:46" ht="36.950000000000003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98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ht="24.95" customHeight="1">
      <c r="B4" s="21"/>
      <c r="D4" s="22" t="s">
        <v>109</v>
      </c>
      <c r="L4" s="21"/>
      <c r="M4" s="85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7" t="s">
        <v>15</v>
      </c>
      <c r="L6" s="21"/>
    </row>
    <row r="7" spans="1:46" ht="16.5" customHeight="1">
      <c r="B7" s="21"/>
      <c r="E7" s="370" t="str">
        <f>'Rekapitulace stavby'!K6</f>
        <v>Srbsko, vodojem - rekonstrukce, úprava 18.6.2019</v>
      </c>
      <c r="F7" s="371"/>
      <c r="G7" s="371"/>
      <c r="H7" s="371"/>
      <c r="L7" s="21"/>
    </row>
    <row r="8" spans="1:46" s="1" customFormat="1" ht="12" customHeight="1">
      <c r="B8" s="30"/>
      <c r="D8" s="27" t="s">
        <v>123</v>
      </c>
      <c r="L8" s="30"/>
    </row>
    <row r="9" spans="1:46" s="1" customFormat="1" ht="36.950000000000003" customHeight="1">
      <c r="B9" s="30"/>
      <c r="E9" s="354" t="s">
        <v>2164</v>
      </c>
      <c r="F9" s="369"/>
      <c r="G9" s="369"/>
      <c r="H9" s="369"/>
      <c r="L9" s="30"/>
    </row>
    <row r="10" spans="1:46" s="1" customFormat="1">
      <c r="B10" s="30"/>
      <c r="L10" s="30"/>
    </row>
    <row r="11" spans="1:46" s="1" customFormat="1" ht="12" customHeight="1">
      <c r="B11" s="30"/>
      <c r="D11" s="27" t="s">
        <v>17</v>
      </c>
      <c r="F11" s="25" t="s">
        <v>3</v>
      </c>
      <c r="I11" s="27" t="s">
        <v>18</v>
      </c>
      <c r="J11" s="25" t="s">
        <v>3</v>
      </c>
      <c r="L11" s="30"/>
    </row>
    <row r="12" spans="1:46" s="1" customFormat="1" ht="12" customHeight="1">
      <c r="B12" s="30"/>
      <c r="D12" s="27" t="s">
        <v>19</v>
      </c>
      <c r="F12" s="25" t="s">
        <v>20</v>
      </c>
      <c r="I12" s="27" t="s">
        <v>21</v>
      </c>
      <c r="J12" s="47" t="str">
        <f>'Rekapitulace stavby'!AN8</f>
        <v>27. 4. 2019</v>
      </c>
      <c r="L12" s="30"/>
    </row>
    <row r="13" spans="1:46" s="1" customFormat="1" ht="10.9" customHeight="1">
      <c r="B13" s="30"/>
      <c r="L13" s="30"/>
    </row>
    <row r="14" spans="1:46" s="1" customFormat="1" ht="12" customHeight="1">
      <c r="B14" s="30"/>
      <c r="D14" s="27" t="s">
        <v>23</v>
      </c>
      <c r="I14" s="27" t="s">
        <v>24</v>
      </c>
      <c r="J14" s="25" t="s">
        <v>3</v>
      </c>
      <c r="L14" s="30"/>
    </row>
    <row r="15" spans="1:46" s="1" customFormat="1" ht="18" customHeight="1">
      <c r="B15" s="30"/>
      <c r="E15" s="25" t="s">
        <v>28</v>
      </c>
      <c r="I15" s="27" t="s">
        <v>26</v>
      </c>
      <c r="J15" s="25" t="s">
        <v>3</v>
      </c>
      <c r="L15" s="30"/>
    </row>
    <row r="16" spans="1:46" s="1" customFormat="1" ht="6.95" customHeight="1">
      <c r="B16" s="30"/>
      <c r="L16" s="30"/>
    </row>
    <row r="17" spans="2:12" s="1" customFormat="1" ht="12" customHeight="1">
      <c r="B17" s="30"/>
      <c r="D17" s="27" t="s">
        <v>27</v>
      </c>
      <c r="I17" s="27" t="s">
        <v>24</v>
      </c>
      <c r="J17" s="25" t="s">
        <v>3</v>
      </c>
      <c r="L17" s="30"/>
    </row>
    <row r="18" spans="2:12" s="1" customFormat="1" ht="18" customHeight="1">
      <c r="B18" s="30"/>
      <c r="E18" s="25" t="s">
        <v>28</v>
      </c>
      <c r="I18" s="27" t="s">
        <v>26</v>
      </c>
      <c r="J18" s="25" t="s">
        <v>3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7" t="s">
        <v>29</v>
      </c>
      <c r="I20" s="27" t="s">
        <v>24</v>
      </c>
      <c r="J20" s="25" t="s">
        <v>3</v>
      </c>
      <c r="L20" s="30"/>
    </row>
    <row r="21" spans="2:12" s="1" customFormat="1" ht="18" customHeight="1">
      <c r="B21" s="30"/>
      <c r="E21" s="25" t="s">
        <v>1834</v>
      </c>
      <c r="I21" s="27" t="s">
        <v>26</v>
      </c>
      <c r="J21" s="25" t="s">
        <v>3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76" t="str">
        <f>'Rekapitulace stavby'!D19</f>
        <v>Uchazeč:</v>
      </c>
      <c r="E23" s="278"/>
      <c r="F23" s="278"/>
      <c r="G23" s="278"/>
      <c r="H23" s="278"/>
      <c r="I23" s="276" t="s">
        <v>24</v>
      </c>
      <c r="J23" s="277" t="s">
        <v>3</v>
      </c>
      <c r="K23" s="278"/>
      <c r="L23" s="30"/>
    </row>
    <row r="24" spans="2:12" s="1" customFormat="1" ht="18" customHeight="1">
      <c r="B24" s="30"/>
      <c r="D24" s="278"/>
      <c r="E24" s="277" t="str">
        <f>'Rekapitulace stavby'!E20</f>
        <v>Vyplň údaj</v>
      </c>
      <c r="F24" s="278"/>
      <c r="G24" s="278"/>
      <c r="H24" s="278"/>
      <c r="I24" s="276" t="s">
        <v>26</v>
      </c>
      <c r="J24" s="277" t="s">
        <v>3</v>
      </c>
      <c r="K24" s="278"/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7" t="s">
        <v>33</v>
      </c>
      <c r="L26" s="30"/>
    </row>
    <row r="27" spans="2:12" s="7" customFormat="1" ht="16.5" customHeight="1">
      <c r="B27" s="86"/>
      <c r="E27" s="341" t="s">
        <v>3</v>
      </c>
      <c r="F27" s="341"/>
      <c r="G27" s="341"/>
      <c r="H27" s="341"/>
      <c r="L27" s="86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7" t="s">
        <v>35</v>
      </c>
      <c r="J30" s="61">
        <f>ROUND(J83,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88" t="s">
        <v>39</v>
      </c>
      <c r="E33" s="27" t="s">
        <v>40</v>
      </c>
      <c r="F33" s="89">
        <f>ROUND((SUM(BE83:BE100)),  2)</f>
        <v>0</v>
      </c>
      <c r="I33" s="90">
        <v>0.21</v>
      </c>
      <c r="J33" s="89">
        <f>ROUND(((SUM(BE83:BE100))*I33),  2)</f>
        <v>0</v>
      </c>
      <c r="L33" s="30"/>
    </row>
    <row r="34" spans="2:12" s="1" customFormat="1" ht="14.45" customHeight="1">
      <c r="B34" s="30"/>
      <c r="E34" s="27" t="s">
        <v>41</v>
      </c>
      <c r="F34" s="89">
        <f>ROUND((SUM(BF83:BF100)),  2)</f>
        <v>0</v>
      </c>
      <c r="I34" s="90">
        <v>0.15</v>
      </c>
      <c r="J34" s="89">
        <f>ROUND(((SUM(BF83:BF100))*I34),  2)</f>
        <v>0</v>
      </c>
      <c r="L34" s="30"/>
    </row>
    <row r="35" spans="2:12" s="1" customFormat="1" ht="14.45" hidden="1" customHeight="1">
      <c r="B35" s="30"/>
      <c r="E35" s="27" t="s">
        <v>42</v>
      </c>
      <c r="F35" s="89">
        <f>ROUND((SUM(BG83:BG100)),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7" t="s">
        <v>43</v>
      </c>
      <c r="F36" s="89">
        <f>ROUND((SUM(BH83:BH100)),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7" t="s">
        <v>44</v>
      </c>
      <c r="F37" s="89">
        <f>ROUND((SUM(BI83:BI100)),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45</v>
      </c>
      <c r="E39" s="52"/>
      <c r="F39" s="52"/>
      <c r="G39" s="93" t="s">
        <v>46</v>
      </c>
      <c r="H39" s="94" t="s">
        <v>47</v>
      </c>
      <c r="I39" s="52"/>
      <c r="J39" s="95">
        <f>SUM(J30:J37)</f>
        <v>0</v>
      </c>
      <c r="K39" s="96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22" t="s">
        <v>125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7" t="s">
        <v>15</v>
      </c>
      <c r="L47" s="30"/>
    </row>
    <row r="48" spans="2:12" s="1" customFormat="1" ht="16.5" customHeight="1">
      <c r="B48" s="30"/>
      <c r="E48" s="370" t="str">
        <f>E7</f>
        <v>Srbsko, vodojem - rekonstrukce, úprava 18.6.2019</v>
      </c>
      <c r="F48" s="371"/>
      <c r="G48" s="371"/>
      <c r="H48" s="371"/>
      <c r="L48" s="30"/>
    </row>
    <row r="49" spans="2:47" s="1" customFormat="1" ht="12" customHeight="1">
      <c r="B49" s="30"/>
      <c r="C49" s="27" t="s">
        <v>123</v>
      </c>
      <c r="L49" s="30"/>
    </row>
    <row r="50" spans="2:47" s="1" customFormat="1" ht="16.5" customHeight="1">
      <c r="B50" s="30"/>
      <c r="E50" s="354" t="str">
        <f>E9</f>
        <v>07 - PS 02 - Elektro technologická část, MaR</v>
      </c>
      <c r="F50" s="369"/>
      <c r="G50" s="369"/>
      <c r="H50" s="369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7" t="s">
        <v>19</v>
      </c>
      <c r="F52" s="25" t="str">
        <f>F12</f>
        <v>Srbsko</v>
      </c>
      <c r="I52" s="27" t="s">
        <v>21</v>
      </c>
      <c r="J52" s="47" t="str">
        <f>IF(J12="","",J12)</f>
        <v>27. 4. 2019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7" t="s">
        <v>23</v>
      </c>
      <c r="F54" s="25" t="str">
        <f>E15</f>
        <v xml:space="preserve"> </v>
      </c>
      <c r="I54" s="27" t="s">
        <v>29</v>
      </c>
      <c r="J54" s="28" t="str">
        <f>E21</f>
        <v xml:space="preserve"> VIS,a.s.</v>
      </c>
      <c r="L54" s="30"/>
    </row>
    <row r="55" spans="2:47" s="1" customFormat="1" ht="15.2" customHeight="1">
      <c r="B55" s="30"/>
      <c r="C55" s="27" t="s">
        <v>27</v>
      </c>
      <c r="F55" s="25" t="str">
        <f>IF(E18="","",E18)</f>
        <v xml:space="preserve"> </v>
      </c>
      <c r="I55" s="27" t="s">
        <v>32</v>
      </c>
      <c r="J55" s="28" t="str">
        <f>E24</f>
        <v>Vyplň údaj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7" t="s">
        <v>126</v>
      </c>
      <c r="D57" s="91"/>
      <c r="E57" s="91"/>
      <c r="F57" s="91"/>
      <c r="G57" s="91"/>
      <c r="H57" s="91"/>
      <c r="I57" s="91"/>
      <c r="J57" s="98" t="s">
        <v>127</v>
      </c>
      <c r="K57" s="91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9" t="s">
        <v>67</v>
      </c>
      <c r="J59" s="61">
        <f>J83</f>
        <v>0</v>
      </c>
      <c r="L59" s="30"/>
      <c r="AU59" s="18" t="s">
        <v>128</v>
      </c>
    </row>
    <row r="60" spans="2:47" s="8" customFormat="1" ht="24.95" customHeight="1">
      <c r="B60" s="100"/>
      <c r="D60" s="101" t="s">
        <v>135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>
      <c r="B61" s="104"/>
      <c r="D61" s="105" t="s">
        <v>139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>
      <c r="B62" s="104"/>
      <c r="D62" s="105" t="s">
        <v>2165</v>
      </c>
      <c r="E62" s="106"/>
      <c r="F62" s="106"/>
      <c r="G62" s="106"/>
      <c r="H62" s="106"/>
      <c r="I62" s="106"/>
      <c r="J62" s="107">
        <f>J88</f>
        <v>0</v>
      </c>
      <c r="L62" s="104"/>
    </row>
    <row r="63" spans="2:47" s="8" customFormat="1" ht="24.95" customHeight="1">
      <c r="B63" s="100"/>
      <c r="D63" s="101" t="s">
        <v>1907</v>
      </c>
      <c r="E63" s="102"/>
      <c r="F63" s="102"/>
      <c r="G63" s="102"/>
      <c r="H63" s="102"/>
      <c r="I63" s="102"/>
      <c r="J63" s="103">
        <f>J99</f>
        <v>0</v>
      </c>
      <c r="L63" s="100"/>
    </row>
    <row r="64" spans="2:47" s="1" customFormat="1" ht="21.75" customHeight="1">
      <c r="B64" s="30"/>
      <c r="L64" s="30"/>
    </row>
    <row r="65" spans="2:12" s="1" customFormat="1" ht="6.9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22" t="s">
        <v>142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7" t="s">
        <v>15</v>
      </c>
      <c r="L72" s="30"/>
    </row>
    <row r="73" spans="2:12" s="1" customFormat="1" ht="16.5" customHeight="1">
      <c r="B73" s="30"/>
      <c r="E73" s="370" t="str">
        <f>E7</f>
        <v>Srbsko, vodojem - rekonstrukce, úprava 18.6.2019</v>
      </c>
      <c r="F73" s="371"/>
      <c r="G73" s="371"/>
      <c r="H73" s="371"/>
      <c r="L73" s="30"/>
    </row>
    <row r="74" spans="2:12" s="1" customFormat="1" ht="12" customHeight="1">
      <c r="B74" s="30"/>
      <c r="C74" s="27" t="s">
        <v>123</v>
      </c>
      <c r="L74" s="30"/>
    </row>
    <row r="75" spans="2:12" s="1" customFormat="1" ht="16.5" customHeight="1">
      <c r="B75" s="30"/>
      <c r="E75" s="354" t="str">
        <f>E9</f>
        <v>07 - PS 02 - Elektro technologická část, MaR</v>
      </c>
      <c r="F75" s="369"/>
      <c r="G75" s="369"/>
      <c r="H75" s="369"/>
      <c r="L75" s="30"/>
    </row>
    <row r="76" spans="2:12" s="1" customFormat="1" ht="6.95" customHeight="1">
      <c r="B76" s="30"/>
      <c r="L76" s="30"/>
    </row>
    <row r="77" spans="2:12" s="1" customFormat="1" ht="12" customHeight="1">
      <c r="B77" s="30"/>
      <c r="C77" s="27" t="s">
        <v>19</v>
      </c>
      <c r="F77" s="25" t="str">
        <f>F12</f>
        <v>Srbsko</v>
      </c>
      <c r="I77" s="27" t="s">
        <v>21</v>
      </c>
      <c r="J77" s="47" t="str">
        <f>IF(J12="","",J12)</f>
        <v>27. 4. 2019</v>
      </c>
      <c r="L77" s="30"/>
    </row>
    <row r="78" spans="2:12" s="1" customFormat="1" ht="6.95" customHeight="1">
      <c r="B78" s="30"/>
      <c r="L78" s="30"/>
    </row>
    <row r="79" spans="2:12" s="1" customFormat="1" ht="15.2" customHeight="1">
      <c r="B79" s="30"/>
      <c r="C79" s="27" t="s">
        <v>23</v>
      </c>
      <c r="F79" s="25" t="str">
        <f>E15</f>
        <v xml:space="preserve"> </v>
      </c>
      <c r="I79" s="27" t="s">
        <v>29</v>
      </c>
      <c r="J79" s="28" t="str">
        <f>E21</f>
        <v xml:space="preserve"> VIS,a.s.</v>
      </c>
      <c r="L79" s="30"/>
    </row>
    <row r="80" spans="2:12" s="1" customFormat="1" ht="15.2" customHeight="1">
      <c r="B80" s="30"/>
      <c r="C80" s="27" t="s">
        <v>27</v>
      </c>
      <c r="F80" s="25" t="str">
        <f>IF(E18="","",E18)</f>
        <v xml:space="preserve"> </v>
      </c>
      <c r="I80" s="27" t="s">
        <v>32</v>
      </c>
      <c r="J80" s="28" t="str">
        <f>E24</f>
        <v>Vyplň údaj</v>
      </c>
      <c r="L80" s="30"/>
    </row>
    <row r="81" spans="2:65" s="1" customFormat="1" ht="10.35" customHeight="1">
      <c r="B81" s="30"/>
      <c r="L81" s="30"/>
    </row>
    <row r="82" spans="2:65" s="10" customFormat="1" ht="29.25" customHeight="1">
      <c r="B82" s="108"/>
      <c r="C82" s="109" t="s">
        <v>143</v>
      </c>
      <c r="D82" s="110" t="s">
        <v>54</v>
      </c>
      <c r="E82" s="110" t="s">
        <v>50</v>
      </c>
      <c r="F82" s="110" t="s">
        <v>51</v>
      </c>
      <c r="G82" s="110" t="s">
        <v>144</v>
      </c>
      <c r="H82" s="110" t="s">
        <v>145</v>
      </c>
      <c r="I82" s="110" t="s">
        <v>146</v>
      </c>
      <c r="J82" s="110" t="s">
        <v>127</v>
      </c>
      <c r="K82" s="111" t="s">
        <v>147</v>
      </c>
      <c r="L82" s="108"/>
      <c r="M82" s="54" t="s">
        <v>3</v>
      </c>
      <c r="N82" s="55" t="s">
        <v>39</v>
      </c>
      <c r="O82" s="55" t="s">
        <v>148</v>
      </c>
      <c r="P82" s="55" t="s">
        <v>149</v>
      </c>
      <c r="Q82" s="55" t="s">
        <v>150</v>
      </c>
      <c r="R82" s="55" t="s">
        <v>151</v>
      </c>
      <c r="S82" s="55" t="s">
        <v>152</v>
      </c>
      <c r="T82" s="56" t="s">
        <v>153</v>
      </c>
    </row>
    <row r="83" spans="2:65" s="1" customFormat="1" ht="22.9" customHeight="1">
      <c r="B83" s="30"/>
      <c r="C83" s="59" t="s">
        <v>154</v>
      </c>
      <c r="J83" s="112">
        <f>BK83</f>
        <v>0</v>
      </c>
      <c r="L83" s="30"/>
      <c r="M83" s="57"/>
      <c r="N83" s="48"/>
      <c r="O83" s="48"/>
      <c r="P83" s="113">
        <f>P84+P99</f>
        <v>13.981999999999999</v>
      </c>
      <c r="Q83" s="48"/>
      <c r="R83" s="113">
        <f>R84+R99</f>
        <v>5.1900000000000002E-3</v>
      </c>
      <c r="S83" s="48"/>
      <c r="T83" s="114">
        <f>T84+T99</f>
        <v>0</v>
      </c>
      <c r="AT83" s="18" t="s">
        <v>68</v>
      </c>
      <c r="AU83" s="18" t="s">
        <v>128</v>
      </c>
      <c r="BK83" s="115">
        <f>BK84+BK99</f>
        <v>0</v>
      </c>
    </row>
    <row r="84" spans="2:65" s="11" customFormat="1" ht="25.9" customHeight="1">
      <c r="B84" s="116"/>
      <c r="D84" s="117" t="s">
        <v>68</v>
      </c>
      <c r="E84" s="118" t="s">
        <v>404</v>
      </c>
      <c r="F84" s="118" t="s">
        <v>405</v>
      </c>
      <c r="J84" s="119">
        <f>BK84</f>
        <v>0</v>
      </c>
      <c r="L84" s="116"/>
      <c r="M84" s="120"/>
      <c r="N84" s="121"/>
      <c r="O84" s="121"/>
      <c r="P84" s="122">
        <f>P85+P88</f>
        <v>3.9819999999999998</v>
      </c>
      <c r="Q84" s="121"/>
      <c r="R84" s="122">
        <f>R85+R88</f>
        <v>5.1900000000000002E-3</v>
      </c>
      <c r="S84" s="121"/>
      <c r="T84" s="123">
        <f>T85+T88</f>
        <v>0</v>
      </c>
      <c r="AR84" s="117" t="s">
        <v>79</v>
      </c>
      <c r="AT84" s="124" t="s">
        <v>68</v>
      </c>
      <c r="AU84" s="124" t="s">
        <v>69</v>
      </c>
      <c r="AY84" s="117" t="s">
        <v>157</v>
      </c>
      <c r="BK84" s="125">
        <f>BK85+BK88</f>
        <v>0</v>
      </c>
    </row>
    <row r="85" spans="2:65" s="11" customFormat="1" ht="22.9" customHeight="1">
      <c r="B85" s="116"/>
      <c r="D85" s="117" t="s">
        <v>68</v>
      </c>
      <c r="E85" s="126" t="s">
        <v>446</v>
      </c>
      <c r="F85" s="126" t="s">
        <v>447</v>
      </c>
      <c r="J85" s="127">
        <f>BK85</f>
        <v>0</v>
      </c>
      <c r="L85" s="116"/>
      <c r="M85" s="120"/>
      <c r="N85" s="121"/>
      <c r="O85" s="121"/>
      <c r="P85" s="122">
        <f>SUM(P86:P87)</f>
        <v>0.84599999999999997</v>
      </c>
      <c r="Q85" s="121"/>
      <c r="R85" s="122">
        <f>SUM(R86:R87)</f>
        <v>2.7899999999999999E-3</v>
      </c>
      <c r="S85" s="121"/>
      <c r="T85" s="123">
        <f>SUM(T86:T87)</f>
        <v>0</v>
      </c>
      <c r="AR85" s="117" t="s">
        <v>79</v>
      </c>
      <c r="AT85" s="124" t="s">
        <v>68</v>
      </c>
      <c r="AU85" s="124" t="s">
        <v>77</v>
      </c>
      <c r="AY85" s="117" t="s">
        <v>157</v>
      </c>
      <c r="BK85" s="125">
        <f>SUM(BK86:BK87)</f>
        <v>0</v>
      </c>
    </row>
    <row r="86" spans="2:65" s="1" customFormat="1" ht="36" customHeight="1">
      <c r="B86" s="128"/>
      <c r="C86" s="269" t="s">
        <v>77</v>
      </c>
      <c r="D86" s="269" t="s">
        <v>159</v>
      </c>
      <c r="E86" s="270" t="s">
        <v>1908</v>
      </c>
      <c r="F86" s="271" t="s">
        <v>1909</v>
      </c>
      <c r="G86" s="272" t="s">
        <v>118</v>
      </c>
      <c r="H86" s="273">
        <v>9</v>
      </c>
      <c r="I86" s="274"/>
      <c r="J86" s="274">
        <f>ROUND(I86*H86,2)</f>
        <v>0</v>
      </c>
      <c r="K86" s="271" t="s">
        <v>162</v>
      </c>
      <c r="L86" s="268" t="s">
        <v>2435</v>
      </c>
      <c r="M86" s="135" t="s">
        <v>3</v>
      </c>
      <c r="N86" s="136" t="s">
        <v>40</v>
      </c>
      <c r="O86" s="137">
        <v>9.4E-2</v>
      </c>
      <c r="P86" s="137">
        <f>O86*H86</f>
        <v>0.84599999999999997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247</v>
      </c>
      <c r="AT86" s="139" t="s">
        <v>159</v>
      </c>
      <c r="AU86" s="139" t="s">
        <v>79</v>
      </c>
      <c r="AY86" s="18" t="s">
        <v>157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77</v>
      </c>
      <c r="BK86" s="140">
        <f>ROUND(I86*H86,2)</f>
        <v>0</v>
      </c>
      <c r="BL86" s="18" t="s">
        <v>247</v>
      </c>
      <c r="BM86" s="139" t="s">
        <v>2166</v>
      </c>
    </row>
    <row r="87" spans="2:65" s="1" customFormat="1" ht="24" customHeight="1">
      <c r="B87" s="128"/>
      <c r="C87" s="285" t="s">
        <v>79</v>
      </c>
      <c r="D87" s="285" t="s">
        <v>242</v>
      </c>
      <c r="E87" s="286" t="s">
        <v>1911</v>
      </c>
      <c r="F87" s="287" t="s">
        <v>1912</v>
      </c>
      <c r="G87" s="288" t="s">
        <v>118</v>
      </c>
      <c r="H87" s="289">
        <v>9</v>
      </c>
      <c r="I87" s="290"/>
      <c r="J87" s="290">
        <f>ROUND(I87*H87,2)</f>
        <v>0</v>
      </c>
      <c r="K87" s="287" t="s">
        <v>162</v>
      </c>
      <c r="L87" s="268" t="s">
        <v>2435</v>
      </c>
      <c r="M87" s="170" t="s">
        <v>3</v>
      </c>
      <c r="N87" s="171" t="s">
        <v>40</v>
      </c>
      <c r="O87" s="137">
        <v>0</v>
      </c>
      <c r="P87" s="137">
        <f>O87*H87</f>
        <v>0</v>
      </c>
      <c r="Q87" s="137">
        <v>3.1E-4</v>
      </c>
      <c r="R87" s="137">
        <f>Q87*H87</f>
        <v>2.7899999999999999E-3</v>
      </c>
      <c r="S87" s="137">
        <v>0</v>
      </c>
      <c r="T87" s="138">
        <f>S87*H87</f>
        <v>0</v>
      </c>
      <c r="AR87" s="139" t="s">
        <v>328</v>
      </c>
      <c r="AT87" s="139" t="s">
        <v>242</v>
      </c>
      <c r="AU87" s="139" t="s">
        <v>79</v>
      </c>
      <c r="AY87" s="18" t="s">
        <v>157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77</v>
      </c>
      <c r="BK87" s="140">
        <f>ROUND(I87*H87,2)</f>
        <v>0</v>
      </c>
      <c r="BL87" s="18" t="s">
        <v>247</v>
      </c>
      <c r="BM87" s="139" t="s">
        <v>2167</v>
      </c>
    </row>
    <row r="88" spans="2:65" s="11" customFormat="1" ht="22.9" customHeight="1">
      <c r="B88" s="116"/>
      <c r="D88" s="117" t="s">
        <v>68</v>
      </c>
      <c r="E88" s="126" t="s">
        <v>2168</v>
      </c>
      <c r="F88" s="126" t="s">
        <v>2169</v>
      </c>
      <c r="J88" s="127">
        <f>BK88</f>
        <v>0</v>
      </c>
      <c r="L88" s="116"/>
      <c r="M88" s="120"/>
      <c r="N88" s="121"/>
      <c r="O88" s="121"/>
      <c r="P88" s="122">
        <f>SUM(P89:P98)</f>
        <v>3.1359999999999997</v>
      </c>
      <c r="Q88" s="121"/>
      <c r="R88" s="122">
        <f>SUM(R89:R98)</f>
        <v>2.4000000000000002E-3</v>
      </c>
      <c r="S88" s="121"/>
      <c r="T88" s="123">
        <f>SUM(T89:T98)</f>
        <v>0</v>
      </c>
      <c r="AR88" s="117" t="s">
        <v>79</v>
      </c>
      <c r="AT88" s="124" t="s">
        <v>68</v>
      </c>
      <c r="AU88" s="124" t="s">
        <v>77</v>
      </c>
      <c r="AY88" s="117" t="s">
        <v>157</v>
      </c>
      <c r="BK88" s="125">
        <f>SUM(BK89:BK98)</f>
        <v>0</v>
      </c>
    </row>
    <row r="89" spans="2:65" s="1" customFormat="1" ht="24" customHeight="1">
      <c r="B89" s="128"/>
      <c r="C89" s="269" t="s">
        <v>174</v>
      </c>
      <c r="D89" s="269" t="s">
        <v>159</v>
      </c>
      <c r="E89" s="270" t="s">
        <v>2170</v>
      </c>
      <c r="F89" s="271" t="s">
        <v>2171</v>
      </c>
      <c r="G89" s="272" t="s">
        <v>118</v>
      </c>
      <c r="H89" s="273">
        <v>20</v>
      </c>
      <c r="I89" s="274"/>
      <c r="J89" s="274">
        <f>ROUND(I89*H89,2)</f>
        <v>0</v>
      </c>
      <c r="K89" s="271" t="s">
        <v>162</v>
      </c>
      <c r="L89" s="268" t="s">
        <v>2435</v>
      </c>
      <c r="M89" s="135" t="s">
        <v>3</v>
      </c>
      <c r="N89" s="136" t="s">
        <v>40</v>
      </c>
      <c r="O89" s="137">
        <v>0.04</v>
      </c>
      <c r="P89" s="137">
        <f>O89*H89</f>
        <v>0.8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247</v>
      </c>
      <c r="AT89" s="139" t="s">
        <v>159</v>
      </c>
      <c r="AU89" s="139" t="s">
        <v>79</v>
      </c>
      <c r="AY89" s="18" t="s">
        <v>157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77</v>
      </c>
      <c r="BK89" s="140">
        <f>ROUND(I89*H89,2)</f>
        <v>0</v>
      </c>
      <c r="BL89" s="18" t="s">
        <v>247</v>
      </c>
      <c r="BM89" s="139" t="s">
        <v>2172</v>
      </c>
    </row>
    <row r="90" spans="2:65" s="1" customFormat="1" ht="16.5" customHeight="1">
      <c r="B90" s="128"/>
      <c r="C90" s="285" t="s">
        <v>163</v>
      </c>
      <c r="D90" s="285" t="s">
        <v>242</v>
      </c>
      <c r="E90" s="286" t="s">
        <v>2173</v>
      </c>
      <c r="F90" s="287" t="s">
        <v>2174</v>
      </c>
      <c r="G90" s="288" t="s">
        <v>118</v>
      </c>
      <c r="H90" s="289">
        <v>24</v>
      </c>
      <c r="I90" s="290"/>
      <c r="J90" s="290">
        <f>ROUND(I90*H90,2)</f>
        <v>0</v>
      </c>
      <c r="K90" s="287" t="s">
        <v>162</v>
      </c>
      <c r="L90" s="268" t="s">
        <v>2435</v>
      </c>
      <c r="M90" s="170" t="s">
        <v>3</v>
      </c>
      <c r="N90" s="171" t="s">
        <v>40</v>
      </c>
      <c r="O90" s="137">
        <v>0</v>
      </c>
      <c r="P90" s="137">
        <f>O90*H90</f>
        <v>0</v>
      </c>
      <c r="Q90" s="137">
        <v>1E-4</v>
      </c>
      <c r="R90" s="137">
        <f>Q90*H90</f>
        <v>2.4000000000000002E-3</v>
      </c>
      <c r="S90" s="137">
        <v>0</v>
      </c>
      <c r="T90" s="138">
        <f>S90*H90</f>
        <v>0</v>
      </c>
      <c r="AR90" s="139" t="s">
        <v>328</v>
      </c>
      <c r="AT90" s="139" t="s">
        <v>242</v>
      </c>
      <c r="AU90" s="139" t="s">
        <v>79</v>
      </c>
      <c r="AY90" s="18" t="s">
        <v>157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77</v>
      </c>
      <c r="BK90" s="140">
        <f>ROUND(I90*H90,2)</f>
        <v>0</v>
      </c>
      <c r="BL90" s="18" t="s">
        <v>247</v>
      </c>
      <c r="BM90" s="139" t="s">
        <v>2175</v>
      </c>
    </row>
    <row r="91" spans="2:65" s="12" customFormat="1">
      <c r="B91" s="141"/>
      <c r="C91" s="291"/>
      <c r="D91" s="292" t="s">
        <v>165</v>
      </c>
      <c r="E91" s="293" t="s">
        <v>3</v>
      </c>
      <c r="F91" s="294" t="s">
        <v>2176</v>
      </c>
      <c r="G91" s="291"/>
      <c r="H91" s="295">
        <v>24</v>
      </c>
      <c r="I91" s="291"/>
      <c r="J91" s="291"/>
      <c r="K91" s="291"/>
      <c r="L91" s="268" t="s">
        <v>2435</v>
      </c>
      <c r="M91" s="146"/>
      <c r="N91" s="147"/>
      <c r="O91" s="147"/>
      <c r="P91" s="147"/>
      <c r="Q91" s="147"/>
      <c r="R91" s="147"/>
      <c r="S91" s="147"/>
      <c r="T91" s="148"/>
      <c r="AT91" s="143" t="s">
        <v>165</v>
      </c>
      <c r="AU91" s="143" t="s">
        <v>79</v>
      </c>
      <c r="AV91" s="12" t="s">
        <v>79</v>
      </c>
      <c r="AW91" s="12" t="s">
        <v>31</v>
      </c>
      <c r="AX91" s="12" t="s">
        <v>77</v>
      </c>
      <c r="AY91" s="143" t="s">
        <v>157</v>
      </c>
    </row>
    <row r="92" spans="2:65" s="1" customFormat="1" ht="24" customHeight="1">
      <c r="B92" s="128"/>
      <c r="C92" s="269" t="s">
        <v>184</v>
      </c>
      <c r="D92" s="269" t="s">
        <v>159</v>
      </c>
      <c r="E92" s="270" t="s">
        <v>2177</v>
      </c>
      <c r="F92" s="271" t="s">
        <v>2178</v>
      </c>
      <c r="G92" s="272" t="s">
        <v>284</v>
      </c>
      <c r="H92" s="273">
        <v>2</v>
      </c>
      <c r="I92" s="274"/>
      <c r="J92" s="274">
        <f>ROUND(I92*H92,2)</f>
        <v>0</v>
      </c>
      <c r="K92" s="271" t="s">
        <v>162</v>
      </c>
      <c r="L92" s="268" t="s">
        <v>2435</v>
      </c>
      <c r="M92" s="135" t="s">
        <v>3</v>
      </c>
      <c r="N92" s="136" t="s">
        <v>40</v>
      </c>
      <c r="O92" s="137">
        <v>0.48</v>
      </c>
      <c r="P92" s="137">
        <f>O92*H92</f>
        <v>0.96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247</v>
      </c>
      <c r="AT92" s="139" t="s">
        <v>159</v>
      </c>
      <c r="AU92" s="139" t="s">
        <v>79</v>
      </c>
      <c r="AY92" s="18" t="s">
        <v>157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77</v>
      </c>
      <c r="BK92" s="140">
        <f>ROUND(I92*H92,2)</f>
        <v>0</v>
      </c>
      <c r="BL92" s="18" t="s">
        <v>247</v>
      </c>
      <c r="BM92" s="139" t="s">
        <v>2179</v>
      </c>
    </row>
    <row r="93" spans="2:65" s="1" customFormat="1" ht="29.25">
      <c r="B93" s="30"/>
      <c r="C93" s="296"/>
      <c r="D93" s="292" t="s">
        <v>1869</v>
      </c>
      <c r="E93" s="296"/>
      <c r="F93" s="297" t="s">
        <v>2180</v>
      </c>
      <c r="G93" s="296"/>
      <c r="H93" s="296"/>
      <c r="I93" s="296"/>
      <c r="J93" s="296"/>
      <c r="K93" s="296"/>
      <c r="L93" s="268" t="s">
        <v>2435</v>
      </c>
      <c r="M93" s="186"/>
      <c r="N93" s="50"/>
      <c r="O93" s="50"/>
      <c r="P93" s="50"/>
      <c r="Q93" s="50"/>
      <c r="R93" s="50"/>
      <c r="S93" s="50"/>
      <c r="T93" s="51"/>
      <c r="AT93" s="18" t="s">
        <v>1869</v>
      </c>
      <c r="AU93" s="18" t="s">
        <v>79</v>
      </c>
    </row>
    <row r="94" spans="2:65" s="1" customFormat="1" ht="24" customHeight="1">
      <c r="B94" s="128"/>
      <c r="C94" s="269" t="s">
        <v>190</v>
      </c>
      <c r="D94" s="269" t="s">
        <v>159</v>
      </c>
      <c r="E94" s="270" t="s">
        <v>2181</v>
      </c>
      <c r="F94" s="271" t="s">
        <v>2182</v>
      </c>
      <c r="G94" s="272" t="s">
        <v>284</v>
      </c>
      <c r="H94" s="273">
        <v>1</v>
      </c>
      <c r="I94" s="274"/>
      <c r="J94" s="274">
        <f>ROUND(I94*H94,2)</f>
        <v>0</v>
      </c>
      <c r="K94" s="271" t="s">
        <v>162</v>
      </c>
      <c r="L94" s="268" t="s">
        <v>2435</v>
      </c>
      <c r="M94" s="135" t="s">
        <v>3</v>
      </c>
      <c r="N94" s="136" t="s">
        <v>40</v>
      </c>
      <c r="O94" s="137">
        <v>0.25</v>
      </c>
      <c r="P94" s="137">
        <f>O94*H94</f>
        <v>0.25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247</v>
      </c>
      <c r="AT94" s="139" t="s">
        <v>159</v>
      </c>
      <c r="AU94" s="139" t="s">
        <v>79</v>
      </c>
      <c r="AY94" s="18" t="s">
        <v>157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77</v>
      </c>
      <c r="BK94" s="140">
        <f>ROUND(I94*H94,2)</f>
        <v>0</v>
      </c>
      <c r="BL94" s="18" t="s">
        <v>247</v>
      </c>
      <c r="BM94" s="139" t="s">
        <v>2183</v>
      </c>
    </row>
    <row r="95" spans="2:65" s="1" customFormat="1" ht="16.5" customHeight="1">
      <c r="B95" s="128"/>
      <c r="C95" s="285" t="s">
        <v>194</v>
      </c>
      <c r="D95" s="285" t="s">
        <v>242</v>
      </c>
      <c r="E95" s="286" t="s">
        <v>2184</v>
      </c>
      <c r="F95" s="287" t="s">
        <v>2185</v>
      </c>
      <c r="G95" s="288" t="s">
        <v>1936</v>
      </c>
      <c r="H95" s="289">
        <v>1</v>
      </c>
      <c r="I95" s="290"/>
      <c r="J95" s="290">
        <f>ROUND(I95*H95,2)</f>
        <v>0</v>
      </c>
      <c r="K95" s="287" t="s">
        <v>3</v>
      </c>
      <c r="L95" s="268" t="s">
        <v>2435</v>
      </c>
      <c r="M95" s="170" t="s">
        <v>3</v>
      </c>
      <c r="N95" s="171" t="s">
        <v>40</v>
      </c>
      <c r="O95" s="137">
        <v>0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328</v>
      </c>
      <c r="AT95" s="139" t="s">
        <v>242</v>
      </c>
      <c r="AU95" s="139" t="s">
        <v>79</v>
      </c>
      <c r="AY95" s="18" t="s">
        <v>157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77</v>
      </c>
      <c r="BK95" s="140">
        <f>ROUND(I95*H95,2)</f>
        <v>0</v>
      </c>
      <c r="BL95" s="18" t="s">
        <v>247</v>
      </c>
      <c r="BM95" s="139" t="s">
        <v>2186</v>
      </c>
    </row>
    <row r="96" spans="2:65" s="1" customFormat="1" ht="24" customHeight="1">
      <c r="B96" s="128"/>
      <c r="C96" s="269" t="s">
        <v>199</v>
      </c>
      <c r="D96" s="269" t="s">
        <v>159</v>
      </c>
      <c r="E96" s="270" t="s">
        <v>2187</v>
      </c>
      <c r="F96" s="271" t="s">
        <v>2188</v>
      </c>
      <c r="G96" s="272" t="s">
        <v>284</v>
      </c>
      <c r="H96" s="273">
        <v>1</v>
      </c>
      <c r="I96" s="274"/>
      <c r="J96" s="274">
        <f>ROUND(I96*H96,2)</f>
        <v>0</v>
      </c>
      <c r="K96" s="271" t="s">
        <v>162</v>
      </c>
      <c r="L96" s="268" t="s">
        <v>2435</v>
      </c>
      <c r="M96" s="135" t="s">
        <v>3</v>
      </c>
      <c r="N96" s="136" t="s">
        <v>40</v>
      </c>
      <c r="O96" s="137">
        <v>0.85</v>
      </c>
      <c r="P96" s="137">
        <f>O96*H96</f>
        <v>0.85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247</v>
      </c>
      <c r="AT96" s="139" t="s">
        <v>159</v>
      </c>
      <c r="AU96" s="139" t="s">
        <v>79</v>
      </c>
      <c r="AY96" s="18" t="s">
        <v>157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77</v>
      </c>
      <c r="BK96" s="140">
        <f>ROUND(I96*H96,2)</f>
        <v>0</v>
      </c>
      <c r="BL96" s="18" t="s">
        <v>247</v>
      </c>
      <c r="BM96" s="139" t="s">
        <v>2189</v>
      </c>
    </row>
    <row r="97" spans="2:65" s="1" customFormat="1" ht="24" customHeight="1">
      <c r="B97" s="128"/>
      <c r="C97" s="269" t="s">
        <v>203</v>
      </c>
      <c r="D97" s="269" t="s">
        <v>159</v>
      </c>
      <c r="E97" s="270" t="s">
        <v>2190</v>
      </c>
      <c r="F97" s="271" t="s">
        <v>2191</v>
      </c>
      <c r="G97" s="272" t="s">
        <v>284</v>
      </c>
      <c r="H97" s="273">
        <v>3</v>
      </c>
      <c r="I97" s="274"/>
      <c r="J97" s="274">
        <f>ROUND(I97*H97,2)</f>
        <v>0</v>
      </c>
      <c r="K97" s="271" t="s">
        <v>162</v>
      </c>
      <c r="L97" s="268" t="s">
        <v>2435</v>
      </c>
      <c r="M97" s="135" t="s">
        <v>3</v>
      </c>
      <c r="N97" s="136" t="s">
        <v>40</v>
      </c>
      <c r="O97" s="137">
        <v>4.2000000000000003E-2</v>
      </c>
      <c r="P97" s="137">
        <f>O97*H97</f>
        <v>0.126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247</v>
      </c>
      <c r="AT97" s="139" t="s">
        <v>159</v>
      </c>
      <c r="AU97" s="139" t="s">
        <v>79</v>
      </c>
      <c r="AY97" s="18" t="s">
        <v>157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77</v>
      </c>
      <c r="BK97" s="140">
        <f>ROUND(I97*H97,2)</f>
        <v>0</v>
      </c>
      <c r="BL97" s="18" t="s">
        <v>247</v>
      </c>
      <c r="BM97" s="139" t="s">
        <v>2192</v>
      </c>
    </row>
    <row r="98" spans="2:65" s="1" customFormat="1" ht="24" customHeight="1">
      <c r="B98" s="128"/>
      <c r="C98" s="269" t="s">
        <v>208</v>
      </c>
      <c r="D98" s="269" t="s">
        <v>159</v>
      </c>
      <c r="E98" s="270" t="s">
        <v>2193</v>
      </c>
      <c r="F98" s="271" t="s">
        <v>2194</v>
      </c>
      <c r="G98" s="272" t="s">
        <v>284</v>
      </c>
      <c r="H98" s="273">
        <v>3</v>
      </c>
      <c r="I98" s="274"/>
      <c r="J98" s="274">
        <f>ROUND(I98*H98,2)</f>
        <v>0</v>
      </c>
      <c r="K98" s="271" t="s">
        <v>162</v>
      </c>
      <c r="L98" s="268" t="s">
        <v>2435</v>
      </c>
      <c r="M98" s="135" t="s">
        <v>3</v>
      </c>
      <c r="N98" s="136" t="s">
        <v>40</v>
      </c>
      <c r="O98" s="137">
        <v>0.05</v>
      </c>
      <c r="P98" s="137">
        <f>O98*H98</f>
        <v>0.15000000000000002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247</v>
      </c>
      <c r="AT98" s="139" t="s">
        <v>159</v>
      </c>
      <c r="AU98" s="139" t="s">
        <v>79</v>
      </c>
      <c r="AY98" s="18" t="s">
        <v>157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77</v>
      </c>
      <c r="BK98" s="140">
        <f>ROUND(I98*H98,2)</f>
        <v>0</v>
      </c>
      <c r="BL98" s="18" t="s">
        <v>247</v>
      </c>
      <c r="BM98" s="139" t="s">
        <v>2195</v>
      </c>
    </row>
    <row r="99" spans="2:65" s="11" customFormat="1" ht="25.9" customHeight="1">
      <c r="B99" s="116"/>
      <c r="D99" s="117" t="s">
        <v>68</v>
      </c>
      <c r="E99" s="118" t="s">
        <v>2043</v>
      </c>
      <c r="F99" s="118" t="s">
        <v>2044</v>
      </c>
      <c r="J99" s="119">
        <f>BK99</f>
        <v>0</v>
      </c>
      <c r="L99" s="116"/>
      <c r="M99" s="120"/>
      <c r="N99" s="121"/>
      <c r="O99" s="121"/>
      <c r="P99" s="122">
        <f>P100</f>
        <v>10</v>
      </c>
      <c r="Q99" s="121"/>
      <c r="R99" s="122">
        <f>R100</f>
        <v>0</v>
      </c>
      <c r="S99" s="121"/>
      <c r="T99" s="123">
        <f>T100</f>
        <v>0</v>
      </c>
      <c r="AR99" s="117" t="s">
        <v>163</v>
      </c>
      <c r="AT99" s="124" t="s">
        <v>68</v>
      </c>
      <c r="AU99" s="124" t="s">
        <v>69</v>
      </c>
      <c r="AY99" s="117" t="s">
        <v>157</v>
      </c>
      <c r="BK99" s="125">
        <f>BK100</f>
        <v>0</v>
      </c>
    </row>
    <row r="100" spans="2:65" s="1" customFormat="1" ht="36" customHeight="1">
      <c r="B100" s="128"/>
      <c r="C100" s="129" t="s">
        <v>214</v>
      </c>
      <c r="D100" s="129" t="s">
        <v>159</v>
      </c>
      <c r="E100" s="130" t="s">
        <v>2196</v>
      </c>
      <c r="F100" s="131" t="s">
        <v>2197</v>
      </c>
      <c r="G100" s="132" t="s">
        <v>2047</v>
      </c>
      <c r="H100" s="133">
        <v>10</v>
      </c>
      <c r="I100" s="134"/>
      <c r="J100" s="134">
        <f>ROUND(I100*H100,2)</f>
        <v>0</v>
      </c>
      <c r="K100" s="131" t="s">
        <v>162</v>
      </c>
      <c r="L100" s="30"/>
      <c r="M100" s="178" t="s">
        <v>3</v>
      </c>
      <c r="N100" s="179" t="s">
        <v>40</v>
      </c>
      <c r="O100" s="180">
        <v>1</v>
      </c>
      <c r="P100" s="180">
        <f>O100*H100</f>
        <v>10</v>
      </c>
      <c r="Q100" s="180">
        <v>0</v>
      </c>
      <c r="R100" s="180">
        <f>Q100*H100</f>
        <v>0</v>
      </c>
      <c r="S100" s="180">
        <v>0</v>
      </c>
      <c r="T100" s="181">
        <f>S100*H100</f>
        <v>0</v>
      </c>
      <c r="AR100" s="139" t="s">
        <v>2048</v>
      </c>
      <c r="AT100" s="139" t="s">
        <v>159</v>
      </c>
      <c r="AU100" s="139" t="s">
        <v>77</v>
      </c>
      <c r="AY100" s="18" t="s">
        <v>157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77</v>
      </c>
      <c r="BK100" s="140">
        <f>ROUND(I100*H100,2)</f>
        <v>0</v>
      </c>
      <c r="BL100" s="18" t="s">
        <v>2048</v>
      </c>
      <c r="BM100" s="139" t="s">
        <v>2198</v>
      </c>
    </row>
    <row r="101" spans="2:65" s="1" customFormat="1" ht="6.9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30"/>
    </row>
  </sheetData>
  <autoFilter ref="C82:K100"/>
  <mergeCells count="8">
    <mergeCell ref="E73:H73"/>
    <mergeCell ref="E75:H75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8"/>
  <sheetViews>
    <sheetView showGridLines="0" workbookViewId="0">
      <selection activeCell="E24" sqref="E2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9.83203125" customWidth="1"/>
    <col min="6" max="6" width="50.83203125" customWidth="1"/>
    <col min="7" max="7" width="9" customWidth="1"/>
    <col min="8" max="8" width="11.5" customWidth="1"/>
    <col min="9" max="10" width="20.1640625" customWidth="1"/>
    <col min="11" max="11" width="13.33203125" customWidth="1"/>
    <col min="12" max="12" width="1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3"/>
    </row>
    <row r="2" spans="1:46" ht="36.950000000000003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101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ht="24.95" customHeight="1">
      <c r="B4" s="21"/>
      <c r="D4" s="22" t="s">
        <v>109</v>
      </c>
      <c r="L4" s="21"/>
      <c r="M4" s="85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7" t="s">
        <v>15</v>
      </c>
      <c r="L6" s="21"/>
    </row>
    <row r="7" spans="1:46" ht="16.5" customHeight="1">
      <c r="B7" s="21"/>
      <c r="E7" s="370" t="str">
        <f>'Rekapitulace stavby'!K6</f>
        <v>Srbsko, vodojem - rekonstrukce, úprava 18.6.2019</v>
      </c>
      <c r="F7" s="371"/>
      <c r="G7" s="371"/>
      <c r="H7" s="371"/>
      <c r="L7" s="21"/>
    </row>
    <row r="8" spans="1:46" s="1" customFormat="1" ht="12" customHeight="1">
      <c r="B8" s="30"/>
      <c r="D8" s="27" t="s">
        <v>123</v>
      </c>
      <c r="L8" s="30"/>
    </row>
    <row r="9" spans="1:46" s="1" customFormat="1" ht="36.950000000000003" customHeight="1">
      <c r="B9" s="30"/>
      <c r="E9" s="354" t="s">
        <v>2199</v>
      </c>
      <c r="F9" s="369"/>
      <c r="G9" s="369"/>
      <c r="H9" s="369"/>
      <c r="L9" s="30"/>
    </row>
    <row r="10" spans="1:46" s="1" customFormat="1">
      <c r="B10" s="30"/>
      <c r="L10" s="30"/>
    </row>
    <row r="11" spans="1:46" s="1" customFormat="1" ht="12" customHeight="1">
      <c r="B11" s="30"/>
      <c r="D11" s="27" t="s">
        <v>17</v>
      </c>
      <c r="F11" s="25" t="s">
        <v>3</v>
      </c>
      <c r="I11" s="27" t="s">
        <v>18</v>
      </c>
      <c r="J11" s="25" t="s">
        <v>3</v>
      </c>
      <c r="L11" s="30"/>
    </row>
    <row r="12" spans="1:46" s="1" customFormat="1" ht="12" customHeight="1">
      <c r="B12" s="30"/>
      <c r="D12" s="27" t="s">
        <v>19</v>
      </c>
      <c r="F12" s="25" t="s">
        <v>20</v>
      </c>
      <c r="I12" s="27" t="s">
        <v>21</v>
      </c>
      <c r="J12" s="47" t="str">
        <f>'Rekapitulace stavby'!AN8</f>
        <v>27. 4. 2019</v>
      </c>
      <c r="L12" s="30"/>
    </row>
    <row r="13" spans="1:46" s="1" customFormat="1" ht="10.9" customHeight="1">
      <c r="B13" s="30"/>
      <c r="L13" s="30"/>
    </row>
    <row r="14" spans="1:46" s="1" customFormat="1" ht="12" customHeight="1">
      <c r="B14" s="30"/>
      <c r="D14" s="27" t="s">
        <v>23</v>
      </c>
      <c r="I14" s="27" t="s">
        <v>24</v>
      </c>
      <c r="J14" s="25" t="s">
        <v>3</v>
      </c>
      <c r="L14" s="30"/>
    </row>
    <row r="15" spans="1:46" s="1" customFormat="1" ht="18" customHeight="1">
      <c r="B15" s="30"/>
      <c r="E15" s="25" t="s">
        <v>25</v>
      </c>
      <c r="I15" s="27" t="s">
        <v>26</v>
      </c>
      <c r="J15" s="25" t="s">
        <v>3</v>
      </c>
      <c r="L15" s="30"/>
    </row>
    <row r="16" spans="1:46" s="1" customFormat="1" ht="6.95" customHeight="1">
      <c r="B16" s="30"/>
      <c r="L16" s="30"/>
    </row>
    <row r="17" spans="2:12" s="1" customFormat="1" ht="12" customHeight="1">
      <c r="B17" s="30"/>
      <c r="D17" s="27" t="s">
        <v>27</v>
      </c>
      <c r="I17" s="27" t="s">
        <v>24</v>
      </c>
      <c r="J17" s="25" t="str">
        <f>'Rekapitulace stavby'!AN13</f>
        <v/>
      </c>
      <c r="L17" s="30"/>
    </row>
    <row r="18" spans="2:12" s="1" customFormat="1" ht="18" customHeight="1">
      <c r="B18" s="30"/>
      <c r="E18" s="345" t="str">
        <f>'Rekapitulace stavby'!E14</f>
        <v xml:space="preserve"> </v>
      </c>
      <c r="F18" s="345"/>
      <c r="G18" s="345"/>
      <c r="H18" s="345"/>
      <c r="I18" s="27" t="s">
        <v>26</v>
      </c>
      <c r="J18" s="25" t="str">
        <f>'Rekapitulace stavby'!AN14</f>
        <v/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7" t="s">
        <v>29</v>
      </c>
      <c r="I20" s="27" t="s">
        <v>24</v>
      </c>
      <c r="J20" s="25" t="s">
        <v>3</v>
      </c>
      <c r="L20" s="30"/>
    </row>
    <row r="21" spans="2:12" s="1" customFormat="1" ht="18" customHeight="1">
      <c r="B21" s="30"/>
      <c r="E21" s="25" t="s">
        <v>30</v>
      </c>
      <c r="I21" s="27" t="s">
        <v>26</v>
      </c>
      <c r="J21" s="25" t="s">
        <v>3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76" t="str">
        <f>'Rekapitulace stavby'!D19</f>
        <v>Uchazeč:</v>
      </c>
      <c r="E23" s="278"/>
      <c r="F23" s="278"/>
      <c r="G23" s="278"/>
      <c r="H23" s="278"/>
      <c r="I23" s="276" t="s">
        <v>24</v>
      </c>
      <c r="J23" s="277" t="s">
        <v>3</v>
      </c>
      <c r="K23" s="278"/>
      <c r="L23" s="30"/>
    </row>
    <row r="24" spans="2:12" s="1" customFormat="1" ht="18" customHeight="1">
      <c r="B24" s="30"/>
      <c r="D24" s="278"/>
      <c r="E24" s="277" t="str">
        <f>'Rekapitulace stavby'!E20</f>
        <v>Vyplň údaj</v>
      </c>
      <c r="F24" s="278"/>
      <c r="G24" s="278"/>
      <c r="H24" s="278"/>
      <c r="I24" s="276" t="s">
        <v>26</v>
      </c>
      <c r="J24" s="277" t="s">
        <v>3</v>
      </c>
      <c r="K24" s="278"/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7" t="s">
        <v>33</v>
      </c>
      <c r="L26" s="30"/>
    </row>
    <row r="27" spans="2:12" s="7" customFormat="1" ht="16.5" customHeight="1">
      <c r="B27" s="86"/>
      <c r="E27" s="341" t="s">
        <v>3</v>
      </c>
      <c r="F27" s="341"/>
      <c r="G27" s="341"/>
      <c r="H27" s="341"/>
      <c r="L27" s="86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7" t="s">
        <v>35</v>
      </c>
      <c r="J30" s="61">
        <f>ROUND(J80,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88" t="s">
        <v>39</v>
      </c>
      <c r="E33" s="27" t="s">
        <v>40</v>
      </c>
      <c r="F33" s="89">
        <f>ROUND((SUM(BE80:BE97)),  2)</f>
        <v>0</v>
      </c>
      <c r="I33" s="90">
        <v>0.21</v>
      </c>
      <c r="J33" s="89">
        <f>ROUND(((SUM(BE80:BE97))*I33),  2)</f>
        <v>0</v>
      </c>
      <c r="L33" s="30"/>
    </row>
    <row r="34" spans="2:12" s="1" customFormat="1" ht="14.45" customHeight="1">
      <c r="B34" s="30"/>
      <c r="E34" s="27" t="s">
        <v>41</v>
      </c>
      <c r="F34" s="89">
        <f>ROUND((SUM(BF80:BF97)),  2)</f>
        <v>0</v>
      </c>
      <c r="I34" s="90">
        <v>0.15</v>
      </c>
      <c r="J34" s="89">
        <f>ROUND(((SUM(BF80:BF97))*I34),  2)</f>
        <v>0</v>
      </c>
      <c r="L34" s="30"/>
    </row>
    <row r="35" spans="2:12" s="1" customFormat="1" ht="14.45" hidden="1" customHeight="1">
      <c r="B35" s="30"/>
      <c r="E35" s="27" t="s">
        <v>42</v>
      </c>
      <c r="F35" s="89">
        <f>ROUND((SUM(BG80:BG97)),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7" t="s">
        <v>43</v>
      </c>
      <c r="F36" s="89">
        <f>ROUND((SUM(BH80:BH97)),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7" t="s">
        <v>44</v>
      </c>
      <c r="F37" s="89">
        <f>ROUND((SUM(BI80:BI97)),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45</v>
      </c>
      <c r="E39" s="52"/>
      <c r="F39" s="52"/>
      <c r="G39" s="93" t="s">
        <v>46</v>
      </c>
      <c r="H39" s="94" t="s">
        <v>47</v>
      </c>
      <c r="I39" s="52"/>
      <c r="J39" s="95">
        <f>SUM(J30:J37)</f>
        <v>0</v>
      </c>
      <c r="K39" s="96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22" t="s">
        <v>125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7" t="s">
        <v>15</v>
      </c>
      <c r="L47" s="30"/>
    </row>
    <row r="48" spans="2:12" s="1" customFormat="1" ht="16.5" customHeight="1">
      <c r="B48" s="30"/>
      <c r="E48" s="370" t="str">
        <f>E7</f>
        <v>Srbsko, vodojem - rekonstrukce, úprava 18.6.2019</v>
      </c>
      <c r="F48" s="371"/>
      <c r="G48" s="371"/>
      <c r="H48" s="371"/>
      <c r="L48" s="30"/>
    </row>
    <row r="49" spans="2:47" s="1" customFormat="1" ht="12" customHeight="1">
      <c r="B49" s="30"/>
      <c r="C49" s="27" t="s">
        <v>123</v>
      </c>
      <c r="L49" s="30"/>
    </row>
    <row r="50" spans="2:47" s="1" customFormat="1" ht="16.5" customHeight="1">
      <c r="B50" s="30"/>
      <c r="E50" s="354" t="str">
        <f>E9</f>
        <v>08 - VRN</v>
      </c>
      <c r="F50" s="369"/>
      <c r="G50" s="369"/>
      <c r="H50" s="369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7" t="s">
        <v>19</v>
      </c>
      <c r="F52" s="25" t="str">
        <f>F12</f>
        <v>Srbsko</v>
      </c>
      <c r="I52" s="27" t="s">
        <v>21</v>
      </c>
      <c r="J52" s="47" t="str">
        <f>IF(J12="","",J12)</f>
        <v>27. 4. 2019</v>
      </c>
      <c r="L52" s="30"/>
    </row>
    <row r="53" spans="2:47" s="1" customFormat="1" ht="6.95" customHeight="1">
      <c r="B53" s="30"/>
      <c r="L53" s="30"/>
    </row>
    <row r="54" spans="2:47" s="1" customFormat="1" ht="43.15" customHeight="1">
      <c r="B54" s="30"/>
      <c r="C54" s="27" t="s">
        <v>23</v>
      </c>
      <c r="F54" s="25" t="str">
        <f>E15</f>
        <v>Vodovody a kanalizace Mladá Boleslav, a.s.</v>
      </c>
      <c r="I54" s="27" t="s">
        <v>29</v>
      </c>
      <c r="J54" s="28" t="str">
        <f>E21</f>
        <v>Vodohospodářské inženýrské služby, a.s.</v>
      </c>
      <c r="L54" s="30"/>
    </row>
    <row r="55" spans="2:47" s="1" customFormat="1" ht="15.2" customHeight="1">
      <c r="B55" s="30"/>
      <c r="C55" s="27" t="s">
        <v>27</v>
      </c>
      <c r="F55" s="25" t="str">
        <f>IF(E18="","",E18)</f>
        <v xml:space="preserve"> </v>
      </c>
      <c r="I55" s="27" t="s">
        <v>32</v>
      </c>
      <c r="J55" s="28" t="str">
        <f>E24</f>
        <v>Vyplň údaj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7" t="s">
        <v>126</v>
      </c>
      <c r="D57" s="91"/>
      <c r="E57" s="91"/>
      <c r="F57" s="91"/>
      <c r="G57" s="91"/>
      <c r="H57" s="91"/>
      <c r="I57" s="91"/>
      <c r="J57" s="98" t="s">
        <v>127</v>
      </c>
      <c r="K57" s="91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9" t="s">
        <v>67</v>
      </c>
      <c r="J59" s="61">
        <f>J80</f>
        <v>0</v>
      </c>
      <c r="L59" s="30"/>
      <c r="AU59" s="18" t="s">
        <v>128</v>
      </c>
    </row>
    <row r="60" spans="2:47" s="8" customFormat="1" ht="24.95" customHeight="1">
      <c r="B60" s="100"/>
      <c r="D60" s="101" t="s">
        <v>2200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0"/>
      <c r="L61" s="30"/>
    </row>
    <row r="62" spans="2:47" s="1" customFormat="1" ht="6.95" customHeight="1"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30"/>
    </row>
    <row r="66" spans="2:63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0"/>
    </row>
    <row r="67" spans="2:63" s="1" customFormat="1" ht="24.95" customHeight="1">
      <c r="B67" s="30"/>
      <c r="C67" s="22" t="s">
        <v>142</v>
      </c>
      <c r="L67" s="30"/>
    </row>
    <row r="68" spans="2:63" s="1" customFormat="1" ht="6.95" customHeight="1">
      <c r="B68" s="30"/>
      <c r="L68" s="30"/>
    </row>
    <row r="69" spans="2:63" s="1" customFormat="1" ht="12" customHeight="1">
      <c r="B69" s="30"/>
      <c r="C69" s="27" t="s">
        <v>15</v>
      </c>
      <c r="L69" s="30"/>
    </row>
    <row r="70" spans="2:63" s="1" customFormat="1" ht="16.5" customHeight="1">
      <c r="B70" s="30"/>
      <c r="E70" s="370" t="str">
        <f>E7</f>
        <v>Srbsko, vodojem - rekonstrukce, úprava 18.6.2019</v>
      </c>
      <c r="F70" s="371"/>
      <c r="G70" s="371"/>
      <c r="H70" s="371"/>
      <c r="L70" s="30"/>
    </row>
    <row r="71" spans="2:63" s="1" customFormat="1" ht="12" customHeight="1">
      <c r="B71" s="30"/>
      <c r="C71" s="27" t="s">
        <v>123</v>
      </c>
      <c r="L71" s="30"/>
    </row>
    <row r="72" spans="2:63" s="1" customFormat="1" ht="16.5" customHeight="1">
      <c r="B72" s="30"/>
      <c r="E72" s="354" t="str">
        <f>E9</f>
        <v>08 - VRN</v>
      </c>
      <c r="F72" s="369"/>
      <c r="G72" s="369"/>
      <c r="H72" s="369"/>
      <c r="L72" s="30"/>
    </row>
    <row r="73" spans="2:63" s="1" customFormat="1" ht="6.95" customHeight="1">
      <c r="B73" s="30"/>
      <c r="L73" s="30"/>
    </row>
    <row r="74" spans="2:63" s="1" customFormat="1" ht="12" customHeight="1">
      <c r="B74" s="30"/>
      <c r="C74" s="27" t="s">
        <v>19</v>
      </c>
      <c r="F74" s="25" t="str">
        <f>F12</f>
        <v>Srbsko</v>
      </c>
      <c r="I74" s="27" t="s">
        <v>21</v>
      </c>
      <c r="J74" s="47" t="str">
        <f>IF(J12="","",J12)</f>
        <v>27. 4. 2019</v>
      </c>
      <c r="L74" s="30"/>
    </row>
    <row r="75" spans="2:63" s="1" customFormat="1" ht="6.95" customHeight="1">
      <c r="B75" s="30"/>
      <c r="L75" s="30"/>
    </row>
    <row r="76" spans="2:63" s="1" customFormat="1" ht="43.15" customHeight="1">
      <c r="B76" s="30"/>
      <c r="C76" s="27" t="s">
        <v>23</v>
      </c>
      <c r="F76" s="25" t="str">
        <f>E15</f>
        <v>Vodovody a kanalizace Mladá Boleslav, a.s.</v>
      </c>
      <c r="I76" s="27" t="s">
        <v>29</v>
      </c>
      <c r="J76" s="28" t="str">
        <f>E21</f>
        <v>Vodohospodářské inženýrské služby, a.s.</v>
      </c>
      <c r="L76" s="30"/>
    </row>
    <row r="77" spans="2:63" s="1" customFormat="1" ht="15.2" customHeight="1">
      <c r="B77" s="30"/>
      <c r="C77" s="27" t="s">
        <v>27</v>
      </c>
      <c r="F77" s="25" t="str">
        <f>IF(E18="","",E18)</f>
        <v xml:space="preserve"> </v>
      </c>
      <c r="I77" s="27" t="s">
        <v>32</v>
      </c>
      <c r="J77" s="28" t="str">
        <f>E24</f>
        <v>Vyplň údaj</v>
      </c>
      <c r="L77" s="30"/>
    </row>
    <row r="78" spans="2:63" s="1" customFormat="1" ht="10.35" customHeight="1">
      <c r="B78" s="30"/>
      <c r="L78" s="30"/>
    </row>
    <row r="79" spans="2:63" s="10" customFormat="1" ht="29.25" customHeight="1">
      <c r="B79" s="108"/>
      <c r="C79" s="109" t="s">
        <v>143</v>
      </c>
      <c r="D79" s="110" t="s">
        <v>54</v>
      </c>
      <c r="E79" s="110" t="s">
        <v>50</v>
      </c>
      <c r="F79" s="110" t="s">
        <v>51</v>
      </c>
      <c r="G79" s="110" t="s">
        <v>144</v>
      </c>
      <c r="H79" s="110" t="s">
        <v>145</v>
      </c>
      <c r="I79" s="110" t="s">
        <v>146</v>
      </c>
      <c r="J79" s="110" t="s">
        <v>127</v>
      </c>
      <c r="K79" s="111" t="s">
        <v>147</v>
      </c>
      <c r="L79" s="108"/>
      <c r="M79" s="54" t="s">
        <v>3</v>
      </c>
      <c r="N79" s="55" t="s">
        <v>39</v>
      </c>
      <c r="O79" s="55" t="s">
        <v>148</v>
      </c>
      <c r="P79" s="55" t="s">
        <v>149</v>
      </c>
      <c r="Q79" s="55" t="s">
        <v>150</v>
      </c>
      <c r="R79" s="55" t="s">
        <v>151</v>
      </c>
      <c r="S79" s="55" t="s">
        <v>152</v>
      </c>
      <c r="T79" s="56" t="s">
        <v>153</v>
      </c>
    </row>
    <row r="80" spans="2:63" s="1" customFormat="1" ht="22.9" customHeight="1">
      <c r="B80" s="30"/>
      <c r="C80" s="59" t="s">
        <v>154</v>
      </c>
      <c r="J80" s="112">
        <f>BK80</f>
        <v>0</v>
      </c>
      <c r="L80" s="30"/>
      <c r="M80" s="57"/>
      <c r="N80" s="48"/>
      <c r="O80" s="48"/>
      <c r="P80" s="113">
        <f>P81</f>
        <v>0</v>
      </c>
      <c r="Q80" s="48"/>
      <c r="R80" s="113">
        <f>R81</f>
        <v>0</v>
      </c>
      <c r="S80" s="48"/>
      <c r="T80" s="114">
        <f>T81</f>
        <v>0</v>
      </c>
      <c r="AT80" s="18" t="s">
        <v>68</v>
      </c>
      <c r="AU80" s="18" t="s">
        <v>128</v>
      </c>
      <c r="BK80" s="115">
        <f>BK81</f>
        <v>0</v>
      </c>
    </row>
    <row r="81" spans="2:65" s="11" customFormat="1" ht="25.9" customHeight="1">
      <c r="B81" s="116"/>
      <c r="D81" s="117" t="s">
        <v>68</v>
      </c>
      <c r="E81" s="118" t="s">
        <v>2201</v>
      </c>
      <c r="F81" s="118" t="s">
        <v>2202</v>
      </c>
      <c r="J81" s="119">
        <f>BK81</f>
        <v>0</v>
      </c>
      <c r="L81" s="116"/>
      <c r="M81" s="120"/>
      <c r="N81" s="121"/>
      <c r="O81" s="121"/>
      <c r="P81" s="122">
        <f>SUM(P82:P97)</f>
        <v>0</v>
      </c>
      <c r="Q81" s="121"/>
      <c r="R81" s="122">
        <f>SUM(R82:R97)</f>
        <v>0</v>
      </c>
      <c r="S81" s="121"/>
      <c r="T81" s="123">
        <f>SUM(T82:T97)</f>
        <v>0</v>
      </c>
      <c r="AR81" s="117" t="s">
        <v>184</v>
      </c>
      <c r="AT81" s="124" t="s">
        <v>68</v>
      </c>
      <c r="AU81" s="124" t="s">
        <v>69</v>
      </c>
      <c r="AY81" s="117" t="s">
        <v>157</v>
      </c>
      <c r="BK81" s="125">
        <f>SUM(BK82:BK97)</f>
        <v>0</v>
      </c>
    </row>
    <row r="82" spans="2:65" s="1" customFormat="1" ht="16.5" customHeight="1">
      <c r="B82" s="128"/>
      <c r="C82" s="129" t="s">
        <v>77</v>
      </c>
      <c r="D82" s="129" t="s">
        <v>159</v>
      </c>
      <c r="E82" s="130" t="s">
        <v>2203</v>
      </c>
      <c r="F82" s="131" t="s">
        <v>2204</v>
      </c>
      <c r="G82" s="132" t="s">
        <v>2162</v>
      </c>
      <c r="H82" s="133">
        <v>1</v>
      </c>
      <c r="I82" s="134"/>
      <c r="J82" s="134">
        <f t="shared" ref="J82:J97" si="0">ROUND(I82*H82,2)</f>
        <v>0</v>
      </c>
      <c r="K82" s="131" t="s">
        <v>3</v>
      </c>
      <c r="L82" s="30"/>
      <c r="M82" s="135" t="s">
        <v>3</v>
      </c>
      <c r="N82" s="136" t="s">
        <v>40</v>
      </c>
      <c r="O82" s="137">
        <v>0</v>
      </c>
      <c r="P82" s="137">
        <f t="shared" ref="P82:P97" si="1">O82*H82</f>
        <v>0</v>
      </c>
      <c r="Q82" s="137">
        <v>0</v>
      </c>
      <c r="R82" s="137">
        <f t="shared" ref="R82:R97" si="2">Q82*H82</f>
        <v>0</v>
      </c>
      <c r="S82" s="137">
        <v>0</v>
      </c>
      <c r="T82" s="138">
        <f t="shared" ref="T82:T97" si="3">S82*H82</f>
        <v>0</v>
      </c>
      <c r="AR82" s="139" t="s">
        <v>163</v>
      </c>
      <c r="AT82" s="139" t="s">
        <v>159</v>
      </c>
      <c r="AU82" s="139" t="s">
        <v>77</v>
      </c>
      <c r="AY82" s="18" t="s">
        <v>157</v>
      </c>
      <c r="BE82" s="140">
        <f t="shared" ref="BE82:BE97" si="4">IF(N82="základní",J82,0)</f>
        <v>0</v>
      </c>
      <c r="BF82" s="140">
        <f t="shared" ref="BF82:BF97" si="5">IF(N82="snížená",J82,0)</f>
        <v>0</v>
      </c>
      <c r="BG82" s="140">
        <f t="shared" ref="BG82:BG97" si="6">IF(N82="zákl. přenesená",J82,0)</f>
        <v>0</v>
      </c>
      <c r="BH82" s="140">
        <f t="shared" ref="BH82:BH97" si="7">IF(N82="sníž. přenesená",J82,0)</f>
        <v>0</v>
      </c>
      <c r="BI82" s="140">
        <f t="shared" ref="BI82:BI97" si="8">IF(N82="nulová",J82,0)</f>
        <v>0</v>
      </c>
      <c r="BJ82" s="18" t="s">
        <v>77</v>
      </c>
      <c r="BK82" s="140">
        <f t="shared" ref="BK82:BK97" si="9">ROUND(I82*H82,2)</f>
        <v>0</v>
      </c>
      <c r="BL82" s="18" t="s">
        <v>163</v>
      </c>
      <c r="BM82" s="139" t="s">
        <v>2205</v>
      </c>
    </row>
    <row r="83" spans="2:65" s="1" customFormat="1" ht="16.5" customHeight="1">
      <c r="B83" s="128"/>
      <c r="C83" s="129" t="s">
        <v>79</v>
      </c>
      <c r="D83" s="129" t="s">
        <v>159</v>
      </c>
      <c r="E83" s="130" t="s">
        <v>2206</v>
      </c>
      <c r="F83" s="131" t="s">
        <v>2207</v>
      </c>
      <c r="G83" s="132" t="s">
        <v>2162</v>
      </c>
      <c r="H83" s="133">
        <v>1</v>
      </c>
      <c r="I83" s="134"/>
      <c r="J83" s="134">
        <f t="shared" si="0"/>
        <v>0</v>
      </c>
      <c r="K83" s="131" t="s">
        <v>3</v>
      </c>
      <c r="L83" s="30"/>
      <c r="M83" s="135" t="s">
        <v>3</v>
      </c>
      <c r="N83" s="136" t="s">
        <v>40</v>
      </c>
      <c r="O83" s="137">
        <v>0</v>
      </c>
      <c r="P83" s="137">
        <f t="shared" si="1"/>
        <v>0</v>
      </c>
      <c r="Q83" s="137">
        <v>0</v>
      </c>
      <c r="R83" s="137">
        <f t="shared" si="2"/>
        <v>0</v>
      </c>
      <c r="S83" s="137">
        <v>0</v>
      </c>
      <c r="T83" s="138">
        <f t="shared" si="3"/>
        <v>0</v>
      </c>
      <c r="AR83" s="139" t="s">
        <v>163</v>
      </c>
      <c r="AT83" s="139" t="s">
        <v>159</v>
      </c>
      <c r="AU83" s="139" t="s">
        <v>77</v>
      </c>
      <c r="AY83" s="18" t="s">
        <v>157</v>
      </c>
      <c r="BE83" s="140">
        <f t="shared" si="4"/>
        <v>0</v>
      </c>
      <c r="BF83" s="140">
        <f t="shared" si="5"/>
        <v>0</v>
      </c>
      <c r="BG83" s="140">
        <f t="shared" si="6"/>
        <v>0</v>
      </c>
      <c r="BH83" s="140">
        <f t="shared" si="7"/>
        <v>0</v>
      </c>
      <c r="BI83" s="140">
        <f t="shared" si="8"/>
        <v>0</v>
      </c>
      <c r="BJ83" s="18" t="s">
        <v>77</v>
      </c>
      <c r="BK83" s="140">
        <f t="shared" si="9"/>
        <v>0</v>
      </c>
      <c r="BL83" s="18" t="s">
        <v>163</v>
      </c>
      <c r="BM83" s="139" t="s">
        <v>2208</v>
      </c>
    </row>
    <row r="84" spans="2:65" s="1" customFormat="1" ht="16.5" customHeight="1">
      <c r="B84" s="128"/>
      <c r="C84" s="129" t="s">
        <v>174</v>
      </c>
      <c r="D84" s="129" t="s">
        <v>159</v>
      </c>
      <c r="E84" s="130" t="s">
        <v>2209</v>
      </c>
      <c r="F84" s="131" t="s">
        <v>2210</v>
      </c>
      <c r="G84" s="132" t="s">
        <v>2162</v>
      </c>
      <c r="H84" s="133">
        <v>1</v>
      </c>
      <c r="I84" s="134"/>
      <c r="J84" s="134">
        <f t="shared" si="0"/>
        <v>0</v>
      </c>
      <c r="K84" s="131" t="s">
        <v>3</v>
      </c>
      <c r="L84" s="30"/>
      <c r="M84" s="135" t="s">
        <v>3</v>
      </c>
      <c r="N84" s="136" t="s">
        <v>40</v>
      </c>
      <c r="O84" s="137">
        <v>0</v>
      </c>
      <c r="P84" s="137">
        <f t="shared" si="1"/>
        <v>0</v>
      </c>
      <c r="Q84" s="137">
        <v>0</v>
      </c>
      <c r="R84" s="137">
        <f t="shared" si="2"/>
        <v>0</v>
      </c>
      <c r="S84" s="137">
        <v>0</v>
      </c>
      <c r="T84" s="138">
        <f t="shared" si="3"/>
        <v>0</v>
      </c>
      <c r="AR84" s="139" t="s">
        <v>163</v>
      </c>
      <c r="AT84" s="139" t="s">
        <v>159</v>
      </c>
      <c r="AU84" s="139" t="s">
        <v>77</v>
      </c>
      <c r="AY84" s="18" t="s">
        <v>157</v>
      </c>
      <c r="BE84" s="140">
        <f t="shared" si="4"/>
        <v>0</v>
      </c>
      <c r="BF84" s="140">
        <f t="shared" si="5"/>
        <v>0</v>
      </c>
      <c r="BG84" s="140">
        <f t="shared" si="6"/>
        <v>0</v>
      </c>
      <c r="BH84" s="140">
        <f t="shared" si="7"/>
        <v>0</v>
      </c>
      <c r="BI84" s="140">
        <f t="shared" si="8"/>
        <v>0</v>
      </c>
      <c r="BJ84" s="18" t="s">
        <v>77</v>
      </c>
      <c r="BK84" s="140">
        <f t="shared" si="9"/>
        <v>0</v>
      </c>
      <c r="BL84" s="18" t="s">
        <v>163</v>
      </c>
      <c r="BM84" s="139" t="s">
        <v>2211</v>
      </c>
    </row>
    <row r="85" spans="2:65" s="1" customFormat="1" ht="24" customHeight="1">
      <c r="B85" s="128"/>
      <c r="C85" s="129" t="s">
        <v>163</v>
      </c>
      <c r="D85" s="129" t="s">
        <v>159</v>
      </c>
      <c r="E85" s="130" t="s">
        <v>2212</v>
      </c>
      <c r="F85" s="131" t="s">
        <v>2213</v>
      </c>
      <c r="G85" s="132" t="s">
        <v>2162</v>
      </c>
      <c r="H85" s="133">
        <v>1</v>
      </c>
      <c r="I85" s="134"/>
      <c r="J85" s="134">
        <f t="shared" si="0"/>
        <v>0</v>
      </c>
      <c r="K85" s="131" t="s">
        <v>3</v>
      </c>
      <c r="L85" s="30"/>
      <c r="M85" s="135" t="s">
        <v>3</v>
      </c>
      <c r="N85" s="136" t="s">
        <v>40</v>
      </c>
      <c r="O85" s="137">
        <v>0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163</v>
      </c>
      <c r="AT85" s="139" t="s">
        <v>159</v>
      </c>
      <c r="AU85" s="139" t="s">
        <v>77</v>
      </c>
      <c r="AY85" s="18" t="s">
        <v>157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77</v>
      </c>
      <c r="BK85" s="140">
        <f t="shared" si="9"/>
        <v>0</v>
      </c>
      <c r="BL85" s="18" t="s">
        <v>163</v>
      </c>
      <c r="BM85" s="139" t="s">
        <v>2214</v>
      </c>
    </row>
    <row r="86" spans="2:65" s="1" customFormat="1" ht="36" customHeight="1">
      <c r="B86" s="128"/>
      <c r="C86" s="269" t="s">
        <v>184</v>
      </c>
      <c r="D86" s="269" t="s">
        <v>159</v>
      </c>
      <c r="E86" s="270" t="s">
        <v>2215</v>
      </c>
      <c r="F86" s="271" t="s">
        <v>2216</v>
      </c>
      <c r="G86" s="272" t="s">
        <v>2162</v>
      </c>
      <c r="H86" s="273">
        <v>1</v>
      </c>
      <c r="I86" s="274"/>
      <c r="J86" s="274">
        <f t="shared" si="0"/>
        <v>0</v>
      </c>
      <c r="K86" s="271" t="s">
        <v>3</v>
      </c>
      <c r="L86" s="268" t="s">
        <v>2435</v>
      </c>
      <c r="M86" s="135" t="s">
        <v>3</v>
      </c>
      <c r="N86" s="136" t="s">
        <v>40</v>
      </c>
      <c r="O86" s="137">
        <v>0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163</v>
      </c>
      <c r="AT86" s="139" t="s">
        <v>159</v>
      </c>
      <c r="AU86" s="139" t="s">
        <v>77</v>
      </c>
      <c r="AY86" s="18" t="s">
        <v>157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77</v>
      </c>
      <c r="BK86" s="140">
        <f t="shared" si="9"/>
        <v>0</v>
      </c>
      <c r="BL86" s="18" t="s">
        <v>163</v>
      </c>
      <c r="BM86" s="139" t="s">
        <v>2217</v>
      </c>
    </row>
    <row r="87" spans="2:65" s="1" customFormat="1" ht="16.5" customHeight="1">
      <c r="B87" s="128"/>
      <c r="C87" s="129" t="s">
        <v>190</v>
      </c>
      <c r="D87" s="129" t="s">
        <v>159</v>
      </c>
      <c r="E87" s="130" t="s">
        <v>2218</v>
      </c>
      <c r="F87" s="131" t="s">
        <v>2219</v>
      </c>
      <c r="G87" s="132" t="s">
        <v>2162</v>
      </c>
      <c r="H87" s="133">
        <v>1</v>
      </c>
      <c r="I87" s="134"/>
      <c r="J87" s="134">
        <f t="shared" si="0"/>
        <v>0</v>
      </c>
      <c r="K87" s="131" t="s">
        <v>3</v>
      </c>
      <c r="L87" s="30"/>
      <c r="M87" s="135" t="s">
        <v>3</v>
      </c>
      <c r="N87" s="136" t="s">
        <v>40</v>
      </c>
      <c r="O87" s="137">
        <v>0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163</v>
      </c>
      <c r="AT87" s="139" t="s">
        <v>159</v>
      </c>
      <c r="AU87" s="139" t="s">
        <v>77</v>
      </c>
      <c r="AY87" s="18" t="s">
        <v>157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77</v>
      </c>
      <c r="BK87" s="140">
        <f t="shared" si="9"/>
        <v>0</v>
      </c>
      <c r="BL87" s="18" t="s">
        <v>163</v>
      </c>
      <c r="BM87" s="139" t="s">
        <v>2220</v>
      </c>
    </row>
    <row r="88" spans="2:65" s="1" customFormat="1" ht="16.5" customHeight="1">
      <c r="B88" s="128"/>
      <c r="C88" s="129" t="s">
        <v>194</v>
      </c>
      <c r="D88" s="129" t="s">
        <v>159</v>
      </c>
      <c r="E88" s="130" t="s">
        <v>2221</v>
      </c>
      <c r="F88" s="131" t="s">
        <v>2222</v>
      </c>
      <c r="G88" s="132" t="s">
        <v>2162</v>
      </c>
      <c r="H88" s="133">
        <v>1</v>
      </c>
      <c r="I88" s="134"/>
      <c r="J88" s="134">
        <f t="shared" si="0"/>
        <v>0</v>
      </c>
      <c r="K88" s="131" t="s">
        <v>3</v>
      </c>
      <c r="L88" s="30"/>
      <c r="M88" s="135" t="s">
        <v>3</v>
      </c>
      <c r="N88" s="136" t="s">
        <v>40</v>
      </c>
      <c r="O88" s="137">
        <v>0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163</v>
      </c>
      <c r="AT88" s="139" t="s">
        <v>159</v>
      </c>
      <c r="AU88" s="139" t="s">
        <v>77</v>
      </c>
      <c r="AY88" s="18" t="s">
        <v>157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77</v>
      </c>
      <c r="BK88" s="140">
        <f t="shared" si="9"/>
        <v>0</v>
      </c>
      <c r="BL88" s="18" t="s">
        <v>163</v>
      </c>
      <c r="BM88" s="139" t="s">
        <v>2223</v>
      </c>
    </row>
    <row r="89" spans="2:65" s="1" customFormat="1" ht="24" customHeight="1">
      <c r="B89" s="128"/>
      <c r="C89" s="129" t="s">
        <v>199</v>
      </c>
      <c r="D89" s="129" t="s">
        <v>159</v>
      </c>
      <c r="E89" s="130" t="s">
        <v>2224</v>
      </c>
      <c r="F89" s="131" t="s">
        <v>2225</v>
      </c>
      <c r="G89" s="132" t="s">
        <v>2162</v>
      </c>
      <c r="H89" s="133">
        <v>1</v>
      </c>
      <c r="I89" s="134"/>
      <c r="J89" s="134">
        <f t="shared" si="0"/>
        <v>0</v>
      </c>
      <c r="K89" s="131" t="s">
        <v>3</v>
      </c>
      <c r="L89" s="30"/>
      <c r="M89" s="135" t="s">
        <v>3</v>
      </c>
      <c r="N89" s="136" t="s">
        <v>40</v>
      </c>
      <c r="O89" s="137">
        <v>0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163</v>
      </c>
      <c r="AT89" s="139" t="s">
        <v>159</v>
      </c>
      <c r="AU89" s="139" t="s">
        <v>77</v>
      </c>
      <c r="AY89" s="18" t="s">
        <v>157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77</v>
      </c>
      <c r="BK89" s="140">
        <f t="shared" si="9"/>
        <v>0</v>
      </c>
      <c r="BL89" s="18" t="s">
        <v>163</v>
      </c>
      <c r="BM89" s="139" t="s">
        <v>2226</v>
      </c>
    </row>
    <row r="90" spans="2:65" s="1" customFormat="1" ht="24" customHeight="1">
      <c r="B90" s="128"/>
      <c r="C90" s="129" t="s">
        <v>203</v>
      </c>
      <c r="D90" s="129" t="s">
        <v>159</v>
      </c>
      <c r="E90" s="130" t="s">
        <v>2227</v>
      </c>
      <c r="F90" s="131" t="s">
        <v>2228</v>
      </c>
      <c r="G90" s="132" t="s">
        <v>2162</v>
      </c>
      <c r="H90" s="133">
        <v>1</v>
      </c>
      <c r="I90" s="134"/>
      <c r="J90" s="134">
        <f t="shared" si="0"/>
        <v>0</v>
      </c>
      <c r="K90" s="131" t="s">
        <v>3</v>
      </c>
      <c r="L90" s="30"/>
      <c r="M90" s="135" t="s">
        <v>3</v>
      </c>
      <c r="N90" s="136" t="s">
        <v>40</v>
      </c>
      <c r="O90" s="137">
        <v>0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163</v>
      </c>
      <c r="AT90" s="139" t="s">
        <v>159</v>
      </c>
      <c r="AU90" s="139" t="s">
        <v>77</v>
      </c>
      <c r="AY90" s="18" t="s">
        <v>157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77</v>
      </c>
      <c r="BK90" s="140">
        <f t="shared" si="9"/>
        <v>0</v>
      </c>
      <c r="BL90" s="18" t="s">
        <v>163</v>
      </c>
      <c r="BM90" s="139" t="s">
        <v>2229</v>
      </c>
    </row>
    <row r="91" spans="2:65" s="1" customFormat="1" ht="16.5" customHeight="1">
      <c r="B91" s="128"/>
      <c r="C91" s="129" t="s">
        <v>208</v>
      </c>
      <c r="D91" s="129" t="s">
        <v>159</v>
      </c>
      <c r="E91" s="130" t="s">
        <v>2230</v>
      </c>
      <c r="F91" s="131" t="s">
        <v>2231</v>
      </c>
      <c r="G91" s="132" t="s">
        <v>2162</v>
      </c>
      <c r="H91" s="133">
        <v>1</v>
      </c>
      <c r="I91" s="134"/>
      <c r="J91" s="134">
        <f t="shared" si="0"/>
        <v>0</v>
      </c>
      <c r="K91" s="131" t="s">
        <v>3</v>
      </c>
      <c r="L91" s="30"/>
      <c r="M91" s="135" t="s">
        <v>3</v>
      </c>
      <c r="N91" s="136" t="s">
        <v>40</v>
      </c>
      <c r="O91" s="137">
        <v>0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163</v>
      </c>
      <c r="AT91" s="139" t="s">
        <v>159</v>
      </c>
      <c r="AU91" s="139" t="s">
        <v>77</v>
      </c>
      <c r="AY91" s="18" t="s">
        <v>157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77</v>
      </c>
      <c r="BK91" s="140">
        <f t="shared" si="9"/>
        <v>0</v>
      </c>
      <c r="BL91" s="18" t="s">
        <v>163</v>
      </c>
      <c r="BM91" s="139" t="s">
        <v>2232</v>
      </c>
    </row>
    <row r="92" spans="2:65" s="1" customFormat="1" ht="24" customHeight="1">
      <c r="B92" s="128"/>
      <c r="C92" s="129" t="s">
        <v>214</v>
      </c>
      <c r="D92" s="129" t="s">
        <v>159</v>
      </c>
      <c r="E92" s="130" t="s">
        <v>2233</v>
      </c>
      <c r="F92" s="131" t="s">
        <v>2234</v>
      </c>
      <c r="G92" s="132" t="s">
        <v>2162</v>
      </c>
      <c r="H92" s="133">
        <v>1</v>
      </c>
      <c r="I92" s="134"/>
      <c r="J92" s="134">
        <f t="shared" si="0"/>
        <v>0</v>
      </c>
      <c r="K92" s="131" t="s">
        <v>3</v>
      </c>
      <c r="L92" s="30"/>
      <c r="M92" s="135" t="s">
        <v>3</v>
      </c>
      <c r="N92" s="136" t="s">
        <v>40</v>
      </c>
      <c r="O92" s="137">
        <v>0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163</v>
      </c>
      <c r="AT92" s="139" t="s">
        <v>159</v>
      </c>
      <c r="AU92" s="139" t="s">
        <v>77</v>
      </c>
      <c r="AY92" s="18" t="s">
        <v>157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77</v>
      </c>
      <c r="BK92" s="140">
        <f t="shared" si="9"/>
        <v>0</v>
      </c>
      <c r="BL92" s="18" t="s">
        <v>163</v>
      </c>
      <c r="BM92" s="139" t="s">
        <v>2235</v>
      </c>
    </row>
    <row r="93" spans="2:65" s="1" customFormat="1" ht="16.5" customHeight="1">
      <c r="B93" s="128"/>
      <c r="C93" s="129" t="s">
        <v>220</v>
      </c>
      <c r="D93" s="129" t="s">
        <v>159</v>
      </c>
      <c r="E93" s="130" t="s">
        <v>2236</v>
      </c>
      <c r="F93" s="131" t="s">
        <v>2237</v>
      </c>
      <c r="G93" s="132" t="s">
        <v>2162</v>
      </c>
      <c r="H93" s="133">
        <v>1</v>
      </c>
      <c r="I93" s="134"/>
      <c r="J93" s="134">
        <f t="shared" si="0"/>
        <v>0</v>
      </c>
      <c r="K93" s="131" t="s">
        <v>3</v>
      </c>
      <c r="L93" s="30"/>
      <c r="M93" s="135" t="s">
        <v>3</v>
      </c>
      <c r="N93" s="136" t="s">
        <v>40</v>
      </c>
      <c r="O93" s="137">
        <v>0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163</v>
      </c>
      <c r="AT93" s="139" t="s">
        <v>159</v>
      </c>
      <c r="AU93" s="139" t="s">
        <v>77</v>
      </c>
      <c r="AY93" s="18" t="s">
        <v>157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77</v>
      </c>
      <c r="BK93" s="140">
        <f t="shared" si="9"/>
        <v>0</v>
      </c>
      <c r="BL93" s="18" t="s">
        <v>163</v>
      </c>
      <c r="BM93" s="139" t="s">
        <v>2238</v>
      </c>
    </row>
    <row r="94" spans="2:65" s="1" customFormat="1" ht="16.5" customHeight="1">
      <c r="B94" s="128"/>
      <c r="C94" s="129" t="s">
        <v>225</v>
      </c>
      <c r="D94" s="129" t="s">
        <v>159</v>
      </c>
      <c r="E94" s="130" t="s">
        <v>2239</v>
      </c>
      <c r="F94" s="131" t="s">
        <v>2240</v>
      </c>
      <c r="G94" s="132" t="s">
        <v>2162</v>
      </c>
      <c r="H94" s="133">
        <v>1</v>
      </c>
      <c r="I94" s="134"/>
      <c r="J94" s="134">
        <f t="shared" si="0"/>
        <v>0</v>
      </c>
      <c r="K94" s="131" t="s">
        <v>3</v>
      </c>
      <c r="L94" s="30"/>
      <c r="M94" s="135" t="s">
        <v>3</v>
      </c>
      <c r="N94" s="136" t="s">
        <v>40</v>
      </c>
      <c r="O94" s="137">
        <v>0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163</v>
      </c>
      <c r="AT94" s="139" t="s">
        <v>159</v>
      </c>
      <c r="AU94" s="139" t="s">
        <v>77</v>
      </c>
      <c r="AY94" s="18" t="s">
        <v>157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77</v>
      </c>
      <c r="BK94" s="140">
        <f t="shared" si="9"/>
        <v>0</v>
      </c>
      <c r="BL94" s="18" t="s">
        <v>163</v>
      </c>
      <c r="BM94" s="139" t="s">
        <v>2241</v>
      </c>
    </row>
    <row r="95" spans="2:65" s="1" customFormat="1" ht="16.5" customHeight="1">
      <c r="B95" s="128"/>
      <c r="C95" s="129" t="s">
        <v>236</v>
      </c>
      <c r="D95" s="129" t="s">
        <v>159</v>
      </c>
      <c r="E95" s="130" t="s">
        <v>2242</v>
      </c>
      <c r="F95" s="131" t="s">
        <v>2243</v>
      </c>
      <c r="G95" s="132" t="s">
        <v>2162</v>
      </c>
      <c r="H95" s="133">
        <v>1</v>
      </c>
      <c r="I95" s="134"/>
      <c r="J95" s="134">
        <f t="shared" si="0"/>
        <v>0</v>
      </c>
      <c r="K95" s="131" t="s">
        <v>3</v>
      </c>
      <c r="L95" s="30"/>
      <c r="M95" s="135" t="s">
        <v>3</v>
      </c>
      <c r="N95" s="136" t="s">
        <v>40</v>
      </c>
      <c r="O95" s="137">
        <v>0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163</v>
      </c>
      <c r="AT95" s="139" t="s">
        <v>159</v>
      </c>
      <c r="AU95" s="139" t="s">
        <v>77</v>
      </c>
      <c r="AY95" s="18" t="s">
        <v>157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77</v>
      </c>
      <c r="BK95" s="140">
        <f t="shared" si="9"/>
        <v>0</v>
      </c>
      <c r="BL95" s="18" t="s">
        <v>163</v>
      </c>
      <c r="BM95" s="139" t="s">
        <v>2244</v>
      </c>
    </row>
    <row r="96" spans="2:65" s="1" customFormat="1" ht="16.5" customHeight="1">
      <c r="B96" s="128"/>
      <c r="C96" s="129" t="s">
        <v>9</v>
      </c>
      <c r="D96" s="129" t="s">
        <v>159</v>
      </c>
      <c r="E96" s="130" t="s">
        <v>2245</v>
      </c>
      <c r="F96" s="131" t="s">
        <v>2246</v>
      </c>
      <c r="G96" s="132" t="s">
        <v>2162</v>
      </c>
      <c r="H96" s="133">
        <v>1</v>
      </c>
      <c r="I96" s="134"/>
      <c r="J96" s="134">
        <f t="shared" si="0"/>
        <v>0</v>
      </c>
      <c r="K96" s="131" t="s">
        <v>3</v>
      </c>
      <c r="L96" s="30"/>
      <c r="M96" s="135" t="s">
        <v>3</v>
      </c>
      <c r="N96" s="136" t="s">
        <v>40</v>
      </c>
      <c r="O96" s="137">
        <v>0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2247</v>
      </c>
      <c r="AT96" s="139" t="s">
        <v>159</v>
      </c>
      <c r="AU96" s="139" t="s">
        <v>77</v>
      </c>
      <c r="AY96" s="18" t="s">
        <v>157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77</v>
      </c>
      <c r="BK96" s="140">
        <f t="shared" si="9"/>
        <v>0</v>
      </c>
      <c r="BL96" s="18" t="s">
        <v>2247</v>
      </c>
      <c r="BM96" s="139" t="s">
        <v>2248</v>
      </c>
    </row>
    <row r="97" spans="2:65" s="1" customFormat="1" ht="24" customHeight="1">
      <c r="B97" s="128"/>
      <c r="C97" s="129" t="s">
        <v>247</v>
      </c>
      <c r="D97" s="129" t="s">
        <v>159</v>
      </c>
      <c r="E97" s="130" t="s">
        <v>2249</v>
      </c>
      <c r="F97" s="131" t="s">
        <v>2250</v>
      </c>
      <c r="G97" s="132" t="s">
        <v>2162</v>
      </c>
      <c r="H97" s="133">
        <v>1</v>
      </c>
      <c r="I97" s="134"/>
      <c r="J97" s="134">
        <f t="shared" si="0"/>
        <v>0</v>
      </c>
      <c r="K97" s="131" t="s">
        <v>3</v>
      </c>
      <c r="L97" s="30"/>
      <c r="M97" s="178" t="s">
        <v>3</v>
      </c>
      <c r="N97" s="179" t="s">
        <v>40</v>
      </c>
      <c r="O97" s="180">
        <v>0</v>
      </c>
      <c r="P97" s="180">
        <f t="shared" si="1"/>
        <v>0</v>
      </c>
      <c r="Q97" s="180">
        <v>0</v>
      </c>
      <c r="R97" s="180">
        <f t="shared" si="2"/>
        <v>0</v>
      </c>
      <c r="S97" s="180">
        <v>0</v>
      </c>
      <c r="T97" s="181">
        <f t="shared" si="3"/>
        <v>0</v>
      </c>
      <c r="AR97" s="139" t="s">
        <v>2247</v>
      </c>
      <c r="AT97" s="139" t="s">
        <v>159</v>
      </c>
      <c r="AU97" s="139" t="s">
        <v>77</v>
      </c>
      <c r="AY97" s="18" t="s">
        <v>157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77</v>
      </c>
      <c r="BK97" s="140">
        <f t="shared" si="9"/>
        <v>0</v>
      </c>
      <c r="BL97" s="18" t="s">
        <v>2247</v>
      </c>
      <c r="BM97" s="139" t="s">
        <v>2251</v>
      </c>
    </row>
    <row r="98" spans="2:65" s="1" customFormat="1" ht="6.95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30"/>
    </row>
  </sheetData>
  <autoFilter ref="C79:K9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>
      <selection activeCell="O24" sqref="O24"/>
    </sheetView>
  </sheetViews>
  <sheetFormatPr defaultRowHeight="11.25"/>
  <cols>
    <col min="1" max="1" width="8.33203125" style="190" customWidth="1"/>
    <col min="2" max="2" width="1.6640625" style="190" customWidth="1"/>
    <col min="3" max="4" width="5" style="190" customWidth="1"/>
    <col min="5" max="5" width="11.6640625" style="190" customWidth="1"/>
    <col min="6" max="6" width="9.1640625" style="190" customWidth="1"/>
    <col min="7" max="7" width="5" style="190" customWidth="1"/>
    <col min="8" max="8" width="77.83203125" style="190" customWidth="1"/>
    <col min="9" max="10" width="20" style="190" customWidth="1"/>
    <col min="11" max="11" width="1.6640625" style="190" customWidth="1"/>
  </cols>
  <sheetData>
    <row r="1" spans="2:11" ht="37.5" customHeight="1"/>
    <row r="2" spans="2:11" ht="7.5" customHeight="1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6" customFormat="1" ht="45" customHeight="1">
      <c r="B3" s="194"/>
      <c r="C3" s="375" t="s">
        <v>2252</v>
      </c>
      <c r="D3" s="375"/>
      <c r="E3" s="375"/>
      <c r="F3" s="375"/>
      <c r="G3" s="375"/>
      <c r="H3" s="375"/>
      <c r="I3" s="375"/>
      <c r="J3" s="375"/>
      <c r="K3" s="195"/>
    </row>
    <row r="4" spans="2:11" ht="25.5" customHeight="1">
      <c r="B4" s="196"/>
      <c r="C4" s="379" t="s">
        <v>2253</v>
      </c>
      <c r="D4" s="379"/>
      <c r="E4" s="379"/>
      <c r="F4" s="379"/>
      <c r="G4" s="379"/>
      <c r="H4" s="379"/>
      <c r="I4" s="379"/>
      <c r="J4" s="379"/>
      <c r="K4" s="197"/>
    </row>
    <row r="5" spans="2:11" ht="5.25" customHeight="1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ht="15" customHeight="1">
      <c r="B6" s="196"/>
      <c r="C6" s="377" t="s">
        <v>2254</v>
      </c>
      <c r="D6" s="377"/>
      <c r="E6" s="377"/>
      <c r="F6" s="377"/>
      <c r="G6" s="377"/>
      <c r="H6" s="377"/>
      <c r="I6" s="377"/>
      <c r="J6" s="377"/>
      <c r="K6" s="197"/>
    </row>
    <row r="7" spans="2:11" ht="15" customHeight="1">
      <c r="B7" s="200"/>
      <c r="C7" s="377" t="s">
        <v>2255</v>
      </c>
      <c r="D7" s="377"/>
      <c r="E7" s="377"/>
      <c r="F7" s="377"/>
      <c r="G7" s="377"/>
      <c r="H7" s="377"/>
      <c r="I7" s="377"/>
      <c r="J7" s="377"/>
      <c r="K7" s="197"/>
    </row>
    <row r="8" spans="2:11" ht="12.75" customHeight="1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ht="15" customHeight="1">
      <c r="B9" s="200"/>
      <c r="C9" s="377" t="s">
        <v>2256</v>
      </c>
      <c r="D9" s="377"/>
      <c r="E9" s="377"/>
      <c r="F9" s="377"/>
      <c r="G9" s="377"/>
      <c r="H9" s="377"/>
      <c r="I9" s="377"/>
      <c r="J9" s="377"/>
      <c r="K9" s="197"/>
    </row>
    <row r="10" spans="2:11" ht="15" customHeight="1">
      <c r="B10" s="200"/>
      <c r="C10" s="199"/>
      <c r="D10" s="377" t="s">
        <v>2257</v>
      </c>
      <c r="E10" s="377"/>
      <c r="F10" s="377"/>
      <c r="G10" s="377"/>
      <c r="H10" s="377"/>
      <c r="I10" s="377"/>
      <c r="J10" s="377"/>
      <c r="K10" s="197"/>
    </row>
    <row r="11" spans="2:11" ht="15" customHeight="1">
      <c r="B11" s="200"/>
      <c r="C11" s="201"/>
      <c r="D11" s="377" t="s">
        <v>2258</v>
      </c>
      <c r="E11" s="377"/>
      <c r="F11" s="377"/>
      <c r="G11" s="377"/>
      <c r="H11" s="377"/>
      <c r="I11" s="377"/>
      <c r="J11" s="377"/>
      <c r="K11" s="197"/>
    </row>
    <row r="12" spans="2:11" ht="15" customHeight="1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ht="15" customHeight="1">
      <c r="B13" s="200"/>
      <c r="C13" s="201"/>
      <c r="D13" s="202" t="s">
        <v>2259</v>
      </c>
      <c r="E13" s="199"/>
      <c r="F13" s="199"/>
      <c r="G13" s="199"/>
      <c r="H13" s="199"/>
      <c r="I13" s="199"/>
      <c r="J13" s="199"/>
      <c r="K13" s="197"/>
    </row>
    <row r="14" spans="2:11" ht="12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ht="15" customHeight="1">
      <c r="B15" s="200"/>
      <c r="C15" s="201"/>
      <c r="D15" s="377" t="s">
        <v>2260</v>
      </c>
      <c r="E15" s="377"/>
      <c r="F15" s="377"/>
      <c r="G15" s="377"/>
      <c r="H15" s="377"/>
      <c r="I15" s="377"/>
      <c r="J15" s="377"/>
      <c r="K15" s="197"/>
    </row>
    <row r="16" spans="2:11" ht="15" customHeight="1">
      <c r="B16" s="200"/>
      <c r="C16" s="201"/>
      <c r="D16" s="377" t="s">
        <v>2261</v>
      </c>
      <c r="E16" s="377"/>
      <c r="F16" s="377"/>
      <c r="G16" s="377"/>
      <c r="H16" s="377"/>
      <c r="I16" s="377"/>
      <c r="J16" s="377"/>
      <c r="K16" s="197"/>
    </row>
    <row r="17" spans="2:11" ht="15" customHeight="1">
      <c r="B17" s="200"/>
      <c r="C17" s="201"/>
      <c r="D17" s="377" t="s">
        <v>2262</v>
      </c>
      <c r="E17" s="377"/>
      <c r="F17" s="377"/>
      <c r="G17" s="377"/>
      <c r="H17" s="377"/>
      <c r="I17" s="377"/>
      <c r="J17" s="377"/>
      <c r="K17" s="197"/>
    </row>
    <row r="18" spans="2:11" ht="15" customHeight="1">
      <c r="B18" s="200"/>
      <c r="C18" s="201"/>
      <c r="D18" s="201"/>
      <c r="E18" s="203" t="s">
        <v>76</v>
      </c>
      <c r="F18" s="377" t="s">
        <v>2263</v>
      </c>
      <c r="G18" s="377"/>
      <c r="H18" s="377"/>
      <c r="I18" s="377"/>
      <c r="J18" s="377"/>
      <c r="K18" s="197"/>
    </row>
    <row r="19" spans="2:11" ht="15" customHeight="1">
      <c r="B19" s="200"/>
      <c r="C19" s="201"/>
      <c r="D19" s="201"/>
      <c r="E19" s="203" t="s">
        <v>2264</v>
      </c>
      <c r="F19" s="377" t="s">
        <v>2265</v>
      </c>
      <c r="G19" s="377"/>
      <c r="H19" s="377"/>
      <c r="I19" s="377"/>
      <c r="J19" s="377"/>
      <c r="K19" s="197"/>
    </row>
    <row r="20" spans="2:11" ht="15" customHeight="1">
      <c r="B20" s="200"/>
      <c r="C20" s="201"/>
      <c r="D20" s="201"/>
      <c r="E20" s="203" t="s">
        <v>94</v>
      </c>
      <c r="F20" s="377" t="s">
        <v>2266</v>
      </c>
      <c r="G20" s="377"/>
      <c r="H20" s="377"/>
      <c r="I20" s="377"/>
      <c r="J20" s="377"/>
      <c r="K20" s="197"/>
    </row>
    <row r="21" spans="2:11" ht="15" customHeight="1">
      <c r="B21" s="200"/>
      <c r="C21" s="201"/>
      <c r="D21" s="201"/>
      <c r="E21" s="203" t="s">
        <v>2267</v>
      </c>
      <c r="F21" s="377" t="s">
        <v>2268</v>
      </c>
      <c r="G21" s="377"/>
      <c r="H21" s="377"/>
      <c r="I21" s="377"/>
      <c r="J21" s="377"/>
      <c r="K21" s="197"/>
    </row>
    <row r="22" spans="2:11" ht="15" customHeight="1">
      <c r="B22" s="200"/>
      <c r="C22" s="201"/>
      <c r="D22" s="201"/>
      <c r="E22" s="203" t="s">
        <v>2155</v>
      </c>
      <c r="F22" s="377" t="s">
        <v>2156</v>
      </c>
      <c r="G22" s="377"/>
      <c r="H22" s="377"/>
      <c r="I22" s="377"/>
      <c r="J22" s="377"/>
      <c r="K22" s="197"/>
    </row>
    <row r="23" spans="2:11" ht="15" customHeight="1">
      <c r="B23" s="200"/>
      <c r="C23" s="201"/>
      <c r="D23" s="201"/>
      <c r="E23" s="203" t="s">
        <v>2269</v>
      </c>
      <c r="F23" s="377" t="s">
        <v>2270</v>
      </c>
      <c r="G23" s="377"/>
      <c r="H23" s="377"/>
      <c r="I23" s="377"/>
      <c r="J23" s="377"/>
      <c r="K23" s="197"/>
    </row>
    <row r="24" spans="2:11" ht="12.75" customHeight="1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ht="15" customHeight="1">
      <c r="B25" s="200"/>
      <c r="C25" s="377" t="s">
        <v>2271</v>
      </c>
      <c r="D25" s="377"/>
      <c r="E25" s="377"/>
      <c r="F25" s="377"/>
      <c r="G25" s="377"/>
      <c r="H25" s="377"/>
      <c r="I25" s="377"/>
      <c r="J25" s="377"/>
      <c r="K25" s="197"/>
    </row>
    <row r="26" spans="2:11" ht="15" customHeight="1">
      <c r="B26" s="200"/>
      <c r="C26" s="377" t="s">
        <v>2272</v>
      </c>
      <c r="D26" s="377"/>
      <c r="E26" s="377"/>
      <c r="F26" s="377"/>
      <c r="G26" s="377"/>
      <c r="H26" s="377"/>
      <c r="I26" s="377"/>
      <c r="J26" s="377"/>
      <c r="K26" s="197"/>
    </row>
    <row r="27" spans="2:11" ht="15" customHeight="1">
      <c r="B27" s="200"/>
      <c r="C27" s="199"/>
      <c r="D27" s="377" t="s">
        <v>2273</v>
      </c>
      <c r="E27" s="377"/>
      <c r="F27" s="377"/>
      <c r="G27" s="377"/>
      <c r="H27" s="377"/>
      <c r="I27" s="377"/>
      <c r="J27" s="377"/>
      <c r="K27" s="197"/>
    </row>
    <row r="28" spans="2:11" ht="15" customHeight="1">
      <c r="B28" s="200"/>
      <c r="C28" s="201"/>
      <c r="D28" s="377" t="s">
        <v>2274</v>
      </c>
      <c r="E28" s="377"/>
      <c r="F28" s="377"/>
      <c r="G28" s="377"/>
      <c r="H28" s="377"/>
      <c r="I28" s="377"/>
      <c r="J28" s="377"/>
      <c r="K28" s="197"/>
    </row>
    <row r="29" spans="2:11" ht="12.75" customHeight="1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ht="15" customHeight="1">
      <c r="B30" s="200"/>
      <c r="C30" s="201"/>
      <c r="D30" s="377" t="s">
        <v>2275</v>
      </c>
      <c r="E30" s="377"/>
      <c r="F30" s="377"/>
      <c r="G30" s="377"/>
      <c r="H30" s="377"/>
      <c r="I30" s="377"/>
      <c r="J30" s="377"/>
      <c r="K30" s="197"/>
    </row>
    <row r="31" spans="2:11" ht="15" customHeight="1">
      <c r="B31" s="200"/>
      <c r="C31" s="201"/>
      <c r="D31" s="377" t="s">
        <v>2276</v>
      </c>
      <c r="E31" s="377"/>
      <c r="F31" s="377"/>
      <c r="G31" s="377"/>
      <c r="H31" s="377"/>
      <c r="I31" s="377"/>
      <c r="J31" s="377"/>
      <c r="K31" s="197"/>
    </row>
    <row r="32" spans="2:11" ht="12.75" customHeight="1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ht="15" customHeight="1">
      <c r="B33" s="200"/>
      <c r="C33" s="201"/>
      <c r="D33" s="377" t="s">
        <v>2277</v>
      </c>
      <c r="E33" s="377"/>
      <c r="F33" s="377"/>
      <c r="G33" s="377"/>
      <c r="H33" s="377"/>
      <c r="I33" s="377"/>
      <c r="J33" s="377"/>
      <c r="K33" s="197"/>
    </row>
    <row r="34" spans="2:11" ht="15" customHeight="1">
      <c r="B34" s="200"/>
      <c r="C34" s="201"/>
      <c r="D34" s="377" t="s">
        <v>2278</v>
      </c>
      <c r="E34" s="377"/>
      <c r="F34" s="377"/>
      <c r="G34" s="377"/>
      <c r="H34" s="377"/>
      <c r="I34" s="377"/>
      <c r="J34" s="377"/>
      <c r="K34" s="197"/>
    </row>
    <row r="35" spans="2:11" ht="15" customHeight="1">
      <c r="B35" s="200"/>
      <c r="C35" s="201"/>
      <c r="D35" s="377" t="s">
        <v>2279</v>
      </c>
      <c r="E35" s="377"/>
      <c r="F35" s="377"/>
      <c r="G35" s="377"/>
      <c r="H35" s="377"/>
      <c r="I35" s="377"/>
      <c r="J35" s="377"/>
      <c r="K35" s="197"/>
    </row>
    <row r="36" spans="2:11" ht="15" customHeight="1">
      <c r="B36" s="200"/>
      <c r="C36" s="201"/>
      <c r="D36" s="199"/>
      <c r="E36" s="202" t="s">
        <v>143</v>
      </c>
      <c r="F36" s="199"/>
      <c r="G36" s="377" t="s">
        <v>2280</v>
      </c>
      <c r="H36" s="377"/>
      <c r="I36" s="377"/>
      <c r="J36" s="377"/>
      <c r="K36" s="197"/>
    </row>
    <row r="37" spans="2:11" ht="30.75" customHeight="1">
      <c r="B37" s="200"/>
      <c r="C37" s="201"/>
      <c r="D37" s="199"/>
      <c r="E37" s="202" t="s">
        <v>2281</v>
      </c>
      <c r="F37" s="199"/>
      <c r="G37" s="377" t="s">
        <v>2282</v>
      </c>
      <c r="H37" s="377"/>
      <c r="I37" s="377"/>
      <c r="J37" s="377"/>
      <c r="K37" s="197"/>
    </row>
    <row r="38" spans="2:11" ht="15" customHeight="1">
      <c r="B38" s="200"/>
      <c r="C38" s="201"/>
      <c r="D38" s="199"/>
      <c r="E38" s="202" t="s">
        <v>50</v>
      </c>
      <c r="F38" s="199"/>
      <c r="G38" s="377" t="s">
        <v>2283</v>
      </c>
      <c r="H38" s="377"/>
      <c r="I38" s="377"/>
      <c r="J38" s="377"/>
      <c r="K38" s="197"/>
    </row>
    <row r="39" spans="2:11" ht="15" customHeight="1">
      <c r="B39" s="200"/>
      <c r="C39" s="201"/>
      <c r="D39" s="199"/>
      <c r="E39" s="202" t="s">
        <v>51</v>
      </c>
      <c r="F39" s="199"/>
      <c r="G39" s="377" t="s">
        <v>2284</v>
      </c>
      <c r="H39" s="377"/>
      <c r="I39" s="377"/>
      <c r="J39" s="377"/>
      <c r="K39" s="197"/>
    </row>
    <row r="40" spans="2:11" ht="15" customHeight="1">
      <c r="B40" s="200"/>
      <c r="C40" s="201"/>
      <c r="D40" s="199"/>
      <c r="E40" s="202" t="s">
        <v>144</v>
      </c>
      <c r="F40" s="199"/>
      <c r="G40" s="377" t="s">
        <v>2285</v>
      </c>
      <c r="H40" s="377"/>
      <c r="I40" s="377"/>
      <c r="J40" s="377"/>
      <c r="K40" s="197"/>
    </row>
    <row r="41" spans="2:11" ht="15" customHeight="1">
      <c r="B41" s="200"/>
      <c r="C41" s="201"/>
      <c r="D41" s="199"/>
      <c r="E41" s="202" t="s">
        <v>145</v>
      </c>
      <c r="F41" s="199"/>
      <c r="G41" s="377" t="s">
        <v>2286</v>
      </c>
      <c r="H41" s="377"/>
      <c r="I41" s="377"/>
      <c r="J41" s="377"/>
      <c r="K41" s="197"/>
    </row>
    <row r="42" spans="2:11" ht="15" customHeight="1">
      <c r="B42" s="200"/>
      <c r="C42" s="201"/>
      <c r="D42" s="199"/>
      <c r="E42" s="202" t="s">
        <v>2287</v>
      </c>
      <c r="F42" s="199"/>
      <c r="G42" s="377" t="s">
        <v>2288</v>
      </c>
      <c r="H42" s="377"/>
      <c r="I42" s="377"/>
      <c r="J42" s="377"/>
      <c r="K42" s="197"/>
    </row>
    <row r="43" spans="2:11" ht="15" customHeight="1">
      <c r="B43" s="200"/>
      <c r="C43" s="201"/>
      <c r="D43" s="199"/>
      <c r="E43" s="202"/>
      <c r="F43" s="199"/>
      <c r="G43" s="377" t="s">
        <v>2289</v>
      </c>
      <c r="H43" s="377"/>
      <c r="I43" s="377"/>
      <c r="J43" s="377"/>
      <c r="K43" s="197"/>
    </row>
    <row r="44" spans="2:11" ht="15" customHeight="1">
      <c r="B44" s="200"/>
      <c r="C44" s="201"/>
      <c r="D44" s="199"/>
      <c r="E44" s="202" t="s">
        <v>2290</v>
      </c>
      <c r="F44" s="199"/>
      <c r="G44" s="377" t="s">
        <v>2291</v>
      </c>
      <c r="H44" s="377"/>
      <c r="I44" s="377"/>
      <c r="J44" s="377"/>
      <c r="K44" s="197"/>
    </row>
    <row r="45" spans="2:11" ht="15" customHeight="1">
      <c r="B45" s="200"/>
      <c r="C45" s="201"/>
      <c r="D45" s="199"/>
      <c r="E45" s="202" t="s">
        <v>147</v>
      </c>
      <c r="F45" s="199"/>
      <c r="G45" s="377" t="s">
        <v>2292</v>
      </c>
      <c r="H45" s="377"/>
      <c r="I45" s="377"/>
      <c r="J45" s="377"/>
      <c r="K45" s="197"/>
    </row>
    <row r="46" spans="2:11" ht="12.75" customHeight="1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ht="15" customHeight="1">
      <c r="B47" s="200"/>
      <c r="C47" s="201"/>
      <c r="D47" s="377" t="s">
        <v>2293</v>
      </c>
      <c r="E47" s="377"/>
      <c r="F47" s="377"/>
      <c r="G47" s="377"/>
      <c r="H47" s="377"/>
      <c r="I47" s="377"/>
      <c r="J47" s="377"/>
      <c r="K47" s="197"/>
    </row>
    <row r="48" spans="2:11" ht="15" customHeight="1">
      <c r="B48" s="200"/>
      <c r="C48" s="201"/>
      <c r="D48" s="201"/>
      <c r="E48" s="377" t="s">
        <v>2294</v>
      </c>
      <c r="F48" s="377"/>
      <c r="G48" s="377"/>
      <c r="H48" s="377"/>
      <c r="I48" s="377"/>
      <c r="J48" s="377"/>
      <c r="K48" s="197"/>
    </row>
    <row r="49" spans="2:11" ht="15" customHeight="1">
      <c r="B49" s="200"/>
      <c r="C49" s="201"/>
      <c r="D49" s="201"/>
      <c r="E49" s="377" t="s">
        <v>2295</v>
      </c>
      <c r="F49" s="377"/>
      <c r="G49" s="377"/>
      <c r="H49" s="377"/>
      <c r="I49" s="377"/>
      <c r="J49" s="377"/>
      <c r="K49" s="197"/>
    </row>
    <row r="50" spans="2:11" ht="15" customHeight="1">
      <c r="B50" s="200"/>
      <c r="C50" s="201"/>
      <c r="D50" s="201"/>
      <c r="E50" s="377" t="s">
        <v>2296</v>
      </c>
      <c r="F50" s="377"/>
      <c r="G50" s="377"/>
      <c r="H50" s="377"/>
      <c r="I50" s="377"/>
      <c r="J50" s="377"/>
      <c r="K50" s="197"/>
    </row>
    <row r="51" spans="2:11" ht="15" customHeight="1">
      <c r="B51" s="200"/>
      <c r="C51" s="201"/>
      <c r="D51" s="377" t="s">
        <v>2297</v>
      </c>
      <c r="E51" s="377"/>
      <c r="F51" s="377"/>
      <c r="G51" s="377"/>
      <c r="H51" s="377"/>
      <c r="I51" s="377"/>
      <c r="J51" s="377"/>
      <c r="K51" s="197"/>
    </row>
    <row r="52" spans="2:11" ht="25.5" customHeight="1">
      <c r="B52" s="196"/>
      <c r="C52" s="379" t="s">
        <v>2298</v>
      </c>
      <c r="D52" s="379"/>
      <c r="E52" s="379"/>
      <c r="F52" s="379"/>
      <c r="G52" s="379"/>
      <c r="H52" s="379"/>
      <c r="I52" s="379"/>
      <c r="J52" s="379"/>
      <c r="K52" s="197"/>
    </row>
    <row r="53" spans="2:11" ht="5.25" customHeight="1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ht="15" customHeight="1">
      <c r="B54" s="196"/>
      <c r="C54" s="377" t="s">
        <v>2299</v>
      </c>
      <c r="D54" s="377"/>
      <c r="E54" s="377"/>
      <c r="F54" s="377"/>
      <c r="G54" s="377"/>
      <c r="H54" s="377"/>
      <c r="I54" s="377"/>
      <c r="J54" s="377"/>
      <c r="K54" s="197"/>
    </row>
    <row r="55" spans="2:11" ht="15" customHeight="1">
      <c r="B55" s="196"/>
      <c r="C55" s="377" t="s">
        <v>2300</v>
      </c>
      <c r="D55" s="377"/>
      <c r="E55" s="377"/>
      <c r="F55" s="377"/>
      <c r="G55" s="377"/>
      <c r="H55" s="377"/>
      <c r="I55" s="377"/>
      <c r="J55" s="377"/>
      <c r="K55" s="197"/>
    </row>
    <row r="56" spans="2:11" ht="12.75" customHeight="1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ht="15" customHeight="1">
      <c r="B57" s="196"/>
      <c r="C57" s="377" t="s">
        <v>2301</v>
      </c>
      <c r="D57" s="377"/>
      <c r="E57" s="377"/>
      <c r="F57" s="377"/>
      <c r="G57" s="377"/>
      <c r="H57" s="377"/>
      <c r="I57" s="377"/>
      <c r="J57" s="377"/>
      <c r="K57" s="197"/>
    </row>
    <row r="58" spans="2:11" ht="15" customHeight="1">
      <c r="B58" s="196"/>
      <c r="C58" s="201"/>
      <c r="D58" s="377" t="s">
        <v>2302</v>
      </c>
      <c r="E58" s="377"/>
      <c r="F58" s="377"/>
      <c r="G58" s="377"/>
      <c r="H58" s="377"/>
      <c r="I58" s="377"/>
      <c r="J58" s="377"/>
      <c r="K58" s="197"/>
    </row>
    <row r="59" spans="2:11" ht="15" customHeight="1">
      <c r="B59" s="196"/>
      <c r="C59" s="201"/>
      <c r="D59" s="377" t="s">
        <v>2303</v>
      </c>
      <c r="E59" s="377"/>
      <c r="F59" s="377"/>
      <c r="G59" s="377"/>
      <c r="H59" s="377"/>
      <c r="I59" s="377"/>
      <c r="J59" s="377"/>
      <c r="K59" s="197"/>
    </row>
    <row r="60" spans="2:11" ht="15" customHeight="1">
      <c r="B60" s="196"/>
      <c r="C60" s="201"/>
      <c r="D60" s="377" t="s">
        <v>2304</v>
      </c>
      <c r="E60" s="377"/>
      <c r="F60" s="377"/>
      <c r="G60" s="377"/>
      <c r="H60" s="377"/>
      <c r="I60" s="377"/>
      <c r="J60" s="377"/>
      <c r="K60" s="197"/>
    </row>
    <row r="61" spans="2:11" ht="15" customHeight="1">
      <c r="B61" s="196"/>
      <c r="C61" s="201"/>
      <c r="D61" s="377" t="s">
        <v>2305</v>
      </c>
      <c r="E61" s="377"/>
      <c r="F61" s="377"/>
      <c r="G61" s="377"/>
      <c r="H61" s="377"/>
      <c r="I61" s="377"/>
      <c r="J61" s="377"/>
      <c r="K61" s="197"/>
    </row>
    <row r="62" spans="2:11" ht="15" customHeight="1">
      <c r="B62" s="196"/>
      <c r="C62" s="201"/>
      <c r="D62" s="378" t="s">
        <v>2306</v>
      </c>
      <c r="E62" s="378"/>
      <c r="F62" s="378"/>
      <c r="G62" s="378"/>
      <c r="H62" s="378"/>
      <c r="I62" s="378"/>
      <c r="J62" s="378"/>
      <c r="K62" s="197"/>
    </row>
    <row r="63" spans="2:11" ht="15" customHeight="1">
      <c r="B63" s="196"/>
      <c r="C63" s="201"/>
      <c r="D63" s="377" t="s">
        <v>2307</v>
      </c>
      <c r="E63" s="377"/>
      <c r="F63" s="377"/>
      <c r="G63" s="377"/>
      <c r="H63" s="377"/>
      <c r="I63" s="377"/>
      <c r="J63" s="377"/>
      <c r="K63" s="197"/>
    </row>
    <row r="64" spans="2:11" ht="12.75" customHeight="1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ht="15" customHeight="1">
      <c r="B65" s="196"/>
      <c r="C65" s="201"/>
      <c r="D65" s="377" t="s">
        <v>2308</v>
      </c>
      <c r="E65" s="377"/>
      <c r="F65" s="377"/>
      <c r="G65" s="377"/>
      <c r="H65" s="377"/>
      <c r="I65" s="377"/>
      <c r="J65" s="377"/>
      <c r="K65" s="197"/>
    </row>
    <row r="66" spans="2:11" ht="15" customHeight="1">
      <c r="B66" s="196"/>
      <c r="C66" s="201"/>
      <c r="D66" s="378" t="s">
        <v>2309</v>
      </c>
      <c r="E66" s="378"/>
      <c r="F66" s="378"/>
      <c r="G66" s="378"/>
      <c r="H66" s="378"/>
      <c r="I66" s="378"/>
      <c r="J66" s="378"/>
      <c r="K66" s="197"/>
    </row>
    <row r="67" spans="2:11" ht="15" customHeight="1">
      <c r="B67" s="196"/>
      <c r="C67" s="201"/>
      <c r="D67" s="377" t="s">
        <v>2310</v>
      </c>
      <c r="E67" s="377"/>
      <c r="F67" s="377"/>
      <c r="G67" s="377"/>
      <c r="H67" s="377"/>
      <c r="I67" s="377"/>
      <c r="J67" s="377"/>
      <c r="K67" s="197"/>
    </row>
    <row r="68" spans="2:11" ht="15" customHeight="1">
      <c r="B68" s="196"/>
      <c r="C68" s="201"/>
      <c r="D68" s="377" t="s">
        <v>2311</v>
      </c>
      <c r="E68" s="377"/>
      <c r="F68" s="377"/>
      <c r="G68" s="377"/>
      <c r="H68" s="377"/>
      <c r="I68" s="377"/>
      <c r="J68" s="377"/>
      <c r="K68" s="197"/>
    </row>
    <row r="69" spans="2:11" ht="15" customHeight="1">
      <c r="B69" s="196"/>
      <c r="C69" s="201"/>
      <c r="D69" s="377" t="s">
        <v>2312</v>
      </c>
      <c r="E69" s="377"/>
      <c r="F69" s="377"/>
      <c r="G69" s="377"/>
      <c r="H69" s="377"/>
      <c r="I69" s="377"/>
      <c r="J69" s="377"/>
      <c r="K69" s="197"/>
    </row>
    <row r="70" spans="2:11" ht="15" customHeight="1">
      <c r="B70" s="196"/>
      <c r="C70" s="201"/>
      <c r="D70" s="377" t="s">
        <v>2313</v>
      </c>
      <c r="E70" s="377"/>
      <c r="F70" s="377"/>
      <c r="G70" s="377"/>
      <c r="H70" s="377"/>
      <c r="I70" s="377"/>
      <c r="J70" s="377"/>
      <c r="K70" s="197"/>
    </row>
    <row r="71" spans="2:11" ht="12.75" customHeight="1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ht="18.75" customHeight="1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ht="18.75" customHeigh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ht="7.5" customHeight="1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ht="45" customHeight="1">
      <c r="B75" s="213"/>
      <c r="C75" s="376" t="s">
        <v>2314</v>
      </c>
      <c r="D75" s="376"/>
      <c r="E75" s="376"/>
      <c r="F75" s="376"/>
      <c r="G75" s="376"/>
      <c r="H75" s="376"/>
      <c r="I75" s="376"/>
      <c r="J75" s="376"/>
      <c r="K75" s="214"/>
    </row>
    <row r="76" spans="2:11" ht="17.25" customHeight="1">
      <c r="B76" s="213"/>
      <c r="C76" s="215" t="s">
        <v>2315</v>
      </c>
      <c r="D76" s="215"/>
      <c r="E76" s="215"/>
      <c r="F76" s="215" t="s">
        <v>2316</v>
      </c>
      <c r="G76" s="216"/>
      <c r="H76" s="215" t="s">
        <v>51</v>
      </c>
      <c r="I76" s="215" t="s">
        <v>54</v>
      </c>
      <c r="J76" s="215" t="s">
        <v>2317</v>
      </c>
      <c r="K76" s="214"/>
    </row>
    <row r="77" spans="2:11" ht="17.25" customHeight="1">
      <c r="B77" s="213"/>
      <c r="C77" s="217" t="s">
        <v>2318</v>
      </c>
      <c r="D77" s="217"/>
      <c r="E77" s="217"/>
      <c r="F77" s="218" t="s">
        <v>2319</v>
      </c>
      <c r="G77" s="219"/>
      <c r="H77" s="217"/>
      <c r="I77" s="217"/>
      <c r="J77" s="217" t="s">
        <v>2320</v>
      </c>
      <c r="K77" s="214"/>
    </row>
    <row r="78" spans="2:11" ht="5.25" customHeight="1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ht="15" customHeight="1">
      <c r="B79" s="213"/>
      <c r="C79" s="202" t="s">
        <v>50</v>
      </c>
      <c r="D79" s="220"/>
      <c r="E79" s="220"/>
      <c r="F79" s="222" t="s">
        <v>2321</v>
      </c>
      <c r="G79" s="221"/>
      <c r="H79" s="202" t="s">
        <v>2322</v>
      </c>
      <c r="I79" s="202" t="s">
        <v>2323</v>
      </c>
      <c r="J79" s="202">
        <v>20</v>
      </c>
      <c r="K79" s="214"/>
    </row>
    <row r="80" spans="2:11" ht="15" customHeight="1">
      <c r="B80" s="213"/>
      <c r="C80" s="202" t="s">
        <v>2324</v>
      </c>
      <c r="D80" s="202"/>
      <c r="E80" s="202"/>
      <c r="F80" s="222" t="s">
        <v>2321</v>
      </c>
      <c r="G80" s="221"/>
      <c r="H80" s="202" t="s">
        <v>2325</v>
      </c>
      <c r="I80" s="202" t="s">
        <v>2323</v>
      </c>
      <c r="J80" s="202">
        <v>120</v>
      </c>
      <c r="K80" s="214"/>
    </row>
    <row r="81" spans="2:11" ht="15" customHeight="1">
      <c r="B81" s="223"/>
      <c r="C81" s="202" t="s">
        <v>2326</v>
      </c>
      <c r="D81" s="202"/>
      <c r="E81" s="202"/>
      <c r="F81" s="222" t="s">
        <v>2327</v>
      </c>
      <c r="G81" s="221"/>
      <c r="H81" s="202" t="s">
        <v>2328</v>
      </c>
      <c r="I81" s="202" t="s">
        <v>2323</v>
      </c>
      <c r="J81" s="202">
        <v>50</v>
      </c>
      <c r="K81" s="214"/>
    </row>
    <row r="82" spans="2:11" ht="15" customHeight="1">
      <c r="B82" s="223"/>
      <c r="C82" s="202" t="s">
        <v>2329</v>
      </c>
      <c r="D82" s="202"/>
      <c r="E82" s="202"/>
      <c r="F82" s="222" t="s">
        <v>2321</v>
      </c>
      <c r="G82" s="221"/>
      <c r="H82" s="202" t="s">
        <v>2330</v>
      </c>
      <c r="I82" s="202" t="s">
        <v>2331</v>
      </c>
      <c r="J82" s="202"/>
      <c r="K82" s="214"/>
    </row>
    <row r="83" spans="2:11" ht="15" customHeight="1">
      <c r="B83" s="223"/>
      <c r="C83" s="224" t="s">
        <v>2332</v>
      </c>
      <c r="D83" s="224"/>
      <c r="E83" s="224"/>
      <c r="F83" s="225" t="s">
        <v>2327</v>
      </c>
      <c r="G83" s="224"/>
      <c r="H83" s="224" t="s">
        <v>2333</v>
      </c>
      <c r="I83" s="224" t="s">
        <v>2323</v>
      </c>
      <c r="J83" s="224">
        <v>15</v>
      </c>
      <c r="K83" s="214"/>
    </row>
    <row r="84" spans="2:11" ht="15" customHeight="1">
      <c r="B84" s="223"/>
      <c r="C84" s="224" t="s">
        <v>2334</v>
      </c>
      <c r="D84" s="224"/>
      <c r="E84" s="224"/>
      <c r="F84" s="225" t="s">
        <v>2327</v>
      </c>
      <c r="G84" s="224"/>
      <c r="H84" s="224" t="s">
        <v>2335</v>
      </c>
      <c r="I84" s="224" t="s">
        <v>2323</v>
      </c>
      <c r="J84" s="224">
        <v>15</v>
      </c>
      <c r="K84" s="214"/>
    </row>
    <row r="85" spans="2:11" ht="15" customHeight="1">
      <c r="B85" s="223"/>
      <c r="C85" s="224" t="s">
        <v>2336</v>
      </c>
      <c r="D85" s="224"/>
      <c r="E85" s="224"/>
      <c r="F85" s="225" t="s">
        <v>2327</v>
      </c>
      <c r="G85" s="224"/>
      <c r="H85" s="224" t="s">
        <v>2337</v>
      </c>
      <c r="I85" s="224" t="s">
        <v>2323</v>
      </c>
      <c r="J85" s="224">
        <v>20</v>
      </c>
      <c r="K85" s="214"/>
    </row>
    <row r="86" spans="2:11" ht="15" customHeight="1">
      <c r="B86" s="223"/>
      <c r="C86" s="224" t="s">
        <v>2338</v>
      </c>
      <c r="D86" s="224"/>
      <c r="E86" s="224"/>
      <c r="F86" s="225" t="s">
        <v>2327</v>
      </c>
      <c r="G86" s="224"/>
      <c r="H86" s="224" t="s">
        <v>2339</v>
      </c>
      <c r="I86" s="224" t="s">
        <v>2323</v>
      </c>
      <c r="J86" s="224">
        <v>20</v>
      </c>
      <c r="K86" s="214"/>
    </row>
    <row r="87" spans="2:11" ht="15" customHeight="1">
      <c r="B87" s="223"/>
      <c r="C87" s="202" t="s">
        <v>2340</v>
      </c>
      <c r="D87" s="202"/>
      <c r="E87" s="202"/>
      <c r="F87" s="222" t="s">
        <v>2327</v>
      </c>
      <c r="G87" s="221"/>
      <c r="H87" s="202" t="s">
        <v>2341</v>
      </c>
      <c r="I87" s="202" t="s">
        <v>2323</v>
      </c>
      <c r="J87" s="202">
        <v>50</v>
      </c>
      <c r="K87" s="214"/>
    </row>
    <row r="88" spans="2:11" ht="15" customHeight="1">
      <c r="B88" s="223"/>
      <c r="C88" s="202" t="s">
        <v>2342</v>
      </c>
      <c r="D88" s="202"/>
      <c r="E88" s="202"/>
      <c r="F88" s="222" t="s">
        <v>2327</v>
      </c>
      <c r="G88" s="221"/>
      <c r="H88" s="202" t="s">
        <v>2343</v>
      </c>
      <c r="I88" s="202" t="s">
        <v>2323</v>
      </c>
      <c r="J88" s="202">
        <v>20</v>
      </c>
      <c r="K88" s="214"/>
    </row>
    <row r="89" spans="2:11" ht="15" customHeight="1">
      <c r="B89" s="223"/>
      <c r="C89" s="202" t="s">
        <v>2344</v>
      </c>
      <c r="D89" s="202"/>
      <c r="E89" s="202"/>
      <c r="F89" s="222" t="s">
        <v>2327</v>
      </c>
      <c r="G89" s="221"/>
      <c r="H89" s="202" t="s">
        <v>2345</v>
      </c>
      <c r="I89" s="202" t="s">
        <v>2323</v>
      </c>
      <c r="J89" s="202">
        <v>20</v>
      </c>
      <c r="K89" s="214"/>
    </row>
    <row r="90" spans="2:11" ht="15" customHeight="1">
      <c r="B90" s="223"/>
      <c r="C90" s="202" t="s">
        <v>2346</v>
      </c>
      <c r="D90" s="202"/>
      <c r="E90" s="202"/>
      <c r="F90" s="222" t="s">
        <v>2327</v>
      </c>
      <c r="G90" s="221"/>
      <c r="H90" s="202" t="s">
        <v>2347</v>
      </c>
      <c r="I90" s="202" t="s">
        <v>2323</v>
      </c>
      <c r="J90" s="202">
        <v>50</v>
      </c>
      <c r="K90" s="214"/>
    </row>
    <row r="91" spans="2:11" ht="15" customHeight="1">
      <c r="B91" s="223"/>
      <c r="C91" s="202" t="s">
        <v>2348</v>
      </c>
      <c r="D91" s="202"/>
      <c r="E91" s="202"/>
      <c r="F91" s="222" t="s">
        <v>2327</v>
      </c>
      <c r="G91" s="221"/>
      <c r="H91" s="202" t="s">
        <v>2348</v>
      </c>
      <c r="I91" s="202" t="s">
        <v>2323</v>
      </c>
      <c r="J91" s="202">
        <v>50</v>
      </c>
      <c r="K91" s="214"/>
    </row>
    <row r="92" spans="2:11" ht="15" customHeight="1">
      <c r="B92" s="223"/>
      <c r="C92" s="202" t="s">
        <v>2349</v>
      </c>
      <c r="D92" s="202"/>
      <c r="E92" s="202"/>
      <c r="F92" s="222" t="s">
        <v>2327</v>
      </c>
      <c r="G92" s="221"/>
      <c r="H92" s="202" t="s">
        <v>2350</v>
      </c>
      <c r="I92" s="202" t="s">
        <v>2323</v>
      </c>
      <c r="J92" s="202">
        <v>255</v>
      </c>
      <c r="K92" s="214"/>
    </row>
    <row r="93" spans="2:11" ht="15" customHeight="1">
      <c r="B93" s="223"/>
      <c r="C93" s="202" t="s">
        <v>2351</v>
      </c>
      <c r="D93" s="202"/>
      <c r="E93" s="202"/>
      <c r="F93" s="222" t="s">
        <v>2321</v>
      </c>
      <c r="G93" s="221"/>
      <c r="H93" s="202" t="s">
        <v>2352</v>
      </c>
      <c r="I93" s="202" t="s">
        <v>2353</v>
      </c>
      <c r="J93" s="202"/>
      <c r="K93" s="214"/>
    </row>
    <row r="94" spans="2:11" ht="15" customHeight="1">
      <c r="B94" s="223"/>
      <c r="C94" s="202" t="s">
        <v>2354</v>
      </c>
      <c r="D94" s="202"/>
      <c r="E94" s="202"/>
      <c r="F94" s="222" t="s">
        <v>2321</v>
      </c>
      <c r="G94" s="221"/>
      <c r="H94" s="202" t="s">
        <v>2355</v>
      </c>
      <c r="I94" s="202" t="s">
        <v>2356</v>
      </c>
      <c r="J94" s="202"/>
      <c r="K94" s="214"/>
    </row>
    <row r="95" spans="2:11" ht="15" customHeight="1">
      <c r="B95" s="223"/>
      <c r="C95" s="202" t="s">
        <v>2357</v>
      </c>
      <c r="D95" s="202"/>
      <c r="E95" s="202"/>
      <c r="F95" s="222" t="s">
        <v>2321</v>
      </c>
      <c r="G95" s="221"/>
      <c r="H95" s="202" t="s">
        <v>2357</v>
      </c>
      <c r="I95" s="202" t="s">
        <v>2356</v>
      </c>
      <c r="J95" s="202"/>
      <c r="K95" s="214"/>
    </row>
    <row r="96" spans="2:11" ht="15" customHeight="1">
      <c r="B96" s="223"/>
      <c r="C96" s="202" t="s">
        <v>35</v>
      </c>
      <c r="D96" s="202"/>
      <c r="E96" s="202"/>
      <c r="F96" s="222" t="s">
        <v>2321</v>
      </c>
      <c r="G96" s="221"/>
      <c r="H96" s="202" t="s">
        <v>2358</v>
      </c>
      <c r="I96" s="202" t="s">
        <v>2356</v>
      </c>
      <c r="J96" s="202"/>
      <c r="K96" s="214"/>
    </row>
    <row r="97" spans="2:11" ht="15" customHeight="1">
      <c r="B97" s="223"/>
      <c r="C97" s="202" t="s">
        <v>45</v>
      </c>
      <c r="D97" s="202"/>
      <c r="E97" s="202"/>
      <c r="F97" s="222" t="s">
        <v>2321</v>
      </c>
      <c r="G97" s="221"/>
      <c r="H97" s="202" t="s">
        <v>2359</v>
      </c>
      <c r="I97" s="202" t="s">
        <v>2356</v>
      </c>
      <c r="J97" s="202"/>
      <c r="K97" s="214"/>
    </row>
    <row r="98" spans="2:1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ht="18.75" customHeight="1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ht="7.5" customHeight="1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ht="45" customHeight="1">
      <c r="B102" s="213"/>
      <c r="C102" s="376" t="s">
        <v>2360</v>
      </c>
      <c r="D102" s="376"/>
      <c r="E102" s="376"/>
      <c r="F102" s="376"/>
      <c r="G102" s="376"/>
      <c r="H102" s="376"/>
      <c r="I102" s="376"/>
      <c r="J102" s="376"/>
      <c r="K102" s="214"/>
    </row>
    <row r="103" spans="2:11" ht="17.25" customHeight="1">
      <c r="B103" s="213"/>
      <c r="C103" s="215" t="s">
        <v>2315</v>
      </c>
      <c r="D103" s="215"/>
      <c r="E103" s="215"/>
      <c r="F103" s="215" t="s">
        <v>2316</v>
      </c>
      <c r="G103" s="216"/>
      <c r="H103" s="215" t="s">
        <v>51</v>
      </c>
      <c r="I103" s="215" t="s">
        <v>54</v>
      </c>
      <c r="J103" s="215" t="s">
        <v>2317</v>
      </c>
      <c r="K103" s="214"/>
    </row>
    <row r="104" spans="2:11" ht="17.25" customHeight="1">
      <c r="B104" s="213"/>
      <c r="C104" s="217" t="s">
        <v>2318</v>
      </c>
      <c r="D104" s="217"/>
      <c r="E104" s="217"/>
      <c r="F104" s="218" t="s">
        <v>2319</v>
      </c>
      <c r="G104" s="219"/>
      <c r="H104" s="217"/>
      <c r="I104" s="217"/>
      <c r="J104" s="217" t="s">
        <v>2320</v>
      </c>
      <c r="K104" s="214"/>
    </row>
    <row r="105" spans="2:11" ht="5.25" customHeight="1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ht="15" customHeight="1">
      <c r="B106" s="213"/>
      <c r="C106" s="202" t="s">
        <v>50</v>
      </c>
      <c r="D106" s="220"/>
      <c r="E106" s="220"/>
      <c r="F106" s="222" t="s">
        <v>2321</v>
      </c>
      <c r="G106" s="231"/>
      <c r="H106" s="202" t="s">
        <v>2361</v>
      </c>
      <c r="I106" s="202" t="s">
        <v>2323</v>
      </c>
      <c r="J106" s="202">
        <v>20</v>
      </c>
      <c r="K106" s="214"/>
    </row>
    <row r="107" spans="2:11" ht="15" customHeight="1">
      <c r="B107" s="213"/>
      <c r="C107" s="202" t="s">
        <v>2324</v>
      </c>
      <c r="D107" s="202"/>
      <c r="E107" s="202"/>
      <c r="F107" s="222" t="s">
        <v>2321</v>
      </c>
      <c r="G107" s="202"/>
      <c r="H107" s="202" t="s">
        <v>2361</v>
      </c>
      <c r="I107" s="202" t="s">
        <v>2323</v>
      </c>
      <c r="J107" s="202">
        <v>120</v>
      </c>
      <c r="K107" s="214"/>
    </row>
    <row r="108" spans="2:11" ht="15" customHeight="1">
      <c r="B108" s="223"/>
      <c r="C108" s="202" t="s">
        <v>2326</v>
      </c>
      <c r="D108" s="202"/>
      <c r="E108" s="202"/>
      <c r="F108" s="222" t="s">
        <v>2327</v>
      </c>
      <c r="G108" s="202"/>
      <c r="H108" s="202" t="s">
        <v>2361</v>
      </c>
      <c r="I108" s="202" t="s">
        <v>2323</v>
      </c>
      <c r="J108" s="202">
        <v>50</v>
      </c>
      <c r="K108" s="214"/>
    </row>
    <row r="109" spans="2:11" ht="15" customHeight="1">
      <c r="B109" s="223"/>
      <c r="C109" s="202" t="s">
        <v>2329</v>
      </c>
      <c r="D109" s="202"/>
      <c r="E109" s="202"/>
      <c r="F109" s="222" t="s">
        <v>2321</v>
      </c>
      <c r="G109" s="202"/>
      <c r="H109" s="202" t="s">
        <v>2361</v>
      </c>
      <c r="I109" s="202" t="s">
        <v>2331</v>
      </c>
      <c r="J109" s="202"/>
      <c r="K109" s="214"/>
    </row>
    <row r="110" spans="2:11" ht="15" customHeight="1">
      <c r="B110" s="223"/>
      <c r="C110" s="202" t="s">
        <v>2340</v>
      </c>
      <c r="D110" s="202"/>
      <c r="E110" s="202"/>
      <c r="F110" s="222" t="s">
        <v>2327</v>
      </c>
      <c r="G110" s="202"/>
      <c r="H110" s="202" t="s">
        <v>2361</v>
      </c>
      <c r="I110" s="202" t="s">
        <v>2323</v>
      </c>
      <c r="J110" s="202">
        <v>50</v>
      </c>
      <c r="K110" s="214"/>
    </row>
    <row r="111" spans="2:11" ht="15" customHeight="1">
      <c r="B111" s="223"/>
      <c r="C111" s="202" t="s">
        <v>2348</v>
      </c>
      <c r="D111" s="202"/>
      <c r="E111" s="202"/>
      <c r="F111" s="222" t="s">
        <v>2327</v>
      </c>
      <c r="G111" s="202"/>
      <c r="H111" s="202" t="s">
        <v>2361</v>
      </c>
      <c r="I111" s="202" t="s">
        <v>2323</v>
      </c>
      <c r="J111" s="202">
        <v>50</v>
      </c>
      <c r="K111" s="214"/>
    </row>
    <row r="112" spans="2:11" ht="15" customHeight="1">
      <c r="B112" s="223"/>
      <c r="C112" s="202" t="s">
        <v>2346</v>
      </c>
      <c r="D112" s="202"/>
      <c r="E112" s="202"/>
      <c r="F112" s="222" t="s">
        <v>2327</v>
      </c>
      <c r="G112" s="202"/>
      <c r="H112" s="202" t="s">
        <v>2361</v>
      </c>
      <c r="I112" s="202" t="s">
        <v>2323</v>
      </c>
      <c r="J112" s="202">
        <v>50</v>
      </c>
      <c r="K112" s="214"/>
    </row>
    <row r="113" spans="2:11" ht="15" customHeight="1">
      <c r="B113" s="223"/>
      <c r="C113" s="202" t="s">
        <v>50</v>
      </c>
      <c r="D113" s="202"/>
      <c r="E113" s="202"/>
      <c r="F113" s="222" t="s">
        <v>2321</v>
      </c>
      <c r="G113" s="202"/>
      <c r="H113" s="202" t="s">
        <v>2362</v>
      </c>
      <c r="I113" s="202" t="s">
        <v>2323</v>
      </c>
      <c r="J113" s="202">
        <v>20</v>
      </c>
      <c r="K113" s="214"/>
    </row>
    <row r="114" spans="2:11" ht="15" customHeight="1">
      <c r="B114" s="223"/>
      <c r="C114" s="202" t="s">
        <v>2363</v>
      </c>
      <c r="D114" s="202"/>
      <c r="E114" s="202"/>
      <c r="F114" s="222" t="s">
        <v>2321</v>
      </c>
      <c r="G114" s="202"/>
      <c r="H114" s="202" t="s">
        <v>2364</v>
      </c>
      <c r="I114" s="202" t="s">
        <v>2323</v>
      </c>
      <c r="J114" s="202">
        <v>120</v>
      </c>
      <c r="K114" s="214"/>
    </row>
    <row r="115" spans="2:11" ht="15" customHeight="1">
      <c r="B115" s="223"/>
      <c r="C115" s="202" t="s">
        <v>35</v>
      </c>
      <c r="D115" s="202"/>
      <c r="E115" s="202"/>
      <c r="F115" s="222" t="s">
        <v>2321</v>
      </c>
      <c r="G115" s="202"/>
      <c r="H115" s="202" t="s">
        <v>2365</v>
      </c>
      <c r="I115" s="202" t="s">
        <v>2356</v>
      </c>
      <c r="J115" s="202"/>
      <c r="K115" s="214"/>
    </row>
    <row r="116" spans="2:11" ht="15" customHeight="1">
      <c r="B116" s="223"/>
      <c r="C116" s="202" t="s">
        <v>45</v>
      </c>
      <c r="D116" s="202"/>
      <c r="E116" s="202"/>
      <c r="F116" s="222" t="s">
        <v>2321</v>
      </c>
      <c r="G116" s="202"/>
      <c r="H116" s="202" t="s">
        <v>2366</v>
      </c>
      <c r="I116" s="202" t="s">
        <v>2356</v>
      </c>
      <c r="J116" s="202"/>
      <c r="K116" s="214"/>
    </row>
    <row r="117" spans="2:11" ht="15" customHeight="1">
      <c r="B117" s="223"/>
      <c r="C117" s="202" t="s">
        <v>54</v>
      </c>
      <c r="D117" s="202"/>
      <c r="E117" s="202"/>
      <c r="F117" s="222" t="s">
        <v>2321</v>
      </c>
      <c r="G117" s="202"/>
      <c r="H117" s="202" t="s">
        <v>2367</v>
      </c>
      <c r="I117" s="202" t="s">
        <v>2368</v>
      </c>
      <c r="J117" s="202"/>
      <c r="K117" s="214"/>
    </row>
    <row r="118" spans="2:1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ht="18.75" customHeight="1">
      <c r="B119" s="233"/>
      <c r="C119" s="199"/>
      <c r="D119" s="199"/>
      <c r="E119" s="199"/>
      <c r="F119" s="234"/>
      <c r="G119" s="199"/>
      <c r="H119" s="199"/>
      <c r="I119" s="199"/>
      <c r="J119" s="199"/>
      <c r="K119" s="233"/>
    </row>
    <row r="120" spans="2:11" ht="18.75" customHeight="1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ht="45" customHeight="1">
      <c r="B122" s="238"/>
      <c r="C122" s="375" t="s">
        <v>2369</v>
      </c>
      <c r="D122" s="375"/>
      <c r="E122" s="375"/>
      <c r="F122" s="375"/>
      <c r="G122" s="375"/>
      <c r="H122" s="375"/>
      <c r="I122" s="375"/>
      <c r="J122" s="375"/>
      <c r="K122" s="239"/>
    </row>
    <row r="123" spans="2:11" ht="17.25" customHeight="1">
      <c r="B123" s="240"/>
      <c r="C123" s="215" t="s">
        <v>2315</v>
      </c>
      <c r="D123" s="215"/>
      <c r="E123" s="215"/>
      <c r="F123" s="215" t="s">
        <v>2316</v>
      </c>
      <c r="G123" s="216"/>
      <c r="H123" s="215" t="s">
        <v>51</v>
      </c>
      <c r="I123" s="215" t="s">
        <v>54</v>
      </c>
      <c r="J123" s="215" t="s">
        <v>2317</v>
      </c>
      <c r="K123" s="241"/>
    </row>
    <row r="124" spans="2:11" ht="17.25" customHeight="1">
      <c r="B124" s="240"/>
      <c r="C124" s="217" t="s">
        <v>2318</v>
      </c>
      <c r="D124" s="217"/>
      <c r="E124" s="217"/>
      <c r="F124" s="218" t="s">
        <v>2319</v>
      </c>
      <c r="G124" s="219"/>
      <c r="H124" s="217"/>
      <c r="I124" s="217"/>
      <c r="J124" s="217" t="s">
        <v>2320</v>
      </c>
      <c r="K124" s="241"/>
    </row>
    <row r="125" spans="2:11" ht="5.25" customHeight="1">
      <c r="B125" s="242"/>
      <c r="C125" s="220"/>
      <c r="D125" s="220"/>
      <c r="E125" s="220"/>
      <c r="F125" s="220"/>
      <c r="G125" s="202"/>
      <c r="H125" s="220"/>
      <c r="I125" s="220"/>
      <c r="J125" s="220"/>
      <c r="K125" s="243"/>
    </row>
    <row r="126" spans="2:11" ht="15" customHeight="1">
      <c r="B126" s="242"/>
      <c r="C126" s="202" t="s">
        <v>2324</v>
      </c>
      <c r="D126" s="220"/>
      <c r="E126" s="220"/>
      <c r="F126" s="222" t="s">
        <v>2321</v>
      </c>
      <c r="G126" s="202"/>
      <c r="H126" s="202" t="s">
        <v>2361</v>
      </c>
      <c r="I126" s="202" t="s">
        <v>2323</v>
      </c>
      <c r="J126" s="202">
        <v>120</v>
      </c>
      <c r="K126" s="244"/>
    </row>
    <row r="127" spans="2:11" ht="15" customHeight="1">
      <c r="B127" s="242"/>
      <c r="C127" s="202" t="s">
        <v>2370</v>
      </c>
      <c r="D127" s="202"/>
      <c r="E127" s="202"/>
      <c r="F127" s="222" t="s">
        <v>2321</v>
      </c>
      <c r="G127" s="202"/>
      <c r="H127" s="202" t="s">
        <v>2371</v>
      </c>
      <c r="I127" s="202" t="s">
        <v>2323</v>
      </c>
      <c r="J127" s="202" t="s">
        <v>2372</v>
      </c>
      <c r="K127" s="244"/>
    </row>
    <row r="128" spans="2:11" ht="15" customHeight="1">
      <c r="B128" s="242"/>
      <c r="C128" s="202" t="s">
        <v>2269</v>
      </c>
      <c r="D128" s="202"/>
      <c r="E128" s="202"/>
      <c r="F128" s="222" t="s">
        <v>2321</v>
      </c>
      <c r="G128" s="202"/>
      <c r="H128" s="202" t="s">
        <v>2373</v>
      </c>
      <c r="I128" s="202" t="s">
        <v>2323</v>
      </c>
      <c r="J128" s="202" t="s">
        <v>2372</v>
      </c>
      <c r="K128" s="244"/>
    </row>
    <row r="129" spans="2:11" ht="15" customHeight="1">
      <c r="B129" s="242"/>
      <c r="C129" s="202" t="s">
        <v>2332</v>
      </c>
      <c r="D129" s="202"/>
      <c r="E129" s="202"/>
      <c r="F129" s="222" t="s">
        <v>2327</v>
      </c>
      <c r="G129" s="202"/>
      <c r="H129" s="202" t="s">
        <v>2333</v>
      </c>
      <c r="I129" s="202" t="s">
        <v>2323</v>
      </c>
      <c r="J129" s="202">
        <v>15</v>
      </c>
      <c r="K129" s="244"/>
    </row>
    <row r="130" spans="2:11" ht="15" customHeight="1">
      <c r="B130" s="242"/>
      <c r="C130" s="224" t="s">
        <v>2334</v>
      </c>
      <c r="D130" s="224"/>
      <c r="E130" s="224"/>
      <c r="F130" s="225" t="s">
        <v>2327</v>
      </c>
      <c r="G130" s="224"/>
      <c r="H130" s="224" t="s">
        <v>2335</v>
      </c>
      <c r="I130" s="224" t="s">
        <v>2323</v>
      </c>
      <c r="J130" s="224">
        <v>15</v>
      </c>
      <c r="K130" s="244"/>
    </row>
    <row r="131" spans="2:11" ht="15" customHeight="1">
      <c r="B131" s="242"/>
      <c r="C131" s="224" t="s">
        <v>2336</v>
      </c>
      <c r="D131" s="224"/>
      <c r="E131" s="224"/>
      <c r="F131" s="225" t="s">
        <v>2327</v>
      </c>
      <c r="G131" s="224"/>
      <c r="H131" s="224" t="s">
        <v>2337</v>
      </c>
      <c r="I131" s="224" t="s">
        <v>2323</v>
      </c>
      <c r="J131" s="224">
        <v>20</v>
      </c>
      <c r="K131" s="244"/>
    </row>
    <row r="132" spans="2:11" ht="15" customHeight="1">
      <c r="B132" s="242"/>
      <c r="C132" s="224" t="s">
        <v>2338</v>
      </c>
      <c r="D132" s="224"/>
      <c r="E132" s="224"/>
      <c r="F132" s="225" t="s">
        <v>2327</v>
      </c>
      <c r="G132" s="224"/>
      <c r="H132" s="224" t="s">
        <v>2339</v>
      </c>
      <c r="I132" s="224" t="s">
        <v>2323</v>
      </c>
      <c r="J132" s="224">
        <v>20</v>
      </c>
      <c r="K132" s="244"/>
    </row>
    <row r="133" spans="2:11" ht="15" customHeight="1">
      <c r="B133" s="242"/>
      <c r="C133" s="202" t="s">
        <v>2326</v>
      </c>
      <c r="D133" s="202"/>
      <c r="E133" s="202"/>
      <c r="F133" s="222" t="s">
        <v>2327</v>
      </c>
      <c r="G133" s="202"/>
      <c r="H133" s="202" t="s">
        <v>2361</v>
      </c>
      <c r="I133" s="202" t="s">
        <v>2323</v>
      </c>
      <c r="J133" s="202">
        <v>50</v>
      </c>
      <c r="K133" s="244"/>
    </row>
    <row r="134" spans="2:11" ht="15" customHeight="1">
      <c r="B134" s="242"/>
      <c r="C134" s="202" t="s">
        <v>2340</v>
      </c>
      <c r="D134" s="202"/>
      <c r="E134" s="202"/>
      <c r="F134" s="222" t="s">
        <v>2327</v>
      </c>
      <c r="G134" s="202"/>
      <c r="H134" s="202" t="s">
        <v>2361</v>
      </c>
      <c r="I134" s="202" t="s">
        <v>2323</v>
      </c>
      <c r="J134" s="202">
        <v>50</v>
      </c>
      <c r="K134" s="244"/>
    </row>
    <row r="135" spans="2:11" ht="15" customHeight="1">
      <c r="B135" s="242"/>
      <c r="C135" s="202" t="s">
        <v>2346</v>
      </c>
      <c r="D135" s="202"/>
      <c r="E135" s="202"/>
      <c r="F135" s="222" t="s">
        <v>2327</v>
      </c>
      <c r="G135" s="202"/>
      <c r="H135" s="202" t="s">
        <v>2361</v>
      </c>
      <c r="I135" s="202" t="s">
        <v>2323</v>
      </c>
      <c r="J135" s="202">
        <v>50</v>
      </c>
      <c r="K135" s="244"/>
    </row>
    <row r="136" spans="2:11" ht="15" customHeight="1">
      <c r="B136" s="242"/>
      <c r="C136" s="202" t="s">
        <v>2348</v>
      </c>
      <c r="D136" s="202"/>
      <c r="E136" s="202"/>
      <c r="F136" s="222" t="s">
        <v>2327</v>
      </c>
      <c r="G136" s="202"/>
      <c r="H136" s="202" t="s">
        <v>2361</v>
      </c>
      <c r="I136" s="202" t="s">
        <v>2323</v>
      </c>
      <c r="J136" s="202">
        <v>50</v>
      </c>
      <c r="K136" s="244"/>
    </row>
    <row r="137" spans="2:11" ht="15" customHeight="1">
      <c r="B137" s="242"/>
      <c r="C137" s="202" t="s">
        <v>2349</v>
      </c>
      <c r="D137" s="202"/>
      <c r="E137" s="202"/>
      <c r="F137" s="222" t="s">
        <v>2327</v>
      </c>
      <c r="G137" s="202"/>
      <c r="H137" s="202" t="s">
        <v>2374</v>
      </c>
      <c r="I137" s="202" t="s">
        <v>2323</v>
      </c>
      <c r="J137" s="202">
        <v>255</v>
      </c>
      <c r="K137" s="244"/>
    </row>
    <row r="138" spans="2:11" ht="15" customHeight="1">
      <c r="B138" s="242"/>
      <c r="C138" s="202" t="s">
        <v>2351</v>
      </c>
      <c r="D138" s="202"/>
      <c r="E138" s="202"/>
      <c r="F138" s="222" t="s">
        <v>2321</v>
      </c>
      <c r="G138" s="202"/>
      <c r="H138" s="202" t="s">
        <v>2375</v>
      </c>
      <c r="I138" s="202" t="s">
        <v>2353</v>
      </c>
      <c r="J138" s="202"/>
      <c r="K138" s="244"/>
    </row>
    <row r="139" spans="2:11" ht="15" customHeight="1">
      <c r="B139" s="242"/>
      <c r="C139" s="202" t="s">
        <v>2354</v>
      </c>
      <c r="D139" s="202"/>
      <c r="E139" s="202"/>
      <c r="F139" s="222" t="s">
        <v>2321</v>
      </c>
      <c r="G139" s="202"/>
      <c r="H139" s="202" t="s">
        <v>2376</v>
      </c>
      <c r="I139" s="202" t="s">
        <v>2356</v>
      </c>
      <c r="J139" s="202"/>
      <c r="K139" s="244"/>
    </row>
    <row r="140" spans="2:11" ht="15" customHeight="1">
      <c r="B140" s="242"/>
      <c r="C140" s="202" t="s">
        <v>2357</v>
      </c>
      <c r="D140" s="202"/>
      <c r="E140" s="202"/>
      <c r="F140" s="222" t="s">
        <v>2321</v>
      </c>
      <c r="G140" s="202"/>
      <c r="H140" s="202" t="s">
        <v>2357</v>
      </c>
      <c r="I140" s="202" t="s">
        <v>2356</v>
      </c>
      <c r="J140" s="202"/>
      <c r="K140" s="244"/>
    </row>
    <row r="141" spans="2:11" ht="15" customHeight="1">
      <c r="B141" s="242"/>
      <c r="C141" s="202" t="s">
        <v>35</v>
      </c>
      <c r="D141" s="202"/>
      <c r="E141" s="202"/>
      <c r="F141" s="222" t="s">
        <v>2321</v>
      </c>
      <c r="G141" s="202"/>
      <c r="H141" s="202" t="s">
        <v>2377</v>
      </c>
      <c r="I141" s="202" t="s">
        <v>2356</v>
      </c>
      <c r="J141" s="202"/>
      <c r="K141" s="244"/>
    </row>
    <row r="142" spans="2:11" ht="15" customHeight="1">
      <c r="B142" s="242"/>
      <c r="C142" s="202" t="s">
        <v>2378</v>
      </c>
      <c r="D142" s="202"/>
      <c r="E142" s="202"/>
      <c r="F142" s="222" t="s">
        <v>2321</v>
      </c>
      <c r="G142" s="202"/>
      <c r="H142" s="202" t="s">
        <v>2379</v>
      </c>
      <c r="I142" s="202" t="s">
        <v>2356</v>
      </c>
      <c r="J142" s="202"/>
      <c r="K142" s="244"/>
    </row>
    <row r="143" spans="2:11" ht="15" customHeight="1">
      <c r="B143" s="245"/>
      <c r="C143" s="246"/>
      <c r="D143" s="246"/>
      <c r="E143" s="246"/>
      <c r="F143" s="246"/>
      <c r="G143" s="246"/>
      <c r="H143" s="246"/>
      <c r="I143" s="246"/>
      <c r="J143" s="246"/>
      <c r="K143" s="247"/>
    </row>
    <row r="144" spans="2:11" ht="18.75" customHeight="1">
      <c r="B144" s="199"/>
      <c r="C144" s="199"/>
      <c r="D144" s="199"/>
      <c r="E144" s="199"/>
      <c r="F144" s="234"/>
      <c r="G144" s="199"/>
      <c r="H144" s="199"/>
      <c r="I144" s="199"/>
      <c r="J144" s="199"/>
      <c r="K144" s="199"/>
    </row>
    <row r="145" spans="2:11" ht="18.75" customHeight="1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ht="7.5" customHeight="1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ht="45" customHeight="1">
      <c r="B147" s="213"/>
      <c r="C147" s="376" t="s">
        <v>2380</v>
      </c>
      <c r="D147" s="376"/>
      <c r="E147" s="376"/>
      <c r="F147" s="376"/>
      <c r="G147" s="376"/>
      <c r="H147" s="376"/>
      <c r="I147" s="376"/>
      <c r="J147" s="376"/>
      <c r="K147" s="214"/>
    </row>
    <row r="148" spans="2:11" ht="17.25" customHeight="1">
      <c r="B148" s="213"/>
      <c r="C148" s="215" t="s">
        <v>2315</v>
      </c>
      <c r="D148" s="215"/>
      <c r="E148" s="215"/>
      <c r="F148" s="215" t="s">
        <v>2316</v>
      </c>
      <c r="G148" s="216"/>
      <c r="H148" s="215" t="s">
        <v>51</v>
      </c>
      <c r="I148" s="215" t="s">
        <v>54</v>
      </c>
      <c r="J148" s="215" t="s">
        <v>2317</v>
      </c>
      <c r="K148" s="214"/>
    </row>
    <row r="149" spans="2:11" ht="17.25" customHeight="1">
      <c r="B149" s="213"/>
      <c r="C149" s="217" t="s">
        <v>2318</v>
      </c>
      <c r="D149" s="217"/>
      <c r="E149" s="217"/>
      <c r="F149" s="218" t="s">
        <v>2319</v>
      </c>
      <c r="G149" s="219"/>
      <c r="H149" s="217"/>
      <c r="I149" s="217"/>
      <c r="J149" s="217" t="s">
        <v>2320</v>
      </c>
      <c r="K149" s="214"/>
    </row>
    <row r="150" spans="2:11" ht="5.25" customHeight="1">
      <c r="B150" s="223"/>
      <c r="C150" s="220"/>
      <c r="D150" s="220"/>
      <c r="E150" s="220"/>
      <c r="F150" s="220"/>
      <c r="G150" s="221"/>
      <c r="H150" s="220"/>
      <c r="I150" s="220"/>
      <c r="J150" s="220"/>
      <c r="K150" s="244"/>
    </row>
    <row r="151" spans="2:11" ht="15" customHeight="1">
      <c r="B151" s="223"/>
      <c r="C151" s="248" t="s">
        <v>2324</v>
      </c>
      <c r="D151" s="202"/>
      <c r="E151" s="202"/>
      <c r="F151" s="249" t="s">
        <v>2321</v>
      </c>
      <c r="G151" s="202"/>
      <c r="H151" s="248" t="s">
        <v>2361</v>
      </c>
      <c r="I151" s="248" t="s">
        <v>2323</v>
      </c>
      <c r="J151" s="248">
        <v>120</v>
      </c>
      <c r="K151" s="244"/>
    </row>
    <row r="152" spans="2:11" ht="15" customHeight="1">
      <c r="B152" s="223"/>
      <c r="C152" s="248" t="s">
        <v>2370</v>
      </c>
      <c r="D152" s="202"/>
      <c r="E152" s="202"/>
      <c r="F152" s="249" t="s">
        <v>2321</v>
      </c>
      <c r="G152" s="202"/>
      <c r="H152" s="248" t="s">
        <v>2381</v>
      </c>
      <c r="I152" s="248" t="s">
        <v>2323</v>
      </c>
      <c r="J152" s="248" t="s">
        <v>2372</v>
      </c>
      <c r="K152" s="244"/>
    </row>
    <row r="153" spans="2:11" ht="15" customHeight="1">
      <c r="B153" s="223"/>
      <c r="C153" s="248" t="s">
        <v>2269</v>
      </c>
      <c r="D153" s="202"/>
      <c r="E153" s="202"/>
      <c r="F153" s="249" t="s">
        <v>2321</v>
      </c>
      <c r="G153" s="202"/>
      <c r="H153" s="248" t="s">
        <v>2382</v>
      </c>
      <c r="I153" s="248" t="s">
        <v>2323</v>
      </c>
      <c r="J153" s="248" t="s">
        <v>2372</v>
      </c>
      <c r="K153" s="244"/>
    </row>
    <row r="154" spans="2:11" ht="15" customHeight="1">
      <c r="B154" s="223"/>
      <c r="C154" s="248" t="s">
        <v>2326</v>
      </c>
      <c r="D154" s="202"/>
      <c r="E154" s="202"/>
      <c r="F154" s="249" t="s">
        <v>2327</v>
      </c>
      <c r="G154" s="202"/>
      <c r="H154" s="248" t="s">
        <v>2361</v>
      </c>
      <c r="I154" s="248" t="s">
        <v>2323</v>
      </c>
      <c r="J154" s="248">
        <v>50</v>
      </c>
      <c r="K154" s="244"/>
    </row>
    <row r="155" spans="2:11" ht="15" customHeight="1">
      <c r="B155" s="223"/>
      <c r="C155" s="248" t="s">
        <v>2329</v>
      </c>
      <c r="D155" s="202"/>
      <c r="E155" s="202"/>
      <c r="F155" s="249" t="s">
        <v>2321</v>
      </c>
      <c r="G155" s="202"/>
      <c r="H155" s="248" t="s">
        <v>2361</v>
      </c>
      <c r="I155" s="248" t="s">
        <v>2331</v>
      </c>
      <c r="J155" s="248"/>
      <c r="K155" s="244"/>
    </row>
    <row r="156" spans="2:11" ht="15" customHeight="1">
      <c r="B156" s="223"/>
      <c r="C156" s="248" t="s">
        <v>2340</v>
      </c>
      <c r="D156" s="202"/>
      <c r="E156" s="202"/>
      <c r="F156" s="249" t="s">
        <v>2327</v>
      </c>
      <c r="G156" s="202"/>
      <c r="H156" s="248" t="s">
        <v>2361</v>
      </c>
      <c r="I156" s="248" t="s">
        <v>2323</v>
      </c>
      <c r="J156" s="248">
        <v>50</v>
      </c>
      <c r="K156" s="244"/>
    </row>
    <row r="157" spans="2:11" ht="15" customHeight="1">
      <c r="B157" s="223"/>
      <c r="C157" s="248" t="s">
        <v>2348</v>
      </c>
      <c r="D157" s="202"/>
      <c r="E157" s="202"/>
      <c r="F157" s="249" t="s">
        <v>2327</v>
      </c>
      <c r="G157" s="202"/>
      <c r="H157" s="248" t="s">
        <v>2361</v>
      </c>
      <c r="I157" s="248" t="s">
        <v>2323</v>
      </c>
      <c r="J157" s="248">
        <v>50</v>
      </c>
      <c r="K157" s="244"/>
    </row>
    <row r="158" spans="2:11" ht="15" customHeight="1">
      <c r="B158" s="223"/>
      <c r="C158" s="248" t="s">
        <v>2346</v>
      </c>
      <c r="D158" s="202"/>
      <c r="E158" s="202"/>
      <c r="F158" s="249" t="s">
        <v>2327</v>
      </c>
      <c r="G158" s="202"/>
      <c r="H158" s="248" t="s">
        <v>2361</v>
      </c>
      <c r="I158" s="248" t="s">
        <v>2323</v>
      </c>
      <c r="J158" s="248">
        <v>50</v>
      </c>
      <c r="K158" s="244"/>
    </row>
    <row r="159" spans="2:11" ht="15" customHeight="1">
      <c r="B159" s="223"/>
      <c r="C159" s="248" t="s">
        <v>126</v>
      </c>
      <c r="D159" s="202"/>
      <c r="E159" s="202"/>
      <c r="F159" s="249" t="s">
        <v>2321</v>
      </c>
      <c r="G159" s="202"/>
      <c r="H159" s="248" t="s">
        <v>2383</v>
      </c>
      <c r="I159" s="248" t="s">
        <v>2323</v>
      </c>
      <c r="J159" s="248" t="s">
        <v>2384</v>
      </c>
      <c r="K159" s="244"/>
    </row>
    <row r="160" spans="2:11" ht="15" customHeight="1">
      <c r="B160" s="223"/>
      <c r="C160" s="248" t="s">
        <v>2385</v>
      </c>
      <c r="D160" s="202"/>
      <c r="E160" s="202"/>
      <c r="F160" s="249" t="s">
        <v>2321</v>
      </c>
      <c r="G160" s="202"/>
      <c r="H160" s="248" t="s">
        <v>2386</v>
      </c>
      <c r="I160" s="248" t="s">
        <v>2356</v>
      </c>
      <c r="J160" s="248"/>
      <c r="K160" s="244"/>
    </row>
    <row r="161" spans="2:11" ht="15" customHeight="1">
      <c r="B161" s="250"/>
      <c r="C161" s="232"/>
      <c r="D161" s="232"/>
      <c r="E161" s="232"/>
      <c r="F161" s="232"/>
      <c r="G161" s="232"/>
      <c r="H161" s="232"/>
      <c r="I161" s="232"/>
      <c r="J161" s="232"/>
      <c r="K161" s="251"/>
    </row>
    <row r="162" spans="2:11" ht="18.75" customHeight="1">
      <c r="B162" s="199"/>
      <c r="C162" s="202"/>
      <c r="D162" s="202"/>
      <c r="E162" s="202"/>
      <c r="F162" s="222"/>
      <c r="G162" s="202"/>
      <c r="H162" s="202"/>
      <c r="I162" s="202"/>
      <c r="J162" s="202"/>
      <c r="K162" s="199"/>
    </row>
    <row r="163" spans="2:11" ht="18.75" customHeight="1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ht="7.5" customHeight="1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ht="45" customHeight="1">
      <c r="B165" s="194"/>
      <c r="C165" s="375" t="s">
        <v>2387</v>
      </c>
      <c r="D165" s="375"/>
      <c r="E165" s="375"/>
      <c r="F165" s="375"/>
      <c r="G165" s="375"/>
      <c r="H165" s="375"/>
      <c r="I165" s="375"/>
      <c r="J165" s="375"/>
      <c r="K165" s="195"/>
    </row>
    <row r="166" spans="2:11" ht="17.25" customHeight="1">
      <c r="B166" s="194"/>
      <c r="C166" s="215" t="s">
        <v>2315</v>
      </c>
      <c r="D166" s="215"/>
      <c r="E166" s="215"/>
      <c r="F166" s="215" t="s">
        <v>2316</v>
      </c>
      <c r="G166" s="252"/>
      <c r="H166" s="253" t="s">
        <v>51</v>
      </c>
      <c r="I166" s="253" t="s">
        <v>54</v>
      </c>
      <c r="J166" s="215" t="s">
        <v>2317</v>
      </c>
      <c r="K166" s="195"/>
    </row>
    <row r="167" spans="2:11" ht="17.25" customHeight="1">
      <c r="B167" s="196"/>
      <c r="C167" s="217" t="s">
        <v>2318</v>
      </c>
      <c r="D167" s="217"/>
      <c r="E167" s="217"/>
      <c r="F167" s="218" t="s">
        <v>2319</v>
      </c>
      <c r="G167" s="254"/>
      <c r="H167" s="255"/>
      <c r="I167" s="255"/>
      <c r="J167" s="217" t="s">
        <v>2320</v>
      </c>
      <c r="K167" s="197"/>
    </row>
    <row r="168" spans="2:11" ht="5.25" customHeight="1">
      <c r="B168" s="223"/>
      <c r="C168" s="220"/>
      <c r="D168" s="220"/>
      <c r="E168" s="220"/>
      <c r="F168" s="220"/>
      <c r="G168" s="221"/>
      <c r="H168" s="220"/>
      <c r="I168" s="220"/>
      <c r="J168" s="220"/>
      <c r="K168" s="244"/>
    </row>
    <row r="169" spans="2:11" ht="15" customHeight="1">
      <c r="B169" s="223"/>
      <c r="C169" s="202" t="s">
        <v>2324</v>
      </c>
      <c r="D169" s="202"/>
      <c r="E169" s="202"/>
      <c r="F169" s="222" t="s">
        <v>2321</v>
      </c>
      <c r="G169" s="202"/>
      <c r="H169" s="202" t="s">
        <v>2361</v>
      </c>
      <c r="I169" s="202" t="s">
        <v>2323</v>
      </c>
      <c r="J169" s="202">
        <v>120</v>
      </c>
      <c r="K169" s="244"/>
    </row>
    <row r="170" spans="2:11" ht="15" customHeight="1">
      <c r="B170" s="223"/>
      <c r="C170" s="202" t="s">
        <v>2370</v>
      </c>
      <c r="D170" s="202"/>
      <c r="E170" s="202"/>
      <c r="F170" s="222" t="s">
        <v>2321</v>
      </c>
      <c r="G170" s="202"/>
      <c r="H170" s="202" t="s">
        <v>2371</v>
      </c>
      <c r="I170" s="202" t="s">
        <v>2323</v>
      </c>
      <c r="J170" s="202" t="s">
        <v>2372</v>
      </c>
      <c r="K170" s="244"/>
    </row>
    <row r="171" spans="2:11" ht="15" customHeight="1">
      <c r="B171" s="223"/>
      <c r="C171" s="202" t="s">
        <v>2269</v>
      </c>
      <c r="D171" s="202"/>
      <c r="E171" s="202"/>
      <c r="F171" s="222" t="s">
        <v>2321</v>
      </c>
      <c r="G171" s="202"/>
      <c r="H171" s="202" t="s">
        <v>2388</v>
      </c>
      <c r="I171" s="202" t="s">
        <v>2323</v>
      </c>
      <c r="J171" s="202" t="s">
        <v>2372</v>
      </c>
      <c r="K171" s="244"/>
    </row>
    <row r="172" spans="2:11" ht="15" customHeight="1">
      <c r="B172" s="223"/>
      <c r="C172" s="202" t="s">
        <v>2326</v>
      </c>
      <c r="D172" s="202"/>
      <c r="E172" s="202"/>
      <c r="F172" s="222" t="s">
        <v>2327</v>
      </c>
      <c r="G172" s="202"/>
      <c r="H172" s="202" t="s">
        <v>2388</v>
      </c>
      <c r="I172" s="202" t="s">
        <v>2323</v>
      </c>
      <c r="J172" s="202">
        <v>50</v>
      </c>
      <c r="K172" s="244"/>
    </row>
    <row r="173" spans="2:11" ht="15" customHeight="1">
      <c r="B173" s="223"/>
      <c r="C173" s="202" t="s">
        <v>2329</v>
      </c>
      <c r="D173" s="202"/>
      <c r="E173" s="202"/>
      <c r="F173" s="222" t="s">
        <v>2321</v>
      </c>
      <c r="G173" s="202"/>
      <c r="H173" s="202" t="s">
        <v>2388</v>
      </c>
      <c r="I173" s="202" t="s">
        <v>2331</v>
      </c>
      <c r="J173" s="202"/>
      <c r="K173" s="244"/>
    </row>
    <row r="174" spans="2:11" ht="15" customHeight="1">
      <c r="B174" s="223"/>
      <c r="C174" s="202" t="s">
        <v>2340</v>
      </c>
      <c r="D174" s="202"/>
      <c r="E174" s="202"/>
      <c r="F174" s="222" t="s">
        <v>2327</v>
      </c>
      <c r="G174" s="202"/>
      <c r="H174" s="202" t="s">
        <v>2388</v>
      </c>
      <c r="I174" s="202" t="s">
        <v>2323</v>
      </c>
      <c r="J174" s="202">
        <v>50</v>
      </c>
      <c r="K174" s="244"/>
    </row>
    <row r="175" spans="2:11" ht="15" customHeight="1">
      <c r="B175" s="223"/>
      <c r="C175" s="202" t="s">
        <v>2348</v>
      </c>
      <c r="D175" s="202"/>
      <c r="E175" s="202"/>
      <c r="F175" s="222" t="s">
        <v>2327</v>
      </c>
      <c r="G175" s="202"/>
      <c r="H175" s="202" t="s">
        <v>2388</v>
      </c>
      <c r="I175" s="202" t="s">
        <v>2323</v>
      </c>
      <c r="J175" s="202">
        <v>50</v>
      </c>
      <c r="K175" s="244"/>
    </row>
    <row r="176" spans="2:11" ht="15" customHeight="1">
      <c r="B176" s="223"/>
      <c r="C176" s="202" t="s">
        <v>2346</v>
      </c>
      <c r="D176" s="202"/>
      <c r="E176" s="202"/>
      <c r="F176" s="222" t="s">
        <v>2327</v>
      </c>
      <c r="G176" s="202"/>
      <c r="H176" s="202" t="s">
        <v>2388</v>
      </c>
      <c r="I176" s="202" t="s">
        <v>2323</v>
      </c>
      <c r="J176" s="202">
        <v>50</v>
      </c>
      <c r="K176" s="244"/>
    </row>
    <row r="177" spans="2:11" ht="15" customHeight="1">
      <c r="B177" s="223"/>
      <c r="C177" s="202" t="s">
        <v>143</v>
      </c>
      <c r="D177" s="202"/>
      <c r="E177" s="202"/>
      <c r="F177" s="222" t="s">
        <v>2321</v>
      </c>
      <c r="G177" s="202"/>
      <c r="H177" s="202" t="s">
        <v>2389</v>
      </c>
      <c r="I177" s="202" t="s">
        <v>2390</v>
      </c>
      <c r="J177" s="202"/>
      <c r="K177" s="244"/>
    </row>
    <row r="178" spans="2:11" ht="15" customHeight="1">
      <c r="B178" s="223"/>
      <c r="C178" s="202" t="s">
        <v>54</v>
      </c>
      <c r="D178" s="202"/>
      <c r="E178" s="202"/>
      <c r="F178" s="222" t="s">
        <v>2321</v>
      </c>
      <c r="G178" s="202"/>
      <c r="H178" s="202" t="s">
        <v>2391</v>
      </c>
      <c r="I178" s="202" t="s">
        <v>2392</v>
      </c>
      <c r="J178" s="202">
        <v>1</v>
      </c>
      <c r="K178" s="244"/>
    </row>
    <row r="179" spans="2:11" ht="15" customHeight="1">
      <c r="B179" s="223"/>
      <c r="C179" s="202" t="s">
        <v>50</v>
      </c>
      <c r="D179" s="202"/>
      <c r="E179" s="202"/>
      <c r="F179" s="222" t="s">
        <v>2321</v>
      </c>
      <c r="G179" s="202"/>
      <c r="H179" s="202" t="s">
        <v>2393</v>
      </c>
      <c r="I179" s="202" t="s">
        <v>2323</v>
      </c>
      <c r="J179" s="202">
        <v>20</v>
      </c>
      <c r="K179" s="244"/>
    </row>
    <row r="180" spans="2:11" ht="15" customHeight="1">
      <c r="B180" s="223"/>
      <c r="C180" s="202" t="s">
        <v>51</v>
      </c>
      <c r="D180" s="202"/>
      <c r="E180" s="202"/>
      <c r="F180" s="222" t="s">
        <v>2321</v>
      </c>
      <c r="G180" s="202"/>
      <c r="H180" s="202" t="s">
        <v>2394</v>
      </c>
      <c r="I180" s="202" t="s">
        <v>2323</v>
      </c>
      <c r="J180" s="202">
        <v>255</v>
      </c>
      <c r="K180" s="244"/>
    </row>
    <row r="181" spans="2:11" ht="15" customHeight="1">
      <c r="B181" s="223"/>
      <c r="C181" s="202" t="s">
        <v>144</v>
      </c>
      <c r="D181" s="202"/>
      <c r="E181" s="202"/>
      <c r="F181" s="222" t="s">
        <v>2321</v>
      </c>
      <c r="G181" s="202"/>
      <c r="H181" s="202" t="s">
        <v>2285</v>
      </c>
      <c r="I181" s="202" t="s">
        <v>2323</v>
      </c>
      <c r="J181" s="202">
        <v>10</v>
      </c>
      <c r="K181" s="244"/>
    </row>
    <row r="182" spans="2:11" ht="15" customHeight="1">
      <c r="B182" s="223"/>
      <c r="C182" s="202" t="s">
        <v>145</v>
      </c>
      <c r="D182" s="202"/>
      <c r="E182" s="202"/>
      <c r="F182" s="222" t="s">
        <v>2321</v>
      </c>
      <c r="G182" s="202"/>
      <c r="H182" s="202" t="s">
        <v>2395</v>
      </c>
      <c r="I182" s="202" t="s">
        <v>2356</v>
      </c>
      <c r="J182" s="202"/>
      <c r="K182" s="244"/>
    </row>
    <row r="183" spans="2:11" ht="15" customHeight="1">
      <c r="B183" s="223"/>
      <c r="C183" s="202" t="s">
        <v>2396</v>
      </c>
      <c r="D183" s="202"/>
      <c r="E183" s="202"/>
      <c r="F183" s="222" t="s">
        <v>2321</v>
      </c>
      <c r="G183" s="202"/>
      <c r="H183" s="202" t="s">
        <v>2397</v>
      </c>
      <c r="I183" s="202" t="s">
        <v>2356</v>
      </c>
      <c r="J183" s="202"/>
      <c r="K183" s="244"/>
    </row>
    <row r="184" spans="2:11" ht="15" customHeight="1">
      <c r="B184" s="223"/>
      <c r="C184" s="202" t="s">
        <v>2385</v>
      </c>
      <c r="D184" s="202"/>
      <c r="E184" s="202"/>
      <c r="F184" s="222" t="s">
        <v>2321</v>
      </c>
      <c r="G184" s="202"/>
      <c r="H184" s="202" t="s">
        <v>2398</v>
      </c>
      <c r="I184" s="202" t="s">
        <v>2356</v>
      </c>
      <c r="J184" s="202"/>
      <c r="K184" s="244"/>
    </row>
    <row r="185" spans="2:11" ht="15" customHeight="1">
      <c r="B185" s="223"/>
      <c r="C185" s="202" t="s">
        <v>147</v>
      </c>
      <c r="D185" s="202"/>
      <c r="E185" s="202"/>
      <c r="F185" s="222" t="s">
        <v>2327</v>
      </c>
      <c r="G185" s="202"/>
      <c r="H185" s="202" t="s">
        <v>2399</v>
      </c>
      <c r="I185" s="202" t="s">
        <v>2323</v>
      </c>
      <c r="J185" s="202">
        <v>50</v>
      </c>
      <c r="K185" s="244"/>
    </row>
    <row r="186" spans="2:11" ht="15" customHeight="1">
      <c r="B186" s="223"/>
      <c r="C186" s="202" t="s">
        <v>2400</v>
      </c>
      <c r="D186" s="202"/>
      <c r="E186" s="202"/>
      <c r="F186" s="222" t="s">
        <v>2327</v>
      </c>
      <c r="G186" s="202"/>
      <c r="H186" s="202" t="s">
        <v>2401</v>
      </c>
      <c r="I186" s="202" t="s">
        <v>2402</v>
      </c>
      <c r="J186" s="202"/>
      <c r="K186" s="244"/>
    </row>
    <row r="187" spans="2:11" ht="15" customHeight="1">
      <c r="B187" s="223"/>
      <c r="C187" s="202" t="s">
        <v>2403</v>
      </c>
      <c r="D187" s="202"/>
      <c r="E187" s="202"/>
      <c r="F187" s="222" t="s">
        <v>2327</v>
      </c>
      <c r="G187" s="202"/>
      <c r="H187" s="202" t="s">
        <v>2404</v>
      </c>
      <c r="I187" s="202" t="s">
        <v>2402</v>
      </c>
      <c r="J187" s="202"/>
      <c r="K187" s="244"/>
    </row>
    <row r="188" spans="2:11" ht="15" customHeight="1">
      <c r="B188" s="223"/>
      <c r="C188" s="202" t="s">
        <v>2405</v>
      </c>
      <c r="D188" s="202"/>
      <c r="E188" s="202"/>
      <c r="F188" s="222" t="s">
        <v>2327</v>
      </c>
      <c r="G188" s="202"/>
      <c r="H188" s="202" t="s">
        <v>2406</v>
      </c>
      <c r="I188" s="202" t="s">
        <v>2402</v>
      </c>
      <c r="J188" s="202"/>
      <c r="K188" s="244"/>
    </row>
    <row r="189" spans="2:11" ht="15" customHeight="1">
      <c r="B189" s="223"/>
      <c r="C189" s="256" t="s">
        <v>2407</v>
      </c>
      <c r="D189" s="202"/>
      <c r="E189" s="202"/>
      <c r="F189" s="222" t="s">
        <v>2327</v>
      </c>
      <c r="G189" s="202"/>
      <c r="H189" s="202" t="s">
        <v>2408</v>
      </c>
      <c r="I189" s="202" t="s">
        <v>2409</v>
      </c>
      <c r="J189" s="257" t="s">
        <v>2410</v>
      </c>
      <c r="K189" s="244"/>
    </row>
    <row r="190" spans="2:11" ht="15" customHeight="1">
      <c r="B190" s="223"/>
      <c r="C190" s="208" t="s">
        <v>39</v>
      </c>
      <c r="D190" s="202"/>
      <c r="E190" s="202"/>
      <c r="F190" s="222" t="s">
        <v>2321</v>
      </c>
      <c r="G190" s="202"/>
      <c r="H190" s="199" t="s">
        <v>2411</v>
      </c>
      <c r="I190" s="202" t="s">
        <v>2412</v>
      </c>
      <c r="J190" s="202"/>
      <c r="K190" s="244"/>
    </row>
    <row r="191" spans="2:11" ht="15" customHeight="1">
      <c r="B191" s="223"/>
      <c r="C191" s="208" t="s">
        <v>2413</v>
      </c>
      <c r="D191" s="202"/>
      <c r="E191" s="202"/>
      <c r="F191" s="222" t="s">
        <v>2321</v>
      </c>
      <c r="G191" s="202"/>
      <c r="H191" s="202" t="s">
        <v>2414</v>
      </c>
      <c r="I191" s="202" t="s">
        <v>2356</v>
      </c>
      <c r="J191" s="202"/>
      <c r="K191" s="244"/>
    </row>
    <row r="192" spans="2:11" ht="15" customHeight="1">
      <c r="B192" s="223"/>
      <c r="C192" s="208" t="s">
        <v>2415</v>
      </c>
      <c r="D192" s="202"/>
      <c r="E192" s="202"/>
      <c r="F192" s="222" t="s">
        <v>2321</v>
      </c>
      <c r="G192" s="202"/>
      <c r="H192" s="202" t="s">
        <v>2416</v>
      </c>
      <c r="I192" s="202" t="s">
        <v>2356</v>
      </c>
      <c r="J192" s="202"/>
      <c r="K192" s="244"/>
    </row>
    <row r="193" spans="2:11" ht="15" customHeight="1">
      <c r="B193" s="223"/>
      <c r="C193" s="208" t="s">
        <v>2417</v>
      </c>
      <c r="D193" s="202"/>
      <c r="E193" s="202"/>
      <c r="F193" s="222" t="s">
        <v>2327</v>
      </c>
      <c r="G193" s="202"/>
      <c r="H193" s="202" t="s">
        <v>2418</v>
      </c>
      <c r="I193" s="202" t="s">
        <v>2356</v>
      </c>
      <c r="J193" s="202"/>
      <c r="K193" s="244"/>
    </row>
    <row r="194" spans="2:11" ht="15" customHeight="1">
      <c r="B194" s="250"/>
      <c r="C194" s="258"/>
      <c r="D194" s="232"/>
      <c r="E194" s="232"/>
      <c r="F194" s="232"/>
      <c r="G194" s="232"/>
      <c r="H194" s="232"/>
      <c r="I194" s="232"/>
      <c r="J194" s="232"/>
      <c r="K194" s="251"/>
    </row>
    <row r="195" spans="2:11" ht="18.75" customHeight="1">
      <c r="B195" s="199"/>
      <c r="C195" s="202"/>
      <c r="D195" s="202"/>
      <c r="E195" s="202"/>
      <c r="F195" s="222"/>
      <c r="G195" s="202"/>
      <c r="H195" s="202"/>
      <c r="I195" s="202"/>
      <c r="J195" s="202"/>
      <c r="K195" s="199"/>
    </row>
    <row r="196" spans="2:11" ht="18.75" customHeight="1">
      <c r="B196" s="199"/>
      <c r="C196" s="202"/>
      <c r="D196" s="202"/>
      <c r="E196" s="202"/>
      <c r="F196" s="222"/>
      <c r="G196" s="202"/>
      <c r="H196" s="202"/>
      <c r="I196" s="202"/>
      <c r="J196" s="202"/>
      <c r="K196" s="199"/>
    </row>
    <row r="197" spans="2:11" ht="18.75" customHeight="1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</row>
    <row r="198" spans="2:11" ht="13.5">
      <c r="B198" s="191"/>
      <c r="C198" s="192"/>
      <c r="D198" s="192"/>
      <c r="E198" s="192"/>
      <c r="F198" s="192"/>
      <c r="G198" s="192"/>
      <c r="H198" s="192"/>
      <c r="I198" s="192"/>
      <c r="J198" s="192"/>
      <c r="K198" s="193"/>
    </row>
    <row r="199" spans="2:11" ht="21">
      <c r="B199" s="194"/>
      <c r="C199" s="375" t="s">
        <v>2419</v>
      </c>
      <c r="D199" s="375"/>
      <c r="E199" s="375"/>
      <c r="F199" s="375"/>
      <c r="G199" s="375"/>
      <c r="H199" s="375"/>
      <c r="I199" s="375"/>
      <c r="J199" s="375"/>
      <c r="K199" s="195"/>
    </row>
    <row r="200" spans="2:11" ht="25.5" customHeight="1">
      <c r="B200" s="194"/>
      <c r="C200" s="259" t="s">
        <v>2420</v>
      </c>
      <c r="D200" s="259"/>
      <c r="E200" s="259"/>
      <c r="F200" s="259" t="s">
        <v>2421</v>
      </c>
      <c r="G200" s="260"/>
      <c r="H200" s="374" t="s">
        <v>2422</v>
      </c>
      <c r="I200" s="374"/>
      <c r="J200" s="374"/>
      <c r="K200" s="195"/>
    </row>
    <row r="201" spans="2:11" ht="5.25" customHeight="1">
      <c r="B201" s="223"/>
      <c r="C201" s="220"/>
      <c r="D201" s="220"/>
      <c r="E201" s="220"/>
      <c r="F201" s="220"/>
      <c r="G201" s="202"/>
      <c r="H201" s="220"/>
      <c r="I201" s="220"/>
      <c r="J201" s="220"/>
      <c r="K201" s="244"/>
    </row>
    <row r="202" spans="2:11" ht="15" customHeight="1">
      <c r="B202" s="223"/>
      <c r="C202" s="202" t="s">
        <v>2412</v>
      </c>
      <c r="D202" s="202"/>
      <c r="E202" s="202"/>
      <c r="F202" s="222" t="s">
        <v>40</v>
      </c>
      <c r="G202" s="202"/>
      <c r="H202" s="373" t="s">
        <v>2423</v>
      </c>
      <c r="I202" s="373"/>
      <c r="J202" s="373"/>
      <c r="K202" s="244"/>
    </row>
    <row r="203" spans="2:11" ht="15" customHeight="1">
      <c r="B203" s="223"/>
      <c r="C203" s="229"/>
      <c r="D203" s="202"/>
      <c r="E203" s="202"/>
      <c r="F203" s="222" t="s">
        <v>41</v>
      </c>
      <c r="G203" s="202"/>
      <c r="H203" s="373" t="s">
        <v>2424</v>
      </c>
      <c r="I203" s="373"/>
      <c r="J203" s="373"/>
      <c r="K203" s="244"/>
    </row>
    <row r="204" spans="2:11" ht="15" customHeight="1">
      <c r="B204" s="223"/>
      <c r="C204" s="229"/>
      <c r="D204" s="202"/>
      <c r="E204" s="202"/>
      <c r="F204" s="222" t="s">
        <v>44</v>
      </c>
      <c r="G204" s="202"/>
      <c r="H204" s="373" t="s">
        <v>2425</v>
      </c>
      <c r="I204" s="373"/>
      <c r="J204" s="373"/>
      <c r="K204" s="244"/>
    </row>
    <row r="205" spans="2:11" ht="15" customHeight="1">
      <c r="B205" s="223"/>
      <c r="C205" s="202"/>
      <c r="D205" s="202"/>
      <c r="E205" s="202"/>
      <c r="F205" s="222" t="s">
        <v>42</v>
      </c>
      <c r="G205" s="202"/>
      <c r="H205" s="373" t="s">
        <v>2426</v>
      </c>
      <c r="I205" s="373"/>
      <c r="J205" s="373"/>
      <c r="K205" s="244"/>
    </row>
    <row r="206" spans="2:11" ht="15" customHeight="1">
      <c r="B206" s="223"/>
      <c r="C206" s="202"/>
      <c r="D206" s="202"/>
      <c r="E206" s="202"/>
      <c r="F206" s="222" t="s">
        <v>43</v>
      </c>
      <c r="G206" s="202"/>
      <c r="H206" s="373" t="s">
        <v>2427</v>
      </c>
      <c r="I206" s="373"/>
      <c r="J206" s="373"/>
      <c r="K206" s="244"/>
    </row>
    <row r="207" spans="2:11" ht="15" customHeight="1">
      <c r="B207" s="223"/>
      <c r="C207" s="202"/>
      <c r="D207" s="202"/>
      <c r="E207" s="202"/>
      <c r="F207" s="222"/>
      <c r="G207" s="202"/>
      <c r="H207" s="202"/>
      <c r="I207" s="202"/>
      <c r="J207" s="202"/>
      <c r="K207" s="244"/>
    </row>
    <row r="208" spans="2:11" ht="15" customHeight="1">
      <c r="B208" s="223"/>
      <c r="C208" s="202" t="s">
        <v>2368</v>
      </c>
      <c r="D208" s="202"/>
      <c r="E208" s="202"/>
      <c r="F208" s="222" t="s">
        <v>76</v>
      </c>
      <c r="G208" s="202"/>
      <c r="H208" s="373" t="s">
        <v>2428</v>
      </c>
      <c r="I208" s="373"/>
      <c r="J208" s="373"/>
      <c r="K208" s="244"/>
    </row>
    <row r="209" spans="2:11" ht="15" customHeight="1">
      <c r="B209" s="223"/>
      <c r="C209" s="229"/>
      <c r="D209" s="202"/>
      <c r="E209" s="202"/>
      <c r="F209" s="222" t="s">
        <v>94</v>
      </c>
      <c r="G209" s="202"/>
      <c r="H209" s="373" t="s">
        <v>2266</v>
      </c>
      <c r="I209" s="373"/>
      <c r="J209" s="373"/>
      <c r="K209" s="244"/>
    </row>
    <row r="210" spans="2:11" ht="15" customHeight="1">
      <c r="B210" s="223"/>
      <c r="C210" s="202"/>
      <c r="D210" s="202"/>
      <c r="E210" s="202"/>
      <c r="F210" s="222" t="s">
        <v>2264</v>
      </c>
      <c r="G210" s="202"/>
      <c r="H210" s="373" t="s">
        <v>2429</v>
      </c>
      <c r="I210" s="373"/>
      <c r="J210" s="373"/>
      <c r="K210" s="244"/>
    </row>
    <row r="211" spans="2:11" ht="15" customHeight="1">
      <c r="B211" s="261"/>
      <c r="C211" s="229"/>
      <c r="D211" s="229"/>
      <c r="E211" s="229"/>
      <c r="F211" s="222" t="s">
        <v>2267</v>
      </c>
      <c r="G211" s="208"/>
      <c r="H211" s="372" t="s">
        <v>2268</v>
      </c>
      <c r="I211" s="372"/>
      <c r="J211" s="372"/>
      <c r="K211" s="262"/>
    </row>
    <row r="212" spans="2:11" ht="15" customHeight="1">
      <c r="B212" s="261"/>
      <c r="C212" s="229"/>
      <c r="D212" s="229"/>
      <c r="E212" s="229"/>
      <c r="F212" s="222" t="s">
        <v>2155</v>
      </c>
      <c r="G212" s="208"/>
      <c r="H212" s="372" t="s">
        <v>2430</v>
      </c>
      <c r="I212" s="372"/>
      <c r="J212" s="372"/>
      <c r="K212" s="262"/>
    </row>
    <row r="213" spans="2:11" ht="15" customHeight="1">
      <c r="B213" s="261"/>
      <c r="C213" s="229"/>
      <c r="D213" s="229"/>
      <c r="E213" s="229"/>
      <c r="F213" s="263"/>
      <c r="G213" s="208"/>
      <c r="H213" s="264"/>
      <c r="I213" s="264"/>
      <c r="J213" s="264"/>
      <c r="K213" s="262"/>
    </row>
    <row r="214" spans="2:11" ht="15" customHeight="1">
      <c r="B214" s="261"/>
      <c r="C214" s="202" t="s">
        <v>2392</v>
      </c>
      <c r="D214" s="229"/>
      <c r="E214" s="229"/>
      <c r="F214" s="222">
        <v>1</v>
      </c>
      <c r="G214" s="208"/>
      <c r="H214" s="372" t="s">
        <v>2431</v>
      </c>
      <c r="I214" s="372"/>
      <c r="J214" s="372"/>
      <c r="K214" s="262"/>
    </row>
    <row r="215" spans="2:11" ht="15" customHeight="1">
      <c r="B215" s="261"/>
      <c r="C215" s="229"/>
      <c r="D215" s="229"/>
      <c r="E215" s="229"/>
      <c r="F215" s="222">
        <v>2</v>
      </c>
      <c r="G215" s="208"/>
      <c r="H215" s="372" t="s">
        <v>2432</v>
      </c>
      <c r="I215" s="372"/>
      <c r="J215" s="372"/>
      <c r="K215" s="262"/>
    </row>
    <row r="216" spans="2:11" ht="15" customHeight="1">
      <c r="B216" s="261"/>
      <c r="C216" s="229"/>
      <c r="D216" s="229"/>
      <c r="E216" s="229"/>
      <c r="F216" s="222">
        <v>3</v>
      </c>
      <c r="G216" s="208"/>
      <c r="H216" s="372" t="s">
        <v>2433</v>
      </c>
      <c r="I216" s="372"/>
      <c r="J216" s="372"/>
      <c r="K216" s="262"/>
    </row>
    <row r="217" spans="2:11" ht="15" customHeight="1">
      <c r="B217" s="261"/>
      <c r="C217" s="229"/>
      <c r="D217" s="229"/>
      <c r="E217" s="229"/>
      <c r="F217" s="222">
        <v>4</v>
      </c>
      <c r="G217" s="208"/>
      <c r="H217" s="372" t="s">
        <v>2434</v>
      </c>
      <c r="I217" s="372"/>
      <c r="J217" s="372"/>
      <c r="K217" s="262"/>
    </row>
    <row r="218" spans="2:11" ht="12.75" customHeight="1">
      <c r="B218" s="265"/>
      <c r="C218" s="266"/>
      <c r="D218" s="266"/>
      <c r="E218" s="266"/>
      <c r="F218" s="266"/>
      <c r="G218" s="266"/>
      <c r="H218" s="266"/>
      <c r="I218" s="266"/>
      <c r="J218" s="266"/>
      <c r="K218" s="26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01 - SO 01 - Bourací a de...</vt:lpstr>
      <vt:lpstr>02 - SO 02 – Stavební čás...</vt:lpstr>
      <vt:lpstr>03 - SO 03 – Oplocení a t...</vt:lpstr>
      <vt:lpstr>04 - SO 04 - Výměna kabel...</vt:lpstr>
      <vt:lpstr>05 - SO 05 - Elektro stav...</vt:lpstr>
      <vt:lpstr>06 - PS 01 – Strojnětechn...</vt:lpstr>
      <vt:lpstr>07 - PS 02 - Elektro tech...</vt:lpstr>
      <vt:lpstr>08 - VRN</vt:lpstr>
      <vt:lpstr>Pokyny pro vyplnění</vt:lpstr>
      <vt:lpstr>'01 - SO 01 - Bourací a de...'!Názvy_tisku</vt:lpstr>
      <vt:lpstr>'02 - SO 02 – Stavební čás...'!Názvy_tisku</vt:lpstr>
      <vt:lpstr>'03 - SO 03 – Oplocení a t...'!Názvy_tisku</vt:lpstr>
      <vt:lpstr>'04 - SO 04 - Výměna kabel...'!Názvy_tisku</vt:lpstr>
      <vt:lpstr>'05 - SO 05 - Elektro stav...'!Názvy_tisku</vt:lpstr>
      <vt:lpstr>'06 - PS 01 – Strojnětechn...'!Názvy_tisku</vt:lpstr>
      <vt:lpstr>'07 - PS 02 - Elektro tech...'!Názvy_tisku</vt:lpstr>
      <vt:lpstr>'08 - VRN'!Názvy_tisku</vt:lpstr>
      <vt:lpstr>'Rekapitulace stavby'!Názvy_tisku</vt:lpstr>
      <vt:lpstr>'01 - SO 01 - Bourací a de...'!Oblast_tisku</vt:lpstr>
      <vt:lpstr>'02 - SO 02 – Stavební čás...'!Oblast_tisku</vt:lpstr>
      <vt:lpstr>'03 - SO 03 – Oplocení a t...'!Oblast_tisku</vt:lpstr>
      <vt:lpstr>'04 - SO 04 - Výměna kabel...'!Oblast_tisku</vt:lpstr>
      <vt:lpstr>'05 - SO 05 - Elektro stav...'!Oblast_tisku</vt:lpstr>
      <vt:lpstr>'06 - PS 01 – Strojnětechn...'!Oblast_tisku</vt:lpstr>
      <vt:lpstr>'07 - PS 02 - Elektro tech...'!Oblast_tisku</vt:lpstr>
      <vt:lpstr>'08 -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Ales Vocel</cp:lastModifiedBy>
  <dcterms:created xsi:type="dcterms:W3CDTF">2019-06-19T10:52:25Z</dcterms:created>
  <dcterms:modified xsi:type="dcterms:W3CDTF">2019-07-30T12:17:16Z</dcterms:modified>
</cp:coreProperties>
</file>