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085" activeTab="0"/>
  </bookViews>
  <sheets>
    <sheet name="Rekapitulace stavby" sheetId="1" r:id="rId1"/>
    <sheet name="2018114 - Bezděčín – obno..." sheetId="2" r:id="rId2"/>
  </sheets>
  <definedNames>
    <definedName name="_xlnm._FilterDatabase" localSheetId="1" hidden="1">'2018114 - Bezděčín – obno...'!$C$88:$K$443</definedName>
    <definedName name="_xlnm.Print_Area" localSheetId="1">'2018114 - Bezděčín – obno...'!$C$4:$J$37,'2018114 - Bezděčín – obno...'!$C$43:$J$72,'2018114 - Bezděčín – obno...'!$C$78:$K$443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'2018114 - Bezděčín – obno...'!$88:$88</definedName>
  </definedNames>
  <calcPr calcId="152511"/>
</workbook>
</file>

<file path=xl/sharedStrings.xml><?xml version="1.0" encoding="utf-8"?>
<sst xmlns="http://schemas.openxmlformats.org/spreadsheetml/2006/main" count="3515" uniqueCount="752">
  <si>
    <t>Export Komplet</t>
  </si>
  <si>
    <t/>
  </si>
  <si>
    <t>2.0</t>
  </si>
  <si>
    <t>False</t>
  </si>
  <si>
    <t>{063b5c2a-bad6-422a-b166-9cd02deee979}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</si>
  <si>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</si>
  <si>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</si>
  <si>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</si>
  <si>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</si>
  <si>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</si>
  <si>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</si>
  <si>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</si>
  <si>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</si>
  <si>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</si>
  <si>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2018114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</si>
  <si>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</si>
  <si>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</si>
  <si>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Bezděčín – obnova vodovodu</t>
  </si>
  <si>
    <t>KSO:</t>
  </si>
  <si>
    <t>CC-CZ:</t>
  </si>
  <si>
    <t>Místo:</t>
  </si>
  <si>
    <t xml:space="preserve"> </t>
  </si>
  <si>
    <t>Datum:</t>
  </si>
  <si>
    <t>22. 2. 2019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</si>
  <si>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</si>
  <si>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</si>
  <si>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</si>
  <si>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</si>
  <si>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</si>
  <si>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</si>
  <si>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</si>
  <si>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ING.EVŽEN KOZÁK S.R.O.</t>
  </si>
  <si>
    <t>True</t>
  </si>
  <si>
    <t>Zpracovatel:</t>
  </si>
  <si>
    <t>ING.EVŽEN KOZÁK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</si>
  <si>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</si>
  <si>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</si>
  <si>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</si>
  <si>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</si>
  <si>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</si>
  <si>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</si>
  <si>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</si>
  <si>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</si>
  <si>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</si>
  <si>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</si>
  <si>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</si>
  <si>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</si>
  <si>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</si>
  <si>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</si>
  <si>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</si>
  <si>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</si>
  <si>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</si>
  <si>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</si>
  <si>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</si>
  <si>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</si>
  <si>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</si>
  <si>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</si>
  <si>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</si>
  <si>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</si>
  <si>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</si>
  <si>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</si>
  <si>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</si>
  <si>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</si>
  <si>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</si>
  <si>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</si>
  <si>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</si>
  <si>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</si>
  <si>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</si>
  <si>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</si>
  <si>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</si>
  <si>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</si>
  <si>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</si>
  <si>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</si>
  <si>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</si>
  <si>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</si>
  <si>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</si>
  <si>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</si>
  <si>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</si>
  <si>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</si>
  <si>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</si>
  <si>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</si>
  <si>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</si>
  <si>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</si>
  <si>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</si>
  <si>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</si>
  <si>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</si>
  <si>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</si>
  <si>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</si>
  <si>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</si>
  <si>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  R50 - Podkladní vrstvy</t>
  </si>
  <si>
    <t xml:space="preserve">      R51 - Komunikace pro automobilovou dopravu - asfalt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</si>
  <si>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</si>
  <si>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</si>
  <si>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</si>
  <si>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998 - Přesun hmot</t>
  </si>
  <si>
    <t>VRN - Vedlejší a ostatní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</si>
  <si>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</si>
  <si>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</si>
  <si>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</si>
  <si>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</si>
  <si>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</si>
  <si>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</si>
  <si>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</si>
  <si>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</si>
  <si>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</si>
  <si>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</si>
  <si>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</si>
  <si>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</si>
  <si>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</si>
  <si>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</si>
  <si>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</si>
  <si>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</si>
  <si>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</si>
  <si>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</si>
  <si>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</si>
  <si>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</si>
  <si>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</si>
  <si>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</si>
  <si>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</si>
  <si>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</si>
  <si>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</si>
  <si>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2016 01</t>
  </si>
  <si>
    <t>4</t>
  </si>
  <si>
    <t>-1221775477</t>
  </si>
  <si>
    <t>PP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</si>
  <si>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</si>
  <si>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VV</t>
  </si>
  <si>
    <t>(217,7+20,4+249,4+20,3+113,9+154,1)*1,2</t>
  </si>
  <si>
    <t>113107243</t>
  </si>
  <si>
    <t>Odstranění podkladu živičného tl 150 mm strojně pl přes 200 m2</t>
  </si>
  <si>
    <t>CS ÚRS 2019 01</t>
  </si>
  <si>
    <t>1676469939</t>
  </si>
  <si>
    <t>Odstranění podkladů nebo krytů strojně plochy jednotlivě přes 200 m2 s přemístěním hmot na skládku na vzdálenost do 20 m nebo s naložením na dopravní prostředek živičných, o tl. vrstvy přes 100 do 150 mm</t>
  </si>
  <si>
    <t>(217,7+20,4+249,4+20,3+113,9+154,1)*1,2 "plochy oprav komunikací městem MB"</t>
  </si>
  <si>
    <t>(39,7+20,4+11,9+12,4)*1,2"plochy mimo opravy komunikací městem MB"</t>
  </si>
  <si>
    <t>(4,7*7+3,2*9+5,2+6,7+3,1*4)*1,2 "přepojení vod.přípojek"</t>
  </si>
  <si>
    <t>Součet</t>
  </si>
  <si>
    <t>3</t>
  </si>
  <si>
    <t>113154363</t>
  </si>
  <si>
    <t>Frézování živičného krytu tl 40 mm pruh š 2 m pl do 10000 m2 s překážkami v trase</t>
  </si>
  <si>
    <t>1494103278</t>
  </si>
  <si>
    <t>Frézování živičného podkladu nebo krytu  s naložením na dopravní prostředek plochy přes 1 000 do 10 000 m2 s překážkami v trase pruhu šířky přes 1 m do 2 m, tloušťky vrstvy 50 mm</t>
  </si>
  <si>
    <t>153,63+23,69+34,74 "plochy mimo opravy komunikací městem MB"</t>
  </si>
  <si>
    <t>119001401</t>
  </si>
  <si>
    <t>Dočasné zajištění potrubí ocelového nebo litinového DN do 200</t>
  </si>
  <si>
    <t>m</t>
  </si>
  <si>
    <t>-1346832963</t>
  </si>
  <si>
    <t>5</t>
  </si>
  <si>
    <t>119001411</t>
  </si>
  <si>
    <t>Dočasné zajištění potrubí betonového, ŽB nebo kameninového DN nad 500</t>
  </si>
  <si>
    <t>152624408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</si>
  <si>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</si>
  <si>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6</t>
  </si>
  <si>
    <t>119001421</t>
  </si>
  <si>
    <t>Dočasné zajištění kabelů - 3 kabely</t>
  </si>
  <si>
    <t>137606752</t>
  </si>
  <si>
    <t>7</t>
  </si>
  <si>
    <t>120001101</t>
  </si>
  <si>
    <t>Příplatek za ztížení vykopávky v blízkosti podzemního vedení</t>
  </si>
  <si>
    <t>m3</t>
  </si>
  <si>
    <t>-2128491453</t>
  </si>
  <si>
    <t>1,2*3,0*1,5*89</t>
  </si>
  <si>
    <t>8</t>
  </si>
  <si>
    <t>122451202</t>
  </si>
  <si>
    <t>Odkopávky a prokopávky nezapažené provedené v hornině tř. 5 skalní frézou přes 100 do 1 000 m3</t>
  </si>
  <si>
    <t>1685205176</t>
  </si>
  <si>
    <t>Odkopávky a prokopávky nezapažené provedené skalní frézou  s přehozením výkopku na vzdálenost do 3 m nebo s naložením na dopravní prostředek v hornině tř. 5 přes 100 do 1 000 m3</t>
  </si>
  <si>
    <t>(424,7+43,2+451,3+41,0+219,4+300,4)*0,5 "50% tř.5-výměra získána SW z podél.profilu"</t>
  </si>
  <si>
    <t>9</t>
  </si>
  <si>
    <t>130901121</t>
  </si>
  <si>
    <t>Bourání kcí v hloubených vykopávkách ze zdiva z betonu prostého ručně</t>
  </si>
  <si>
    <t>1569260906</t>
  </si>
  <si>
    <t>Bourání konstrukcí v hloubených vykopávkách s přemístěním suti na hromady na vzdálenost do 20 m nebo s naložením na dopravní prostředek ručně z betonu prostého neprokládaného</t>
  </si>
  <si>
    <t>(1,7*2+1,4*2)*1,0+1,7*1,4*0,3 "bourání šachty A3"</t>
  </si>
  <si>
    <t>(2,9*2+1,7*2)*1,0+2,9*1,7*0,3 "bourání šachty A1"</t>
  </si>
  <si>
    <t>(2,0*2+2,0*2)*1,0+2,0*2,0*0,3 "bourání šachty A2"</t>
  </si>
  <si>
    <t>(2,0*2+2,0*2)*1,0+2,0*2,0*0,3 "bourání šachty A10"</t>
  </si>
  <si>
    <t>(2,0*2+2,0*2)*1,0+2,0*2,0*0,3 "bourání šachty u A10"</t>
  </si>
  <si>
    <t>10</t>
  </si>
  <si>
    <t>132301202</t>
  </si>
  <si>
    <t>Hloubení rýh š do 2000 mm v hornině tř. 4 objemu do 1000 m3</t>
  </si>
  <si>
    <t>134176241</t>
  </si>
  <si>
    <t>Hloubení zapažených i nezapažených rýh šířky přes 600 do 2 000 mm  s urovnáním dna do předepsaného profilu a spádu v hornině tř. 4 přes 100 do 1 000 m3</t>
  </si>
  <si>
    <t>11</t>
  </si>
  <si>
    <t>151811131</t>
  </si>
  <si>
    <t>Osazení pažicího boxu hl výkopu do 4 m š do 1,2 m</t>
  </si>
  <si>
    <t>-1846465026</t>
  </si>
  <si>
    <t>Zřízení pažicích boxů pro pažení a rozepření stěn rýh podzemního vedení hloubka výkopu do 4 m, šířka do 1,2 m</t>
  </si>
  <si>
    <t>707,8+72,0+752,1+68,4+365,7+500,6 "množství získáno SW z podél.profilu"</t>
  </si>
  <si>
    <t>12</t>
  </si>
  <si>
    <t>151811231</t>
  </si>
  <si>
    <t>Odstranění pažicího boxu hl výkopu do 4 m š do 1,2 m</t>
  </si>
  <si>
    <t>-1430532125</t>
  </si>
  <si>
    <t>Odstranění pažicích boxů pro pažení a rozepření stěn rýh podzemního vedení hloubka výkopu do 4 m, šířka do 1,2 m</t>
  </si>
  <si>
    <t>13</t>
  </si>
  <si>
    <t>161101101</t>
  </si>
  <si>
    <t>Svislé přemístění výkopku z horniny tř. 1 až 4 hl výkopu do 2,5 m</t>
  </si>
  <si>
    <t>329986594</t>
  </si>
  <si>
    <t>14</t>
  </si>
  <si>
    <t>161101151</t>
  </si>
  <si>
    <t>Svislé přemístění výkopku z horniny tř. 5 až 7 hl výkopu do 2,5 m</t>
  </si>
  <si>
    <t>1293775363</t>
  </si>
  <si>
    <t>Svislé přemístění výkopku bez naložení do dopravní nádoby avšak s vyprázdněním dopravní nádoby na hromadu nebo do dopravního prostředku z horniny tř. 5 až 7, při hloubce výkopu přes 1 do 2,5 m</t>
  </si>
  <si>
    <t>162401102</t>
  </si>
  <si>
    <t>Vodorovné přemístění do 2000 m výkopku/sypaniny z horniny tř. 1 až 4-mezideponie</t>
  </si>
  <si>
    <t>-786900956</t>
  </si>
  <si>
    <t>Vodorovné přemístění výkopku nebo sypaniny po suchu  na obvyklém dopravním prostředku, bez naložení výkopku, avšak se složením bez rozhrnutí z horniny tř. 1 až 4 na vzdálenost přes 1 500 do 2 000 m</t>
  </si>
  <si>
    <t>424,7+43,2+451,3+41,0+219,4+300,4 "odvoz veškerého výkopku na mezideponii-výměra získána SW z podél.profilu"</t>
  </si>
  <si>
    <t>424,7+43,2+451,3+41,0+219,4+300,4-505,938 "odvoz výkopku z mezideponie na zásypy rýhy"</t>
  </si>
  <si>
    <t>16</t>
  </si>
  <si>
    <t>162701103-R</t>
  </si>
  <si>
    <t>Vodorovné přemístění výkopku/sypaniny z horniny tř. 1 až 4 na skládku-určí zhotovitel</t>
  </si>
  <si>
    <t>-1188349784</t>
  </si>
  <si>
    <t>Vodorovné přemístění výkopku nebo sypaniny po suchu  na obvyklém dopravním prostředku, bez naložení výkopku, avšak se složením bez rozhrnutí z horniny tř. 1 až 4 na vzdálenost přes 7 000 do 8 000 m</t>
  </si>
  <si>
    <t>(217,7+20,4+249,4+20,3+113,9+154,1)*1,2*0,55 "lože a obsyp potrubí"</t>
  </si>
  <si>
    <t>-3,14*0,05*0,05*(217,7+20,4+249,4+20,3+113,9+154,1) "odpočet objemu potrubí"</t>
  </si>
  <si>
    <t>17</t>
  </si>
  <si>
    <t>167101102</t>
  </si>
  <si>
    <t>Nakládání výkopku z hornin tř. 1 až 4 přes 100 m3</t>
  </si>
  <si>
    <t>491634518</t>
  </si>
  <si>
    <t>Nakládání, skládání a překládání neulehlého výkopku nebo sypaniny nakládání, množství přes 100 m3, z hornin tř. 1 až 4</t>
  </si>
  <si>
    <t>18</t>
  </si>
  <si>
    <t>171201202</t>
  </si>
  <si>
    <t>Uložení sypaniny na skládku</t>
  </si>
  <si>
    <t>-427235321</t>
  </si>
  <si>
    <t>Uložení sypaniny na skládky</t>
  </si>
  <si>
    <t>19</t>
  </si>
  <si>
    <t>171201211</t>
  </si>
  <si>
    <t>Poplatek za uložení odpadu ze sypaniny na skládce (skládkovné)</t>
  </si>
  <si>
    <t>t</t>
  </si>
  <si>
    <t>CS ÚRS 2013 01</t>
  </si>
  <si>
    <t>-373484284</t>
  </si>
  <si>
    <t>Poplatek za uložení odpadu ze sypaniny na skládce (skládkovné)-výkopek nepoužitelný na zpětný zásyp rýh</t>
  </si>
  <si>
    <t>505,938*2,2 "přepočet na tuny"</t>
  </si>
  <si>
    <t>20</t>
  </si>
  <si>
    <t>174101101</t>
  </si>
  <si>
    <t xml:space="preserve">Zásyp zhutněný jam šachet rýh nebo kolem objektů </t>
  </si>
  <si>
    <t>-995033793</t>
  </si>
  <si>
    <t>Zásyp zhutněný jam šachet rýh nebo kolem objektů+nákup vhodného zásypového materiálu</t>
  </si>
  <si>
    <t>424,7+43,2+451,3+41,0+219,4+300,4-505,938</t>
  </si>
  <si>
    <t>Zakládání</t>
  </si>
  <si>
    <t>275313611</t>
  </si>
  <si>
    <t>Základové patky z betonu tř. C 16/20</t>
  </si>
  <si>
    <t>-1258810238</t>
  </si>
  <si>
    <t>Základy z betonu prostého patky a bloky z betonu kamenem neprokládaného tř. C 16/20</t>
  </si>
  <si>
    <t>0,5*0,5*0,5*22 "opěrné bloky"</t>
  </si>
  <si>
    <t>Vodorovné konstrukce</t>
  </si>
  <si>
    <t>22</t>
  </si>
  <si>
    <t>451572111</t>
  </si>
  <si>
    <t>Lože pod potrubí otevřený výkop z kameniva drobného těženého</t>
  </si>
  <si>
    <t>-1437411967</t>
  </si>
  <si>
    <t>Komunikace pozemní</t>
  </si>
  <si>
    <t>23</t>
  </si>
  <si>
    <t>564861111</t>
  </si>
  <si>
    <t>Podklad ze štěrkodrtě ŠD tl 200 mm</t>
  </si>
  <si>
    <t>-831418122</t>
  </si>
  <si>
    <t>Podklad ze štěrkodrti ŠD  s rozprostřením a zhutněním, po zhutnění tl. 200 mm</t>
  </si>
  <si>
    <t>24</t>
  </si>
  <si>
    <t>565166112</t>
  </si>
  <si>
    <t>Asfaltový beton vrstva podkladní ACP 22 (obalované kamenivo OKH) tl 90 mm š do 3 m</t>
  </si>
  <si>
    <t>-255259652</t>
  </si>
  <si>
    <t>Asfaltový beton vrstva podkladní ACP 22 (obalované kamenivo hrubozrnné - OKH)  s rozprostřením a zhutněním v pruhu šířky do 3 m, po zhutnění tl. 90 mm</t>
  </si>
  <si>
    <t>3,8*1,2 "přepojení vod.přípojek"</t>
  </si>
  <si>
    <t>R50</t>
  </si>
  <si>
    <t>Podkladní vrstvy</t>
  </si>
  <si>
    <t>25</t>
  </si>
  <si>
    <t>564851111</t>
  </si>
  <si>
    <t>Podklad ze štěrkodrtě ŠD tl 150 mm</t>
  </si>
  <si>
    <t>-1422332855</t>
  </si>
  <si>
    <t>Podklad ze štěrkodrti ŠD  s rozprostřením a zhutněním, po zhutnění tl. 150 mm</t>
  </si>
  <si>
    <t>26</t>
  </si>
  <si>
    <t>567122112</t>
  </si>
  <si>
    <t>Podklad ze směsi stmelené cementem SC C 8/10 (KSC I) tl 130 mm</t>
  </si>
  <si>
    <t>CS ÚRS 2017 02</t>
  </si>
  <si>
    <t>826443378</t>
  </si>
  <si>
    <t>Podklad ze směsi stmelené cementem SC bez dilatačních spár, s rozprostřením a zhutněním SC C 8/10 (KSC I), po zhutnění tl. 130 mm</t>
  </si>
  <si>
    <t>R51</t>
  </si>
  <si>
    <t>Komunikace pro automobilovou dopravu - asfalt</t>
  </si>
  <si>
    <t>27</t>
  </si>
  <si>
    <t>573191111</t>
  </si>
  <si>
    <t>Postřik infiltrační kationaktivní emulzí v množství 1 kg/m2</t>
  </si>
  <si>
    <t>1934510388</t>
  </si>
  <si>
    <t>Postřik infiltrační kationaktivní emulzí v množství 1,00 kg/m2</t>
  </si>
  <si>
    <t>28</t>
  </si>
  <si>
    <t>573231106</t>
  </si>
  <si>
    <t>Postřik živičný spojovací ze silniční emulze v množství 0,30 kg/m2</t>
  </si>
  <si>
    <t>1111620901</t>
  </si>
  <si>
    <t>Postřik spojovací PS bez posypu kamenivem ze silniční emulze, v množství 0,30 kg/m2</t>
  </si>
  <si>
    <t>(39,7+20,4+11,9+12,4)*1,2*2"plochy mimo opravy komunikací městem MB-2 vrstvy"</t>
  </si>
  <si>
    <t>29</t>
  </si>
  <si>
    <t>577134131</t>
  </si>
  <si>
    <t>Asfaltový beton vrstva obrusná ACO 11 (ABS) tř. I tl 40 mm š do 3 m z modifikovaného asfaltu</t>
  </si>
  <si>
    <t>-2146058601</t>
  </si>
  <si>
    <t>Asfaltový beton vrstva obrusná ACO 11 (ABS) s rozprostřením a se zhutněním z modifikovaného asfaltu v pruhu šířky do 3 m, po zhutnění tl. 40 mm</t>
  </si>
  <si>
    <t>30</t>
  </si>
  <si>
    <t>577155132</t>
  </si>
  <si>
    <t>Asfaltový beton vrstva ložní ACL 16 (ABH) tl 60 mm š do 3 m z modifikovaného asfaltu</t>
  </si>
  <si>
    <t>528962883</t>
  </si>
  <si>
    <t>Asfaltový beton vrstva ložní ACL 16 (ABH)  s rozprostřením a zhutněním z modifikovaného asfaltu v pruhu šířky do 3 m, po zhutnění tl. 60 mm</t>
  </si>
  <si>
    <t>Trubní vedení</t>
  </si>
  <si>
    <t>31</t>
  </si>
  <si>
    <t>1000001</t>
  </si>
  <si>
    <t>Zkouška průchodnosti volným předmětem vodovodního potrubí DN 80,100</t>
  </si>
  <si>
    <t>-885192408</t>
  </si>
  <si>
    <t>Zkouška průchodnosti volným předmětem vodovodního potrubí DN 80</t>
  </si>
  <si>
    <t>217,7+20,4+249,4+20,3+113,9+154,1</t>
  </si>
  <si>
    <t>32</t>
  </si>
  <si>
    <t>M</t>
  </si>
  <si>
    <t>422214200</t>
  </si>
  <si>
    <t>šoupátko přípojkové přímé DN 25 připoj. rozměr  32 x 1 1/4"</t>
  </si>
  <si>
    <t>kus</t>
  </si>
  <si>
    <t>CS ÚRS 2013 02</t>
  </si>
  <si>
    <t>-1940431973</t>
  </si>
  <si>
    <t>šoupátko přípojkové přímé DN 25 připoj. rozměr  32 x 1 1/4"-dodá VaK MB</t>
  </si>
  <si>
    <t>33</t>
  </si>
  <si>
    <t>42221424</t>
  </si>
  <si>
    <t>šoupátko přípojkové přímé DN 50 PN 16 připojovací rozměr 63x2"</t>
  </si>
  <si>
    <t>-800162393</t>
  </si>
  <si>
    <t>34</t>
  </si>
  <si>
    <t>460490001</t>
  </si>
  <si>
    <t xml:space="preserve">Krytí bílou výstražnou fólií s nápisem VODOVOD z PVC šířky do 20 cm včetně pokládky </t>
  </si>
  <si>
    <t>1381408136</t>
  </si>
  <si>
    <t>Krytí bílou výstražnou fólií s nápisem VODOVOD z PVC šířky do 20 cm včetně pokládky</t>
  </si>
  <si>
    <t>35</t>
  </si>
  <si>
    <t>733391934</t>
  </si>
  <si>
    <t xml:space="preserve">Propojení potrubí plastového spojovaného kovovou objímkou </t>
  </si>
  <si>
    <t>CS ÚRS 2014 01</t>
  </si>
  <si>
    <t>-277994881</t>
  </si>
  <si>
    <t>Propojení potrubí plastového spojovaného kovovou objímkou</t>
  </si>
  <si>
    <t>36</t>
  </si>
  <si>
    <t>422910530</t>
  </si>
  <si>
    <t>souprava zemní teleskop. pro navrtávací pas se šoupátkem-dodá VaK MB</t>
  </si>
  <si>
    <t>-364816299</t>
  </si>
  <si>
    <t>37</t>
  </si>
  <si>
    <t>319428000</t>
  </si>
  <si>
    <t>spojka potrubí mosaz D32</t>
  </si>
  <si>
    <t>-173993747</t>
  </si>
  <si>
    <t>spojka potrubí mosaz 32x32</t>
  </si>
  <si>
    <t>38</t>
  </si>
  <si>
    <t>31942803</t>
  </si>
  <si>
    <t>spojka potrubí mosaz D63</t>
  </si>
  <si>
    <t>1333664803</t>
  </si>
  <si>
    <t>spojka potrubí mosaz 63x63</t>
  </si>
  <si>
    <t>39</t>
  </si>
  <si>
    <t>850245121</t>
  </si>
  <si>
    <t>Výřez nebo výsek na potrubí z trub litinových tlakových DN 80</t>
  </si>
  <si>
    <t>1939887205</t>
  </si>
  <si>
    <t>40</t>
  </si>
  <si>
    <t>850265121</t>
  </si>
  <si>
    <t>Výřez nebo výsek na potrubí z trub litinových tlakových DN 100</t>
  </si>
  <si>
    <t>-295443799</t>
  </si>
  <si>
    <t>41</t>
  </si>
  <si>
    <t>851241131</t>
  </si>
  <si>
    <t>Montáž potrubí z trub litinových hrdlových s integrovaným těsněním otevřený výkop DN 80</t>
  </si>
  <si>
    <t>228046749</t>
  </si>
  <si>
    <t>20,4+249,4+20,3+113,9+154,1+6,9</t>
  </si>
  <si>
    <t>42</t>
  </si>
  <si>
    <t>55253000</t>
  </si>
  <si>
    <t>trouba vodovodní litinová hrdlová Pz dl 6m DN 80 tlak.třída C 100</t>
  </si>
  <si>
    <t>2028420114</t>
  </si>
  <si>
    <t>trouba vodovodní litinová hrdlová Pz dl 6m DN 80</t>
  </si>
  <si>
    <t>43</t>
  </si>
  <si>
    <t>851261131</t>
  </si>
  <si>
    <t>Montáž potrubí z trub litinových hrdlových s integrovaným těsněním otevřený výkop DN 100</t>
  </si>
  <si>
    <t>-794512697</t>
  </si>
  <si>
    <t>Montáž potrubí z trub litinových tlakových hrdlových v otevřeném výkopu s integrovaným těsněním DN 100</t>
  </si>
  <si>
    <t>44</t>
  </si>
  <si>
    <t>55253001</t>
  </si>
  <si>
    <t>trouba vodovodní litinová hrdlová Pz dl 6m DN 100 tlak.třída C 100</t>
  </si>
  <si>
    <t>733941617</t>
  </si>
  <si>
    <t>trouba vodovodní litinová hrdlová Pz dl 6m DN 100</t>
  </si>
  <si>
    <t>45</t>
  </si>
  <si>
    <t>857241131</t>
  </si>
  <si>
    <t>Montáž litinových tvarovek jednoosých hrdlových otevřený výkop s integrovaným těsněním DN 80</t>
  </si>
  <si>
    <t>-2053123065</t>
  </si>
  <si>
    <t>46</t>
  </si>
  <si>
    <t>55253904</t>
  </si>
  <si>
    <t>koleno hrdlové z tvárné litiny,práškový epoxid tl 250µm MMK-kus DN 80-11,25°</t>
  </si>
  <si>
    <t>210530480</t>
  </si>
  <si>
    <t>47</t>
  </si>
  <si>
    <t>55253905</t>
  </si>
  <si>
    <t>koleno hrdlové z tvárné litiny,práškový epoxid tl 250µm MMK-kus DN 100-11,25°</t>
  </si>
  <si>
    <t>64415338</t>
  </si>
  <si>
    <t>48</t>
  </si>
  <si>
    <t>55253916</t>
  </si>
  <si>
    <t>koleno hrdlové z tvárné litiny,práškový epoxid tl 250µm MMK-kus DN 80-22,5°</t>
  </si>
  <si>
    <t>-669440092</t>
  </si>
  <si>
    <t>49</t>
  </si>
  <si>
    <t>55253917</t>
  </si>
  <si>
    <t>koleno hrdlové z tvárné litiny,práškový epoxid tl 250µm MMK-kus DN 100-22,5°</t>
  </si>
  <si>
    <t>1924538183</t>
  </si>
  <si>
    <t>50</t>
  </si>
  <si>
    <t>55253940</t>
  </si>
  <si>
    <t>koleno hrdlové z tvárné litiny,práškový epoxid tl 250µm MMK-kus DN 80-45°</t>
  </si>
  <si>
    <t>-1228662728</t>
  </si>
  <si>
    <t>51</t>
  </si>
  <si>
    <t>55253941</t>
  </si>
  <si>
    <t>koleno hrdlové z tvárné litiny,práškový epoxid tl 250µm MMK-kus DN 100-45°</t>
  </si>
  <si>
    <t>471306248</t>
  </si>
  <si>
    <t>52</t>
  </si>
  <si>
    <t>55253592</t>
  </si>
  <si>
    <t>kříž přírubový litinový PN 10/16 TT-kus DN 100/100</t>
  </si>
  <si>
    <t>512903850</t>
  </si>
  <si>
    <t>53</t>
  </si>
  <si>
    <t>55259815</t>
  </si>
  <si>
    <t>přechod přírubový tvárná litina DN 100/80 L200mm</t>
  </si>
  <si>
    <t>1043139333</t>
  </si>
  <si>
    <t>54</t>
  </si>
  <si>
    <t>55253646</t>
  </si>
  <si>
    <t>přesuvka hrdlová litinová práškový epoxid tl 250µm se šroubovým spojem U-kus DN 80</t>
  </si>
  <si>
    <t>-25270299</t>
  </si>
  <si>
    <t>55</t>
  </si>
  <si>
    <t>55251658</t>
  </si>
  <si>
    <t>příruba WAGA litinová PN16 pro vodovodní litinové potrubí 100mm</t>
  </si>
  <si>
    <t>1576855704</t>
  </si>
  <si>
    <t>příruba litinová úsporná PN16 pro vodovodní litinové potrubí 100/118mm</t>
  </si>
  <si>
    <t>56</t>
  </si>
  <si>
    <t>55251656</t>
  </si>
  <si>
    <t>příruba WAGA litinová PN16 pro vodovodní litinové potrubí 80mm</t>
  </si>
  <si>
    <t>-802148960</t>
  </si>
  <si>
    <t>příruba litinová úsporná PN16 pro vodovodní litinové potrubí 80/98mm</t>
  </si>
  <si>
    <t>57</t>
  </si>
  <si>
    <t>55253745</t>
  </si>
  <si>
    <t>tvarovka hrdlová s přírubovou odbočkou z tvárné litiny,práškový epoxid tl.250µm MMA-kus DN 100/80</t>
  </si>
  <si>
    <t>1709527153</t>
  </si>
  <si>
    <t>58</t>
  </si>
  <si>
    <t>55253740</t>
  </si>
  <si>
    <t>tvarovka hrdlová s přírubovou odbočkou z tvárné litiny,práškový epoxid tl 250µm MMA-kus DN 80/80</t>
  </si>
  <si>
    <t>177157885</t>
  </si>
  <si>
    <t>59</t>
  </si>
  <si>
    <t>55253516</t>
  </si>
  <si>
    <t>tvarovka přírubová litinová vodovodní s přírubovou odbočkou PN 10/16 T-kus DN 100/100</t>
  </si>
  <si>
    <t>-215015871</t>
  </si>
  <si>
    <t>60</t>
  </si>
  <si>
    <t>55253510</t>
  </si>
  <si>
    <t>tvarovka přírubová litinová vodovodní s přírubovou odbočkou PN 10/40 T-kus DN 80/80</t>
  </si>
  <si>
    <t>-958490003</t>
  </si>
  <si>
    <t>61</t>
  </si>
  <si>
    <t>55253893</t>
  </si>
  <si>
    <t>tvarovka přírubová s hrdlem z tvárné litiny,práškový epoxid tl 250µm EU-kus DN 100 L130mm</t>
  </si>
  <si>
    <t>330419838</t>
  </si>
  <si>
    <t>62</t>
  </si>
  <si>
    <t>55253892</t>
  </si>
  <si>
    <t>tvarovka přírubová s hrdlem z tvárné litiny,práškový epoxid tl 250µm EU-kus DN 80 L130mm</t>
  </si>
  <si>
    <t>884568287</t>
  </si>
  <si>
    <t>63</t>
  </si>
  <si>
    <t>857242121</t>
  </si>
  <si>
    <t>Montáž litinových tvarovek jednoosých přírubových otevřený výkop DN 80</t>
  </si>
  <si>
    <t>-2030438364</t>
  </si>
  <si>
    <t>64</t>
  </si>
  <si>
    <t>422735890</t>
  </si>
  <si>
    <t>hydrant podzemní DN80 PN16 jednoduchý uzávěr, krycí hloubka 1500 mm</t>
  </si>
  <si>
    <t>-1606208983</t>
  </si>
  <si>
    <t>hydrant podzemní DN80 PN16 jednoduchý uzávěr, krycí hloubka 1500 mm-dodá VaK MB</t>
  </si>
  <si>
    <t>65</t>
  </si>
  <si>
    <t>422910730</t>
  </si>
  <si>
    <t>souprava zemní teleskop. pro šoupátka DN  65-80 mm</t>
  </si>
  <si>
    <t>987954715</t>
  </si>
  <si>
    <t>souprava zemní teleskop. pro šoupátka DN  65-80 mm-dodá VaK MB</t>
  </si>
  <si>
    <t>66</t>
  </si>
  <si>
    <t>42291062</t>
  </si>
  <si>
    <t xml:space="preserve">souprava zemní pro šoupátka DN 100-150mm </t>
  </si>
  <si>
    <t>-262860738</t>
  </si>
  <si>
    <t>souprava zemní pro šoupátka DN 100-150mm Rd 1,0m</t>
  </si>
  <si>
    <t>67</t>
  </si>
  <si>
    <t>552540470</t>
  </si>
  <si>
    <t>koleno přírubové prodloužené PPL z tvárné litiny,práškový epoxid, tl.250µm s patkou N-kus DN 80 mm</t>
  </si>
  <si>
    <t>-1050778040</t>
  </si>
  <si>
    <t>koleno přírubové z tvárné litiny,práškový epoxid, tl.250µm s patkou N-kus DN 80 mm</t>
  </si>
  <si>
    <t>68</t>
  </si>
  <si>
    <t>55253237</t>
  </si>
  <si>
    <t>trouba přírubová litinová vodovodní  PN 10/16 DN 80 dl 300mm</t>
  </si>
  <si>
    <t>-1577760849</t>
  </si>
  <si>
    <t>69</t>
  </si>
  <si>
    <t>857243131</t>
  </si>
  <si>
    <t>Montáž litinových tvarovek odbočných hrdlových otevřený výkop s integrovaným těsněním DN 80</t>
  </si>
  <si>
    <t>-186281427</t>
  </si>
  <si>
    <t>Montáž litinových tvarovek na potrubí litinovém tlakovém odbočných na potrubí z trub hrdlových v otevřeném výkopu, kanálu nebo v šachtě s integrovaným těsněním DN 80</t>
  </si>
  <si>
    <t>70</t>
  </si>
  <si>
    <t>857244122</t>
  </si>
  <si>
    <t>Montáž litinových tvarovek odbočných přírubových otevřený výkop DN 80</t>
  </si>
  <si>
    <t>-918032438</t>
  </si>
  <si>
    <t>Montáž litinových tvarovek na potrubí litinovém tlakovém odbočných na potrubí z trub přírubových v otevřeném výkopu, kanálu nebo v šachtě DN 80</t>
  </si>
  <si>
    <t>71</t>
  </si>
  <si>
    <t>857261131</t>
  </si>
  <si>
    <t>Montáž litinových tvarovek jednoosých hrdlových otevřený výkop s integrovaným těsněním DN 100</t>
  </si>
  <si>
    <t>-1285535264</t>
  </si>
  <si>
    <t>Montáž litinových tvarovek na potrubí litinovém tlakovém jednoosých na potrubí z trub hrdlových v otevřeném výkopu, kanálu nebo v šachtě s integrovaným těsněním DN 100</t>
  </si>
  <si>
    <t>72</t>
  </si>
  <si>
    <t>857262122</t>
  </si>
  <si>
    <t>Montáž litinových tvarovek jednoosých přírubových otevřený výkop DN 100</t>
  </si>
  <si>
    <t>-1355815211</t>
  </si>
  <si>
    <t>Montáž litinových tvarovek na potrubí litinovém tlakovém jednoosých na potrubí z trub přírubových v otevřeném výkopu, kanálu nebo v šachtě DN 100</t>
  </si>
  <si>
    <t>73</t>
  </si>
  <si>
    <t>857263131</t>
  </si>
  <si>
    <t>Montáž litinových tvarovek odbočných hrdlových otevřený výkop s integrovaným těsněním DN 100</t>
  </si>
  <si>
    <t>1256363168</t>
  </si>
  <si>
    <t>Montáž litinových tvarovek na potrubí litinovém tlakovém odbočných na potrubí z trub hrdlových v otevřeném výkopu, kanálu nebo v šachtě s integrovaným těsněním DN 100</t>
  </si>
  <si>
    <t>74</t>
  </si>
  <si>
    <t>857264122</t>
  </si>
  <si>
    <t>Montáž litinových tvarovek odbočných přírubových otevřený výkop DN 100</t>
  </si>
  <si>
    <t>1159535806</t>
  </si>
  <si>
    <t>Montáž litinových tvarovek na potrubí litinovém tlakovém odbočných na potrubí z trub přírubových v otevřeném výkopu, kanálu nebo v šachtě DN 100</t>
  </si>
  <si>
    <t>75</t>
  </si>
  <si>
    <t>422212120</t>
  </si>
  <si>
    <t>šoupě přírubové vodovodní  DN 80  PN10-16</t>
  </si>
  <si>
    <t>-246583106</t>
  </si>
  <si>
    <t>šoupě přírubové vodovodní  DN 80  PN10-16-dodá VaK MB</t>
  </si>
  <si>
    <t>76</t>
  </si>
  <si>
    <t>55253660</t>
  </si>
  <si>
    <t>příruba zaslepovací litinová vodovodní PN 10/40 X-kus DN 80</t>
  </si>
  <si>
    <t>-1354461100</t>
  </si>
  <si>
    <t>77</t>
  </si>
  <si>
    <t>42221213</t>
  </si>
  <si>
    <t>šoupě přírubové vodovodní krátká stavební dl DN 100 PN 10-16</t>
  </si>
  <si>
    <t>-1032574511</t>
  </si>
  <si>
    <t>78</t>
  </si>
  <si>
    <t>28613595</t>
  </si>
  <si>
    <t>potrubí dvouvrstvé PE100 s 10% signalizační vrstvou SDR 11 32x3,0 dl 12m</t>
  </si>
  <si>
    <t>-78507563</t>
  </si>
  <si>
    <t>1,0+0,3+14,5+11,1+11,1+6,8+6,6+7,8+6,7+6,8+6,0+7,2+6,7+6,6+0,7+7,1+4,5+8,1+8,1+3,9+3,9+3,9+5,9+4,6+5,8+4,1</t>
  </si>
  <si>
    <t>79</t>
  </si>
  <si>
    <t>871161211</t>
  </si>
  <si>
    <t>Montáž potrubí z PE100 SDR 11 otevřený výkop svařovaných elektrotvarovkou D 32 x 3,0 mm</t>
  </si>
  <si>
    <t>107779232</t>
  </si>
  <si>
    <t>Montáž vodovodního potrubí z plastů v otevřeném výkopu z polyetylenu PE 100 svařovaných elektrotvarovkou SDR 11/PN16 D 32 x 3,0 mm</t>
  </si>
  <si>
    <t>80</t>
  </si>
  <si>
    <t>871211211</t>
  </si>
  <si>
    <t>Montáž potrubí z PE100 SDR 11 otevřený výkop svařovaných elektrotvarovkou D 63 x 5,8 mm</t>
  </si>
  <si>
    <t>-1741023152</t>
  </si>
  <si>
    <t>Montáž vodovodního potrubí z plastů v otevřeném výkopu z polyetylenu PE 100 svařovaných elektrotvarovkou SDR 11/PN16 D 63 x 5,8 mm</t>
  </si>
  <si>
    <t>81</t>
  </si>
  <si>
    <t>28613598</t>
  </si>
  <si>
    <t>potrubí dvouvrstvé PE100 s 10% signalizační vrstvou SDR 11 63x5,8 dl 12m</t>
  </si>
  <si>
    <t>-151854115</t>
  </si>
  <si>
    <t>82</t>
  </si>
  <si>
    <t>879161111</t>
  </si>
  <si>
    <t>Montáž vodovodní přípojky na potrubí DN 25</t>
  </si>
  <si>
    <t>2012781852</t>
  </si>
  <si>
    <t>83</t>
  </si>
  <si>
    <t>879221111</t>
  </si>
  <si>
    <t>Montáž vodovodní přípojky na potrubí DN 63</t>
  </si>
  <si>
    <t>161353866</t>
  </si>
  <si>
    <t>84</t>
  </si>
  <si>
    <t>891163111</t>
  </si>
  <si>
    <t>Montáž vodovodního ventilu hlavního pro přípojky DN 25</t>
  </si>
  <si>
    <t>-828417464</t>
  </si>
  <si>
    <t>85</t>
  </si>
  <si>
    <t>891241112</t>
  </si>
  <si>
    <t>Montáž vodovodních šoupátek otevřený výkop DN 80</t>
  </si>
  <si>
    <t>-552790673</t>
  </si>
  <si>
    <t>Montáž vodovodních armatur na potrubí šoupátek nebo klapek uzavíracích v otevřeném výkopu nebo v šachtách s osazením zemní soupravy (bez poklopů) DN 80</t>
  </si>
  <si>
    <t>86</t>
  </si>
  <si>
    <t>891243321</t>
  </si>
  <si>
    <t>D+M ventilů odvzdušňovacích přírubových DN 80-Hawle č.9822 DN80 PN1-16 dl. 755 mm</t>
  </si>
  <si>
    <t>-125167797</t>
  </si>
  <si>
    <t>Montáž vodovodních armatur na potrubí ventilů odvzdušňovacích nebo zavzdušňovacích mechanických a plovákových přírubových na venkovních řadech DN 80</t>
  </si>
  <si>
    <t>87</t>
  </si>
  <si>
    <t>891247111</t>
  </si>
  <si>
    <t>Montáž hydrantů podzemních DN 80</t>
  </si>
  <si>
    <t>848132512</t>
  </si>
  <si>
    <t>88</t>
  </si>
  <si>
    <t>891249111</t>
  </si>
  <si>
    <t>Montáž navrtávacích pasů na potrubí z jakýchkoli trub DN 80</t>
  </si>
  <si>
    <t>1294347213</t>
  </si>
  <si>
    <t>89</t>
  </si>
  <si>
    <t>891261112</t>
  </si>
  <si>
    <t>Montáž vodovodních šoupátek otevřený výkop DN 100</t>
  </si>
  <si>
    <t>-491109163</t>
  </si>
  <si>
    <t>Montáž vodovodních armatur na potrubí šoupátek nebo klapek uzavíracích v otevřeném výkopu nebo v šachtách s osazením zemní soupravy (bez poklopů) DN 100</t>
  </si>
  <si>
    <t>90</t>
  </si>
  <si>
    <t>891269111</t>
  </si>
  <si>
    <t>Montáž navrtávacích pasů na potrubí z jakýchkoli trub DN 100</t>
  </si>
  <si>
    <t>-1887491073</t>
  </si>
  <si>
    <t>Montáž vodovodních armatur na potrubí navrtávacích pasů s ventilem Jt 1 Mpa, na potrubí z trub litinových, ocelových nebo plastických hmot DN 100</t>
  </si>
  <si>
    <t>91</t>
  </si>
  <si>
    <t>42271414</t>
  </si>
  <si>
    <t>pás navrtávací z tvárné litiny DN 100mm, rozsah (114-119), odbočky 1",5/4",6/4",2"</t>
  </si>
  <si>
    <t>1109388877</t>
  </si>
  <si>
    <t>92</t>
  </si>
  <si>
    <t>42271412</t>
  </si>
  <si>
    <t>pás navrtávací z tvárné litiny DN 80mm, rozsah (88-99), odbočky 1",5/4",6/4",2"</t>
  </si>
  <si>
    <t>-1576373531</t>
  </si>
  <si>
    <t>93</t>
  </si>
  <si>
    <t>892241111</t>
  </si>
  <si>
    <t>Tlaková zkouška vodou potrubí do 80</t>
  </si>
  <si>
    <t>-1284429811</t>
  </si>
  <si>
    <t>Tlakové zkoušky vodou na potrubí DN do 80</t>
  </si>
  <si>
    <t>20,4+249,4+20,3+113,9+154,1</t>
  </si>
  <si>
    <t>94</t>
  </si>
  <si>
    <t>892271111</t>
  </si>
  <si>
    <t>Tlaková zkouška vodou potrubí DN 100 nebo 125</t>
  </si>
  <si>
    <t>-190431034</t>
  </si>
  <si>
    <t>Tlakové zkoušky vodou na potrubí DN 100 nebo 125</t>
  </si>
  <si>
    <t>95</t>
  </si>
  <si>
    <t>892273122</t>
  </si>
  <si>
    <t>Proplach a dezinfekce vodovodního potrubí DN od 80 do 125</t>
  </si>
  <si>
    <t>1409459250</t>
  </si>
  <si>
    <t>96</t>
  </si>
  <si>
    <t>892442111</t>
  </si>
  <si>
    <t>Zabezpečení konců potrubí DN nad 300 do 600 při tlakových zkouškách vodou</t>
  </si>
  <si>
    <t>-20044220</t>
  </si>
  <si>
    <t>Tlakové zkoušky vodou zabezpečení konců potrubí při tlakových zkouškách DN přes 300 do 600</t>
  </si>
  <si>
    <t>97</t>
  </si>
  <si>
    <t>899401111</t>
  </si>
  <si>
    <t>Osazení poklopů litinových ventilových</t>
  </si>
  <si>
    <t>-10865052</t>
  </si>
  <si>
    <t>98</t>
  </si>
  <si>
    <t>422914020</t>
  </si>
  <si>
    <t>poklop litinový ventilový</t>
  </si>
  <si>
    <t>-248706084</t>
  </si>
  <si>
    <t>poklop litinový ventilový-dodá VaK MB</t>
  </si>
  <si>
    <t>99</t>
  </si>
  <si>
    <t>899401112</t>
  </si>
  <si>
    <t>Osazení poklopů litinových šoupátkových</t>
  </si>
  <si>
    <t>2092248100</t>
  </si>
  <si>
    <t>100</t>
  </si>
  <si>
    <t>422913520</t>
  </si>
  <si>
    <t xml:space="preserve">poklop litinový-šoupátkový </t>
  </si>
  <si>
    <t>2130585077</t>
  </si>
  <si>
    <t>poklop litinový-šoupátkový s logem VaK-dodá VaK MB</t>
  </si>
  <si>
    <t>101</t>
  </si>
  <si>
    <t>899401113</t>
  </si>
  <si>
    <t>Osazení poklopů litinových hydrantových</t>
  </si>
  <si>
    <t>-1159735799</t>
  </si>
  <si>
    <t>102</t>
  </si>
  <si>
    <t>422914520</t>
  </si>
  <si>
    <t>poklop litinový-hydrantový</t>
  </si>
  <si>
    <t>-688276539</t>
  </si>
  <si>
    <t>poklop litinový-hydrantový-dodá VaK MB</t>
  </si>
  <si>
    <t>103</t>
  </si>
  <si>
    <t>422914521</t>
  </si>
  <si>
    <t>POKL. PRO AUT. ZAVZDUŠ. A ODVZDUŠ. SOUPR. DN80 PN10</t>
  </si>
  <si>
    <t>-825349399</t>
  </si>
  <si>
    <t>poklop litinový hydrantový DN 80</t>
  </si>
  <si>
    <t>Ostatní konstrukce a práce-bourání</t>
  </si>
  <si>
    <t>Přesun hmot</t>
  </si>
  <si>
    <t>104</t>
  </si>
  <si>
    <t>979082R13</t>
  </si>
  <si>
    <t>Poplatek za skládkovné suti a vybouraných hmot</t>
  </si>
  <si>
    <t>-1786696194</t>
  </si>
  <si>
    <t>(217,7+20,4+249,4+20,3+113,9+154,1)*1,2*0,15 "plochy oprav komunikací městem MB"</t>
  </si>
  <si>
    <t>(39,7+20,4+11,9+12,4)*1,2*0,15 "plochy mimo opravy komunikací městem MB"</t>
  </si>
  <si>
    <t>(4,7*7+3,2*9+5,2+6,7+3,1*4)*1,2*0,15 "přepojení vod.přípojek"</t>
  </si>
  <si>
    <t>170,316*2,2 "přepočet na tuny"</t>
  </si>
  <si>
    <t>105</t>
  </si>
  <si>
    <t>979082R14</t>
  </si>
  <si>
    <t>Vodorovná doprava suti na skládku</t>
  </si>
  <si>
    <t>720546911</t>
  </si>
  <si>
    <t>106</t>
  </si>
  <si>
    <t>997002611</t>
  </si>
  <si>
    <t>Nakládání suti a vybouraných hmot</t>
  </si>
  <si>
    <t>-36865425</t>
  </si>
  <si>
    <t>Nakládání suti a vybouraných hmot na dopravní prostředek pro vodorovné přemístění</t>
  </si>
  <si>
    <t>998</t>
  </si>
  <si>
    <t>107</t>
  </si>
  <si>
    <t>998273102</t>
  </si>
  <si>
    <t>Přesun hmot pro trubní vedení z trub litinových otevřený výkop</t>
  </si>
  <si>
    <t>575125376</t>
  </si>
  <si>
    <t>VRN</t>
  </si>
  <si>
    <t>Vedlejší a ostatní rozpočtové náklady</t>
  </si>
  <si>
    <t>VRN1</t>
  </si>
  <si>
    <t>Průzkumné, geodetické a projektové práce</t>
  </si>
  <si>
    <t>108</t>
  </si>
  <si>
    <t>012103000</t>
  </si>
  <si>
    <t>Geodetické práce před výstavbou-vytýčení stavby</t>
  </si>
  <si>
    <t>Kč</t>
  </si>
  <si>
    <t>1024</t>
  </si>
  <si>
    <t>1790072180</t>
  </si>
  <si>
    <t>109</t>
  </si>
  <si>
    <t>012203000</t>
  </si>
  <si>
    <t>Geodetické práce při provádění stavby-zaměření skutečného provedení</t>
  </si>
  <si>
    <t>1636972835</t>
  </si>
  <si>
    <t>110</t>
  </si>
  <si>
    <t>012303000</t>
  </si>
  <si>
    <t>Geodetické práce po výstavbě-zpracování skutečného provedení</t>
  </si>
  <si>
    <t>-2086764989</t>
  </si>
  <si>
    <t>111</t>
  </si>
  <si>
    <t>013254000</t>
  </si>
  <si>
    <t>Dokumentace skutečného provedení stavby</t>
  </si>
  <si>
    <t>-757416102</t>
  </si>
  <si>
    <t>VRN3</t>
  </si>
  <si>
    <t>Zařízení staveniště</t>
  </si>
  <si>
    <t>112</t>
  </si>
  <si>
    <t>031002000</t>
  </si>
  <si>
    <t>Související práce pro zařízení staveniště-vytýčení inž.sítí</t>
  </si>
  <si>
    <t>…</t>
  </si>
  <si>
    <t>872931119</t>
  </si>
  <si>
    <t>113</t>
  </si>
  <si>
    <t>032203000</t>
  </si>
  <si>
    <t>Pronájem ploch staveniště</t>
  </si>
  <si>
    <t>1980492528</t>
  </si>
  <si>
    <t>Zařízení staveniště vybavení staveniště pronájem ploch staveniště</t>
  </si>
  <si>
    <t>114</t>
  </si>
  <si>
    <t>032603000</t>
  </si>
  <si>
    <t>Zřízení zařízení staveniště</t>
  </si>
  <si>
    <t>-82000833</t>
  </si>
  <si>
    <t>Zařízení staveniště vybavení staveniště ostatní náklady</t>
  </si>
  <si>
    <t>115</t>
  </si>
  <si>
    <t>032903000</t>
  </si>
  <si>
    <t>Náklady na provoz a údržbu vybavení staveniště</t>
  </si>
  <si>
    <t>1912816022</t>
  </si>
  <si>
    <t>Zařízení staveniště vybavení staveniště náklady na provoz a údržbu vybavení staveniště</t>
  </si>
  <si>
    <t>116</t>
  </si>
  <si>
    <t>034203000</t>
  </si>
  <si>
    <t>Oplocení staveniště neprůhlednými dílci v.2,0 m do patek v obci</t>
  </si>
  <si>
    <t>-1784555918</t>
  </si>
  <si>
    <t>117</t>
  </si>
  <si>
    <t>034403000</t>
  </si>
  <si>
    <t>Dopravní značení na staveništi</t>
  </si>
  <si>
    <t>-1347299516</t>
  </si>
  <si>
    <t>Zařízení staveniště zabezpečení staveniště dopravní značení na staveništi</t>
  </si>
  <si>
    <t>118</t>
  </si>
  <si>
    <t>034703000</t>
  </si>
  <si>
    <t>Osvětlení staveniště</t>
  </si>
  <si>
    <t>-724438548</t>
  </si>
  <si>
    <t>119</t>
  </si>
  <si>
    <t>035103001</t>
  </si>
  <si>
    <t>Pronájem ploch</t>
  </si>
  <si>
    <t>-681668383</t>
  </si>
  <si>
    <t>Zařízení staveniště pronájem ploch</t>
  </si>
  <si>
    <t>120</t>
  </si>
  <si>
    <t>039103000</t>
  </si>
  <si>
    <t>Rozebrání, bourání a odvoz zařízení staveniště</t>
  </si>
  <si>
    <t>1282699104</t>
  </si>
  <si>
    <t>Zařízení staveniště zrušení zařízení staveniště rozebrání, bourání a odvoz</t>
  </si>
  <si>
    <t>VRN4</t>
  </si>
  <si>
    <t>Inženýrská činnost</t>
  </si>
  <si>
    <t>121</t>
  </si>
  <si>
    <t>042903000</t>
  </si>
  <si>
    <t>Ostatní posudky-krácený rozbor vody</t>
  </si>
  <si>
    <t>kpl</t>
  </si>
  <si>
    <t>796754450</t>
  </si>
  <si>
    <t>122</t>
  </si>
  <si>
    <t>043194000</t>
  </si>
  <si>
    <t>Ostatní zkoušky-hutnící zkoušky statické po 50m</t>
  </si>
  <si>
    <t>-1657062692</t>
  </si>
  <si>
    <t>123</t>
  </si>
  <si>
    <t>043203000</t>
  </si>
  <si>
    <t>Měření monitoring bez rozlišení-fotodokumentace</t>
  </si>
  <si>
    <t>-1872416734</t>
  </si>
  <si>
    <t>124</t>
  </si>
  <si>
    <t>045203000</t>
  </si>
  <si>
    <t>Kompletační činnost-doklady požadované k předání a převzetí díla</t>
  </si>
  <si>
    <t>1066368358</t>
  </si>
  <si>
    <t>Inženýrská činnost kompletační a koordinační činnost kompletační činnost</t>
  </si>
  <si>
    <t>VRN9</t>
  </si>
  <si>
    <t>Ostatní náklady</t>
  </si>
  <si>
    <t>125</t>
  </si>
  <si>
    <t>091003000</t>
  </si>
  <si>
    <t>Ostatní požadavky-zvláštní požadavky na zhotovení, jinde neuvedené náklady (uchazeč podrobně rozepíše obsah položky pod oceněným výkazem výměr)</t>
  </si>
  <si>
    <t>1266479313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</si>
</sst>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30" fillId="2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30" fillId="6" borderId="22" xfId="0" applyFont="1" applyFill="1" applyBorder="1" applyAlignment="1" applyProtection="1">
      <alignment horizontal="center" vertical="center"/>
      <protection locked="0"/>
    </xf>
    <xf numFmtId="49" fontId="30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6" borderId="22" xfId="0" applyFont="1" applyFill="1" applyBorder="1" applyAlignment="1" applyProtection="1">
      <alignment horizontal="left" vertical="center" wrapText="1"/>
      <protection locked="0"/>
    </xf>
    <xf numFmtId="0" fontId="30" fillId="6" borderId="22" xfId="0" applyFont="1" applyFill="1" applyBorder="1" applyAlignment="1" applyProtection="1">
      <alignment horizontal="center" vertical="center" wrapText="1"/>
      <protection locked="0"/>
    </xf>
    <xf numFmtId="167" fontId="30" fillId="6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87" t="s">
        <v>5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08" t="s">
        <v>14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R5" s="17"/>
      <c r="BE5" s="179" t="s">
        <v>15</v>
      </c>
      <c r="BS5" s="14" t="s">
        <v>6</v>
      </c>
    </row>
    <row r="6" spans="2:71" ht="36.95" customHeight="1">
      <c r="B6" s="17"/>
      <c r="D6" s="22" t="s">
        <v>16</v>
      </c>
      <c r="K6" s="209" t="s">
        <v>17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R6" s="17"/>
      <c r="BE6" s="180"/>
      <c r="BS6" s="14" t="s">
        <v>6</v>
      </c>
    </row>
    <row r="7" spans="2:71" ht="12" customHeight="1">
      <c r="B7" s="17"/>
      <c r="D7" s="23" t="s">
        <v>18</v>
      </c>
      <c r="K7" s="14" t="s">
        <v>1</v>
      </c>
      <c r="AK7" s="23" t="s">
        <v>19</v>
      </c>
      <c r="AN7" s="14" t="s">
        <v>1</v>
      </c>
      <c r="AR7" s="17"/>
      <c r="BE7" s="180"/>
      <c r="BS7" s="14" t="s">
        <v>6</v>
      </c>
    </row>
    <row r="8" spans="2:71" ht="12" customHeight="1">
      <c r="B8" s="17"/>
      <c r="D8" s="23" t="s">
        <v>20</v>
      </c>
      <c r="K8" s="14" t="s">
        <v>21</v>
      </c>
      <c r="AK8" s="23" t="s">
        <v>22</v>
      </c>
      <c r="AN8" s="24" t="s">
        <v>23</v>
      </c>
      <c r="AR8" s="17"/>
      <c r="BE8" s="180"/>
      <c r="BS8" s="14" t="s">
        <v>6</v>
      </c>
    </row>
    <row r="9" spans="2:71" ht="14.45" customHeight="1">
      <c r="B9" s="17"/>
      <c r="AR9" s="17"/>
      <c r="BE9" s="180"/>
      <c r="BS9" s="14" t="s">
        <v>6</v>
      </c>
    </row>
    <row r="10" spans="2:71" ht="12" customHeight="1">
      <c r="B10" s="17"/>
      <c r="D10" s="23" t="s">
        <v>24</v>
      </c>
      <c r="AK10" s="23" t="s">
        <v>25</v>
      </c>
      <c r="AN10" s="14" t="s">
        <v>1</v>
      </c>
      <c r="AR10" s="17"/>
      <c r="BE10" s="180"/>
      <c r="BS10" s="14" t="s">
        <v>6</v>
      </c>
    </row>
    <row r="11" spans="2:71" ht="18.4" customHeight="1">
      <c r="B11" s="17"/>
      <c r="E11" s="14" t="s">
        <v>26</v>
      </c>
      <c r="AK11" s="23" t="s">
        <v>27</v>
      </c>
      <c r="AN11" s="14" t="s">
        <v>1</v>
      </c>
      <c r="AR11" s="17"/>
      <c r="BE11" s="180"/>
      <c r="BS11" s="14" t="s">
        <v>6</v>
      </c>
    </row>
    <row r="12" spans="2:71" ht="6.95" customHeight="1">
      <c r="B12" s="17"/>
      <c r="AR12" s="17"/>
      <c r="BE12" s="180"/>
      <c r="BS12" s="14" t="s">
        <v>6</v>
      </c>
    </row>
    <row r="13" spans="2:71" ht="12" customHeight="1">
      <c r="B13" s="17"/>
      <c r="D13" s="23" t="s">
        <v>28</v>
      </c>
      <c r="AK13" s="23" t="s">
        <v>25</v>
      </c>
      <c r="AN13" s="25" t="s">
        <v>29</v>
      </c>
      <c r="AR13" s="17"/>
      <c r="BE13" s="180"/>
      <c r="BS13" s="14" t="s">
        <v>6</v>
      </c>
    </row>
    <row r="14" spans="2:71" ht="11.25">
      <c r="B14" s="17"/>
      <c r="E14" s="210" t="s">
        <v>29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3" t="s">
        <v>27</v>
      </c>
      <c r="AN14" s="25" t="s">
        <v>29</v>
      </c>
      <c r="AR14" s="17"/>
      <c r="BE14" s="180"/>
      <c r="BS14" s="14" t="s">
        <v>6</v>
      </c>
    </row>
    <row r="15" spans="2:71" ht="6.95" customHeight="1">
      <c r="B15" s="17"/>
      <c r="AR15" s="17"/>
      <c r="BE15" s="180"/>
      <c r="BS15" s="14" t="s">
        <v>3</v>
      </c>
    </row>
    <row r="16" spans="2:71" ht="12" customHeight="1">
      <c r="B16" s="17"/>
      <c r="D16" s="23" t="s">
        <v>30</v>
      </c>
      <c r="AK16" s="23" t="s">
        <v>25</v>
      </c>
      <c r="AN16" s="14" t="s">
        <v>1</v>
      </c>
      <c r="AR16" s="17"/>
      <c r="BE16" s="180"/>
      <c r="BS16" s="14" t="s">
        <v>3</v>
      </c>
    </row>
    <row r="17" spans="2:71" ht="18.4" customHeight="1">
      <c r="B17" s="17"/>
      <c r="E17" s="14" t="s">
        <v>31</v>
      </c>
      <c r="AK17" s="23" t="s">
        <v>27</v>
      </c>
      <c r="AN17" s="14" t="s">
        <v>1</v>
      </c>
      <c r="AR17" s="17"/>
      <c r="BE17" s="180"/>
      <c r="BS17" s="14" t="s">
        <v>32</v>
      </c>
    </row>
    <row r="18" spans="2:71" ht="6.95" customHeight="1">
      <c r="B18" s="17"/>
      <c r="AR18" s="17"/>
      <c r="BE18" s="180"/>
      <c r="BS18" s="14" t="s">
        <v>6</v>
      </c>
    </row>
    <row r="19" spans="2:71" ht="12" customHeight="1">
      <c r="B19" s="17"/>
      <c r="D19" s="23" t="s">
        <v>33</v>
      </c>
      <c r="AK19" s="23" t="s">
        <v>25</v>
      </c>
      <c r="AN19" s="14" t="s">
        <v>1</v>
      </c>
      <c r="AR19" s="17"/>
      <c r="BE19" s="180"/>
      <c r="BS19" s="14" t="s">
        <v>6</v>
      </c>
    </row>
    <row r="20" spans="2:71" ht="18.4" customHeight="1">
      <c r="B20" s="17"/>
      <c r="E20" s="14" t="s">
        <v>34</v>
      </c>
      <c r="AK20" s="23" t="s">
        <v>27</v>
      </c>
      <c r="AN20" s="14" t="s">
        <v>1</v>
      </c>
      <c r="AR20" s="17"/>
      <c r="BE20" s="180"/>
      <c r="BS20" s="14" t="s">
        <v>32</v>
      </c>
    </row>
    <row r="21" spans="2:57" ht="6.95" customHeight="1">
      <c r="B21" s="17"/>
      <c r="AR21" s="17"/>
      <c r="BE21" s="180"/>
    </row>
    <row r="22" spans="2:57" ht="12" customHeight="1">
      <c r="B22" s="17"/>
      <c r="D22" s="23" t="s">
        <v>35</v>
      </c>
      <c r="AR22" s="17"/>
      <c r="BE22" s="180"/>
    </row>
    <row r="23" spans="2:57" ht="16.5" customHeight="1">
      <c r="B23" s="17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  <c r="BE23" s="180"/>
    </row>
    <row r="24" spans="2:57" ht="6.95" customHeight="1">
      <c r="B24" s="17"/>
      <c r="AR24" s="17"/>
      <c r="BE24" s="180"/>
    </row>
    <row r="25" spans="2:57" ht="6.95" customHeight="1">
      <c r="B25" s="1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7"/>
      <c r="BE25" s="180"/>
    </row>
    <row r="26" spans="2:57" s="1" customFormat="1" ht="25.9" customHeight="1">
      <c r="B26" s="28"/>
      <c r="D26" s="29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1">
        <f>ROUND(AG54,2)</f>
        <v>0</v>
      </c>
      <c r="AL26" s="182"/>
      <c r="AM26" s="182"/>
      <c r="AN26" s="182"/>
      <c r="AO26" s="182"/>
      <c r="AR26" s="28"/>
      <c r="BE26" s="180"/>
    </row>
    <row r="27" spans="2:57" s="1" customFormat="1" ht="6.95" customHeight="1">
      <c r="B27" s="28"/>
      <c r="AR27" s="28"/>
      <c r="BE27" s="180"/>
    </row>
    <row r="28" spans="2:57" s="1" customFormat="1" ht="11.25">
      <c r="B28" s="28"/>
      <c r="L28" s="213" t="s">
        <v>37</v>
      </c>
      <c r="M28" s="213"/>
      <c r="N28" s="213"/>
      <c r="O28" s="213"/>
      <c r="P28" s="213"/>
      <c r="W28" s="213" t="s">
        <v>38</v>
      </c>
      <c r="X28" s="213"/>
      <c r="Y28" s="213"/>
      <c r="Z28" s="213"/>
      <c r="AA28" s="213"/>
      <c r="AB28" s="213"/>
      <c r="AC28" s="213"/>
      <c r="AD28" s="213"/>
      <c r="AE28" s="213"/>
      <c r="AK28" s="213" t="s">
        <v>39</v>
      </c>
      <c r="AL28" s="213"/>
      <c r="AM28" s="213"/>
      <c r="AN28" s="213"/>
      <c r="AO28" s="213"/>
      <c r="AR28" s="28"/>
      <c r="BE28" s="180"/>
    </row>
    <row r="29" spans="2:57" s="2" customFormat="1" ht="14.45" customHeight="1">
      <c r="B29" s="32"/>
      <c r="D29" s="23" t="s">
        <v>40</v>
      </c>
      <c r="F29" s="23" t="s">
        <v>41</v>
      </c>
      <c r="L29" s="214">
        <v>0.21</v>
      </c>
      <c r="M29" s="178"/>
      <c r="N29" s="178"/>
      <c r="O29" s="178"/>
      <c r="P29" s="178"/>
      <c r="W29" s="177">
        <f>ROUND(AZ54,2)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ROUND(AV54,2)</f>
        <v>0</v>
      </c>
      <c r="AL29" s="178"/>
      <c r="AM29" s="178"/>
      <c r="AN29" s="178"/>
      <c r="AO29" s="178"/>
      <c r="AR29" s="32"/>
      <c r="BE29" s="180"/>
    </row>
    <row r="30" spans="2:57" s="2" customFormat="1" ht="14.45" customHeight="1">
      <c r="B30" s="32"/>
      <c r="F30" s="23" t="s">
        <v>42</v>
      </c>
      <c r="L30" s="214">
        <v>0.15</v>
      </c>
      <c r="M30" s="178"/>
      <c r="N30" s="178"/>
      <c r="O30" s="178"/>
      <c r="P30" s="178"/>
      <c r="W30" s="177">
        <f>ROUND(BA54,2)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ROUND(AW54,2)</f>
        <v>0</v>
      </c>
      <c r="AL30" s="178"/>
      <c r="AM30" s="178"/>
      <c r="AN30" s="178"/>
      <c r="AO30" s="178"/>
      <c r="AR30" s="32"/>
      <c r="BE30" s="180"/>
    </row>
    <row r="31" spans="2:57" s="2" customFormat="1" ht="14.45" customHeight="1" hidden="1">
      <c r="B31" s="32"/>
      <c r="F31" s="23" t="s">
        <v>43</v>
      </c>
      <c r="L31" s="214">
        <v>0.21</v>
      </c>
      <c r="M31" s="178"/>
      <c r="N31" s="178"/>
      <c r="O31" s="178"/>
      <c r="P31" s="178"/>
      <c r="W31" s="177">
        <f>ROUND(BB54,2)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32"/>
      <c r="BE31" s="180"/>
    </row>
    <row r="32" spans="2:57" s="2" customFormat="1" ht="14.45" customHeight="1" hidden="1">
      <c r="B32" s="32"/>
      <c r="F32" s="23" t="s">
        <v>44</v>
      </c>
      <c r="L32" s="214">
        <v>0.15</v>
      </c>
      <c r="M32" s="178"/>
      <c r="N32" s="178"/>
      <c r="O32" s="178"/>
      <c r="P32" s="178"/>
      <c r="W32" s="177">
        <f>ROUND(BC54,2)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32"/>
      <c r="BE32" s="180"/>
    </row>
    <row r="33" spans="2:57" s="2" customFormat="1" ht="14.45" customHeight="1" hidden="1">
      <c r="B33" s="32"/>
      <c r="F33" s="23" t="s">
        <v>45</v>
      </c>
      <c r="L33" s="214">
        <v>0</v>
      </c>
      <c r="M33" s="178"/>
      <c r="N33" s="178"/>
      <c r="O33" s="178"/>
      <c r="P33" s="178"/>
      <c r="W33" s="177">
        <f>ROUND(BD54,2)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32"/>
      <c r="BE33" s="180"/>
    </row>
    <row r="34" spans="2:57" s="1" customFormat="1" ht="6.95" customHeight="1">
      <c r="B34" s="28"/>
      <c r="AR34" s="28"/>
      <c r="BE34" s="180"/>
    </row>
    <row r="35" spans="2:44" s="1" customFormat="1" ht="25.9" customHeight="1">
      <c r="B35" s="28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83" t="s">
        <v>48</v>
      </c>
      <c r="Y35" s="184"/>
      <c r="Z35" s="184"/>
      <c r="AA35" s="184"/>
      <c r="AB35" s="184"/>
      <c r="AC35" s="35"/>
      <c r="AD35" s="35"/>
      <c r="AE35" s="35"/>
      <c r="AF35" s="35"/>
      <c r="AG35" s="35"/>
      <c r="AH35" s="35"/>
      <c r="AI35" s="35"/>
      <c r="AJ35" s="35"/>
      <c r="AK35" s="185">
        <f>SUM(AK26:AK33)</f>
        <v>0</v>
      </c>
      <c r="AL35" s="184"/>
      <c r="AM35" s="184"/>
      <c r="AN35" s="184"/>
      <c r="AO35" s="186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5" customHeight="1">
      <c r="B42" s="28"/>
      <c r="C42" s="18" t="s">
        <v>49</v>
      </c>
      <c r="AR42" s="28"/>
    </row>
    <row r="43" spans="2:44" s="1" customFormat="1" ht="6.95" customHeight="1">
      <c r="B43" s="28"/>
      <c r="AR43" s="28"/>
    </row>
    <row r="44" spans="2:44" s="1" customFormat="1" ht="12" customHeight="1">
      <c r="B44" s="28"/>
      <c r="C44" s="23" t="s">
        <v>13</v>
      </c>
      <c r="L44" s="1" t="str">
        <f>K5</f>
        <v>2018114</v>
      </c>
      <c r="AR44" s="28"/>
    </row>
    <row r="45" spans="2:44" s="3" customFormat="1" ht="36.95" customHeight="1">
      <c r="B45" s="41"/>
      <c r="C45" s="42" t="s">
        <v>16</v>
      </c>
      <c r="L45" s="191" t="str">
        <f>K6</f>
        <v>Bezděčín – obnova vodovodu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R45" s="41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3" t="s">
        <v>20</v>
      </c>
      <c r="L47" s="43" t="str">
        <f>IF(K8="","",K8)</f>
        <v xml:space="preserve"> </v>
      </c>
      <c r="AI47" s="23" t="s">
        <v>22</v>
      </c>
      <c r="AM47" s="193" t="str">
        <f>IF(AN8="","",AN8)</f>
        <v>22. 2. 2019</v>
      </c>
      <c r="AN47" s="193"/>
      <c r="AR47" s="28"/>
    </row>
    <row r="48" spans="2:44" s="1" customFormat="1" ht="6.95" customHeight="1">
      <c r="B48" s="28"/>
      <c r="AR48" s="28"/>
    </row>
    <row r="49" spans="2:56" s="1" customFormat="1" ht="13.7" customHeight="1">
      <c r="B49" s="28"/>
      <c r="C49" s="23" t="s">
        <v>24</v>
      </c>
      <c r="L49" s="1" t="str">
        <f>IF(E11="","",E11)</f>
        <v>VODOVODY A KANALIZACE MLADÁ BOLESLAV A.S.</v>
      </c>
      <c r="AI49" s="23" t="s">
        <v>30</v>
      </c>
      <c r="AM49" s="189" t="str">
        <f>IF(E17="","",E17)</f>
        <v>ING.EVŽEN KOZÁK S.R.O.</v>
      </c>
      <c r="AN49" s="190"/>
      <c r="AO49" s="190"/>
      <c r="AP49" s="190"/>
      <c r="AR49" s="28"/>
      <c r="AS49" s="194" t="s">
        <v>50</v>
      </c>
      <c r="AT49" s="19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56" s="1" customFormat="1" ht="13.7" customHeight="1">
      <c r="B50" s="28"/>
      <c r="C50" s="23" t="s">
        <v>28</v>
      </c>
      <c r="L50" s="1" t="str">
        <f>IF(E14="Vyplň údaj","",E14)</f>
        <v/>
      </c>
      <c r="AI50" s="23" t="s">
        <v>33</v>
      </c>
      <c r="AM50" s="189" t="str">
        <f>IF(E20="","",E20)</f>
        <v>ING.EVŽEN KOZÁK</v>
      </c>
      <c r="AN50" s="190"/>
      <c r="AO50" s="190"/>
      <c r="AP50" s="190"/>
      <c r="AR50" s="28"/>
      <c r="AS50" s="196"/>
      <c r="AT50" s="19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" customFormat="1" ht="10.9" customHeight="1">
      <c r="B51" s="28"/>
      <c r="AR51" s="28"/>
      <c r="AS51" s="196"/>
      <c r="AT51" s="197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2:56" s="1" customFormat="1" ht="29.25" customHeight="1">
      <c r="B52" s="28"/>
      <c r="C52" s="198" t="s">
        <v>51</v>
      </c>
      <c r="D52" s="199"/>
      <c r="E52" s="199"/>
      <c r="F52" s="199"/>
      <c r="G52" s="199"/>
      <c r="H52" s="49"/>
      <c r="I52" s="200" t="s">
        <v>52</v>
      </c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201" t="s">
        <v>53</v>
      </c>
      <c r="AH52" s="199"/>
      <c r="AI52" s="199"/>
      <c r="AJ52" s="199"/>
      <c r="AK52" s="199"/>
      <c r="AL52" s="199"/>
      <c r="AM52" s="199"/>
      <c r="AN52" s="200" t="s">
        <v>54</v>
      </c>
      <c r="AO52" s="199"/>
      <c r="AP52" s="202"/>
      <c r="AQ52" s="50" t="s">
        <v>55</v>
      </c>
      <c r="AR52" s="28"/>
      <c r="AS52" s="51" t="s">
        <v>56</v>
      </c>
      <c r="AT52" s="52" t="s">
        <v>57</v>
      </c>
      <c r="AU52" s="52" t="s">
        <v>58</v>
      </c>
      <c r="AV52" s="52" t="s">
        <v>59</v>
      </c>
      <c r="AW52" s="52" t="s">
        <v>60</v>
      </c>
      <c r="AX52" s="52" t="s">
        <v>61</v>
      </c>
      <c r="AY52" s="52" t="s">
        <v>62</v>
      </c>
      <c r="AZ52" s="52" t="s">
        <v>63</v>
      </c>
      <c r="BA52" s="52" t="s">
        <v>64</v>
      </c>
      <c r="BB52" s="52" t="s">
        <v>65</v>
      </c>
      <c r="BC52" s="52" t="s">
        <v>66</v>
      </c>
      <c r="BD52" s="53" t="s">
        <v>67</v>
      </c>
    </row>
    <row r="53" spans="2:56" s="1" customFormat="1" ht="10.9" customHeight="1">
      <c r="B53" s="28"/>
      <c r="AR53" s="28"/>
      <c r="AS53" s="54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</row>
    <row r="54" spans="2:90" s="4" customFormat="1" ht="32.45" customHeight="1">
      <c r="B54" s="55"/>
      <c r="C54" s="56" t="s">
        <v>68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206">
        <f>ROUND(AG55,2)</f>
        <v>0</v>
      </c>
      <c r="AH54" s="206"/>
      <c r="AI54" s="206"/>
      <c r="AJ54" s="206"/>
      <c r="AK54" s="206"/>
      <c r="AL54" s="206"/>
      <c r="AM54" s="206"/>
      <c r="AN54" s="207">
        <f>SUM(AG54,AT54)</f>
        <v>0</v>
      </c>
      <c r="AO54" s="207"/>
      <c r="AP54" s="207"/>
      <c r="AQ54" s="59" t="s">
        <v>1</v>
      </c>
      <c r="AR54" s="55"/>
      <c r="AS54" s="60">
        <f>ROUND(AS55,2)</f>
        <v>0</v>
      </c>
      <c r="AT54" s="61">
        <f>ROUND(SUM(AV54:AW54),2)</f>
        <v>0</v>
      </c>
      <c r="AU54" s="62">
        <f>ROUND(AU55,5)</f>
        <v>0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ROUND(AZ55,2)</f>
        <v>0</v>
      </c>
      <c r="BA54" s="61">
        <f>ROUND(BA55,2)</f>
        <v>0</v>
      </c>
      <c r="BB54" s="61">
        <f>ROUND(BB55,2)</f>
        <v>0</v>
      </c>
      <c r="BC54" s="61">
        <f>ROUND(BC55,2)</f>
        <v>0</v>
      </c>
      <c r="BD54" s="63">
        <f>ROUND(BD55,2)</f>
        <v>0</v>
      </c>
      <c r="BS54" s="64" t="s">
        <v>69</v>
      </c>
      <c r="BT54" s="64" t="s">
        <v>70</v>
      </c>
      <c r="BV54" s="64" t="s">
        <v>71</v>
      </c>
      <c r="BW54" s="64" t="s">
        <v>4</v>
      </c>
      <c r="BX54" s="64" t="s">
        <v>72</v>
      </c>
      <c r="CL54" s="64" t="s">
        <v>1</v>
      </c>
    </row>
    <row r="55" spans="1:90" s="5" customFormat="1" ht="16.5" customHeight="1">
      <c r="A55" s="65" t="s">
        <v>73</v>
      </c>
      <c r="B55" s="66"/>
      <c r="C55" s="67"/>
      <c r="D55" s="205" t="s">
        <v>14</v>
      </c>
      <c r="E55" s="205"/>
      <c r="F55" s="205"/>
      <c r="G55" s="205"/>
      <c r="H55" s="205"/>
      <c r="I55" s="68"/>
      <c r="J55" s="205" t="s">
        <v>17</v>
      </c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3">
        <f>'2018114 - Bezděčín – obno...'!J28</f>
        <v>0</v>
      </c>
      <c r="AH55" s="204"/>
      <c r="AI55" s="204"/>
      <c r="AJ55" s="204"/>
      <c r="AK55" s="204"/>
      <c r="AL55" s="204"/>
      <c r="AM55" s="204"/>
      <c r="AN55" s="203">
        <f>SUM(AG55,AT55)</f>
        <v>0</v>
      </c>
      <c r="AO55" s="204"/>
      <c r="AP55" s="204"/>
      <c r="AQ55" s="69" t="s">
        <v>74</v>
      </c>
      <c r="AR55" s="66"/>
      <c r="AS55" s="70">
        <v>0</v>
      </c>
      <c r="AT55" s="71">
        <f>ROUND(SUM(AV55:AW55),2)</f>
        <v>0</v>
      </c>
      <c r="AU55" s="72">
        <f>'2018114 - Bezděčín – obno...'!P89</f>
        <v>0</v>
      </c>
      <c r="AV55" s="71">
        <f>'2018114 - Bezděčín – obno...'!J31</f>
        <v>0</v>
      </c>
      <c r="AW55" s="71">
        <f>'2018114 - Bezděčín – obno...'!J32</f>
        <v>0</v>
      </c>
      <c r="AX55" s="71">
        <f>'2018114 - Bezděčín – obno...'!J33</f>
        <v>0</v>
      </c>
      <c r="AY55" s="71">
        <f>'2018114 - Bezděčín – obno...'!J34</f>
        <v>0</v>
      </c>
      <c r="AZ55" s="71">
        <f>'2018114 - Bezděčín – obno...'!F31</f>
        <v>0</v>
      </c>
      <c r="BA55" s="71">
        <f>'2018114 - Bezděčín – obno...'!F32</f>
        <v>0</v>
      </c>
      <c r="BB55" s="71">
        <f>'2018114 - Bezděčín – obno...'!F33</f>
        <v>0</v>
      </c>
      <c r="BC55" s="71">
        <f>'2018114 - Bezděčín – obno...'!F34</f>
        <v>0</v>
      </c>
      <c r="BD55" s="73">
        <f>'2018114 - Bezděčín – obno...'!F35</f>
        <v>0</v>
      </c>
      <c r="BT55" s="74" t="s">
        <v>75</v>
      </c>
      <c r="BU55" s="74" t="s">
        <v>76</v>
      </c>
      <c r="BV55" s="74" t="s">
        <v>71</v>
      </c>
      <c r="BW55" s="74" t="s">
        <v>4</v>
      </c>
      <c r="BX55" s="74" t="s">
        <v>72</v>
      </c>
      <c r="CL55" s="74" t="s">
        <v>1</v>
      </c>
    </row>
    <row r="56" spans="2:44" s="1" customFormat="1" ht="30" customHeight="1">
      <c r="B56" s="28"/>
      <c r="AR56" s="28"/>
    </row>
    <row r="57" spans="2:44" s="1" customFormat="1" ht="6.9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8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8114 - Bezděčín – obn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44"/>
  <sheetViews>
    <sheetView showGridLines="0" workbookViewId="0" topLeftCell="A1">
      <selection activeCell="F234" sqref="F23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76"/>
      <c r="J3" s="16"/>
      <c r="K3" s="16"/>
      <c r="L3" s="17"/>
      <c r="AT3" s="14" t="s">
        <v>77</v>
      </c>
    </row>
    <row r="4" spans="2:46" ht="24.95" customHeight="1">
      <c r="B4" s="17"/>
      <c r="D4" s="18" t="s">
        <v>78</v>
      </c>
      <c r="L4" s="17"/>
      <c r="M4" s="19" t="s">
        <v>10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28"/>
      <c r="D6" s="23" t="s">
        <v>16</v>
      </c>
      <c r="I6" s="77"/>
      <c r="L6" s="28"/>
    </row>
    <row r="7" spans="2:12" s="1" customFormat="1" ht="36.95" customHeight="1">
      <c r="B7" s="28"/>
      <c r="E7" s="191" t="s">
        <v>17</v>
      </c>
      <c r="F7" s="190"/>
      <c r="G7" s="190"/>
      <c r="H7" s="190"/>
      <c r="I7" s="77"/>
      <c r="L7" s="28"/>
    </row>
    <row r="8" spans="2:12" s="1" customFormat="1" ht="11.25">
      <c r="B8" s="28"/>
      <c r="I8" s="77"/>
      <c r="L8" s="28"/>
    </row>
    <row r="9" spans="2:12" s="1" customFormat="1" ht="12" customHeight="1">
      <c r="B9" s="28"/>
      <c r="D9" s="23" t="s">
        <v>18</v>
      </c>
      <c r="F9" s="14" t="s">
        <v>1</v>
      </c>
      <c r="I9" s="78" t="s">
        <v>19</v>
      </c>
      <c r="J9" s="14" t="s">
        <v>1</v>
      </c>
      <c r="L9" s="28"/>
    </row>
    <row r="10" spans="2:12" s="1" customFormat="1" ht="12" customHeight="1">
      <c r="B10" s="28"/>
      <c r="D10" s="23" t="s">
        <v>20</v>
      </c>
      <c r="F10" s="14" t="s">
        <v>21</v>
      </c>
      <c r="I10" s="78" t="s">
        <v>22</v>
      </c>
      <c r="J10" s="44" t="str">
        <f>'Rekapitulace stavby'!AN8</f>
        <v>22. 2. 2019</v>
      </c>
      <c r="L10" s="28"/>
    </row>
    <row r="11" spans="2:12" s="1" customFormat="1" ht="10.9" customHeight="1">
      <c r="B11" s="28"/>
      <c r="I11" s="77"/>
      <c r="L11" s="28"/>
    </row>
    <row r="12" spans="2:12" s="1" customFormat="1" ht="12" customHeight="1">
      <c r="B12" s="28"/>
      <c r="D12" s="23" t="s">
        <v>24</v>
      </c>
      <c r="I12" s="78" t="s">
        <v>25</v>
      </c>
      <c r="J12" s="14" t="s">
        <v>1</v>
      </c>
      <c r="L12" s="28"/>
    </row>
    <row r="13" spans="2:12" s="1" customFormat="1" ht="18" customHeight="1">
      <c r="B13" s="28"/>
      <c r="E13" s="14" t="s">
        <v>26</v>
      </c>
      <c r="I13" s="78" t="s">
        <v>27</v>
      </c>
      <c r="J13" s="14" t="s">
        <v>1</v>
      </c>
      <c r="L13" s="28"/>
    </row>
    <row r="14" spans="2:12" s="1" customFormat="1" ht="6.95" customHeight="1">
      <c r="B14" s="28"/>
      <c r="I14" s="77"/>
      <c r="L14" s="28"/>
    </row>
    <row r="15" spans="2:12" s="1" customFormat="1" ht="12" customHeight="1">
      <c r="B15" s="28"/>
      <c r="D15" s="23" t="s">
        <v>28</v>
      </c>
      <c r="I15" s="78" t="s">
        <v>25</v>
      </c>
      <c r="J15" s="24" t="str">
        <f>'Rekapitulace stavby'!AN13</f>
        <v>Vyplň údaj</v>
      </c>
      <c r="L15" s="28"/>
    </row>
    <row r="16" spans="2:12" s="1" customFormat="1" ht="18" customHeight="1">
      <c r="B16" s="28"/>
      <c r="E16" s="215" t="str">
        <f>'Rekapitulace stavby'!E14</f>
        <v>Vyplň údaj</v>
      </c>
      <c r="F16" s="208"/>
      <c r="G16" s="208"/>
      <c r="H16" s="208"/>
      <c r="I16" s="78" t="s">
        <v>27</v>
      </c>
      <c r="J16" s="24" t="str">
        <f>'Rekapitulace stavby'!AN14</f>
        <v>Vyplň údaj</v>
      </c>
      <c r="L16" s="28"/>
    </row>
    <row r="17" spans="2:12" s="1" customFormat="1" ht="6.95" customHeight="1">
      <c r="B17" s="28"/>
      <c r="I17" s="77"/>
      <c r="L17" s="28"/>
    </row>
    <row r="18" spans="2:12" s="1" customFormat="1" ht="12" customHeight="1">
      <c r="B18" s="28"/>
      <c r="D18" s="23" t="s">
        <v>30</v>
      </c>
      <c r="I18" s="78" t="s">
        <v>25</v>
      </c>
      <c r="J18" s="14" t="s">
        <v>1</v>
      </c>
      <c r="L18" s="28"/>
    </row>
    <row r="19" spans="2:12" s="1" customFormat="1" ht="18" customHeight="1">
      <c r="B19" s="28"/>
      <c r="E19" s="14" t="s">
        <v>31</v>
      </c>
      <c r="I19" s="78" t="s">
        <v>27</v>
      </c>
      <c r="J19" s="14" t="s">
        <v>1</v>
      </c>
      <c r="L19" s="28"/>
    </row>
    <row r="20" spans="2:12" s="1" customFormat="1" ht="6.95" customHeight="1">
      <c r="B20" s="28"/>
      <c r="I20" s="77"/>
      <c r="L20" s="28"/>
    </row>
    <row r="21" spans="2:12" s="1" customFormat="1" ht="12" customHeight="1">
      <c r="B21" s="28"/>
      <c r="D21" s="23" t="s">
        <v>33</v>
      </c>
      <c r="I21" s="78" t="s">
        <v>25</v>
      </c>
      <c r="J21" s="14" t="s">
        <v>1</v>
      </c>
      <c r="L21" s="28"/>
    </row>
    <row r="22" spans="2:12" s="1" customFormat="1" ht="18" customHeight="1">
      <c r="B22" s="28"/>
      <c r="E22" s="14" t="s">
        <v>34</v>
      </c>
      <c r="I22" s="78" t="s">
        <v>27</v>
      </c>
      <c r="J22" s="14" t="s">
        <v>1</v>
      </c>
      <c r="L22" s="28"/>
    </row>
    <row r="23" spans="2:12" s="1" customFormat="1" ht="6.95" customHeight="1">
      <c r="B23" s="28"/>
      <c r="I23" s="77"/>
      <c r="L23" s="28"/>
    </row>
    <row r="24" spans="2:12" s="1" customFormat="1" ht="12" customHeight="1">
      <c r="B24" s="28"/>
      <c r="D24" s="23" t="s">
        <v>35</v>
      </c>
      <c r="I24" s="77"/>
      <c r="L24" s="28"/>
    </row>
    <row r="25" spans="2:12" s="6" customFormat="1" ht="16.5" customHeight="1">
      <c r="B25" s="79"/>
      <c r="E25" s="212" t="s">
        <v>1</v>
      </c>
      <c r="F25" s="212"/>
      <c r="G25" s="212"/>
      <c r="H25" s="212"/>
      <c r="I25" s="80"/>
      <c r="L25" s="79"/>
    </row>
    <row r="26" spans="2:12" s="1" customFormat="1" ht="6.95" customHeight="1">
      <c r="B26" s="28"/>
      <c r="I26" s="77"/>
      <c r="L26" s="28"/>
    </row>
    <row r="27" spans="2:12" s="1" customFormat="1" ht="6.95" customHeight="1">
      <c r="B27" s="28"/>
      <c r="D27" s="45"/>
      <c r="E27" s="45"/>
      <c r="F27" s="45"/>
      <c r="G27" s="45"/>
      <c r="H27" s="45"/>
      <c r="I27" s="81"/>
      <c r="J27" s="45"/>
      <c r="K27" s="45"/>
      <c r="L27" s="28"/>
    </row>
    <row r="28" spans="2:12" s="1" customFormat="1" ht="25.35" customHeight="1">
      <c r="B28" s="28"/>
      <c r="D28" s="82" t="s">
        <v>36</v>
      </c>
      <c r="I28" s="77"/>
      <c r="J28" s="58">
        <f>ROUND(J89,2)</f>
        <v>0</v>
      </c>
      <c r="L28" s="28"/>
    </row>
    <row r="29" spans="2:12" s="1" customFormat="1" ht="6.95" customHeight="1">
      <c r="B29" s="28"/>
      <c r="D29" s="45"/>
      <c r="E29" s="45"/>
      <c r="F29" s="45"/>
      <c r="G29" s="45"/>
      <c r="H29" s="45"/>
      <c r="I29" s="81"/>
      <c r="J29" s="45"/>
      <c r="K29" s="45"/>
      <c r="L29" s="28"/>
    </row>
    <row r="30" spans="2:12" s="1" customFormat="1" ht="14.45" customHeight="1">
      <c r="B30" s="28"/>
      <c r="F30" s="31" t="s">
        <v>38</v>
      </c>
      <c r="I30" s="83" t="s">
        <v>37</v>
      </c>
      <c r="J30" s="31" t="s">
        <v>39</v>
      </c>
      <c r="L30" s="28"/>
    </row>
    <row r="31" spans="2:12" s="1" customFormat="1" ht="14.45" customHeight="1">
      <c r="B31" s="28"/>
      <c r="D31" s="23" t="s">
        <v>40</v>
      </c>
      <c r="E31" s="23" t="s">
        <v>41</v>
      </c>
      <c r="F31" s="84">
        <f>ROUND((SUM(BE89:BE443)),2)</f>
        <v>0</v>
      </c>
      <c r="I31" s="85">
        <v>0.21</v>
      </c>
      <c r="J31" s="84">
        <f>ROUND(((SUM(BE89:BE443))*I31),2)</f>
        <v>0</v>
      </c>
      <c r="L31" s="28"/>
    </row>
    <row r="32" spans="2:12" s="1" customFormat="1" ht="14.45" customHeight="1">
      <c r="B32" s="28"/>
      <c r="E32" s="23" t="s">
        <v>42</v>
      </c>
      <c r="F32" s="84">
        <f>ROUND((SUM(BF89:BF443)),2)</f>
        <v>0</v>
      </c>
      <c r="I32" s="85">
        <v>0.15</v>
      </c>
      <c r="J32" s="84">
        <f>ROUND(((SUM(BF89:BF443))*I32),2)</f>
        <v>0</v>
      </c>
      <c r="L32" s="28"/>
    </row>
    <row r="33" spans="2:12" s="1" customFormat="1" ht="14.45" customHeight="1" hidden="1">
      <c r="B33" s="28"/>
      <c r="E33" s="23" t="s">
        <v>43</v>
      </c>
      <c r="F33" s="84">
        <f>ROUND((SUM(BG89:BG443)),2)</f>
        <v>0</v>
      </c>
      <c r="I33" s="85">
        <v>0.21</v>
      </c>
      <c r="J33" s="84">
        <f>0</f>
        <v>0</v>
      </c>
      <c r="L33" s="28"/>
    </row>
    <row r="34" spans="2:12" s="1" customFormat="1" ht="14.45" customHeight="1" hidden="1">
      <c r="B34" s="28"/>
      <c r="E34" s="23" t="s">
        <v>44</v>
      </c>
      <c r="F34" s="84">
        <f>ROUND((SUM(BH89:BH443)),2)</f>
        <v>0</v>
      </c>
      <c r="I34" s="85">
        <v>0.15</v>
      </c>
      <c r="J34" s="84">
        <f>0</f>
        <v>0</v>
      </c>
      <c r="L34" s="28"/>
    </row>
    <row r="35" spans="2:12" s="1" customFormat="1" ht="14.45" customHeight="1" hidden="1">
      <c r="B35" s="28"/>
      <c r="E35" s="23" t="s">
        <v>45</v>
      </c>
      <c r="F35" s="84">
        <f>ROUND((SUM(BI89:BI443)),2)</f>
        <v>0</v>
      </c>
      <c r="I35" s="85">
        <v>0</v>
      </c>
      <c r="J35" s="84">
        <f>0</f>
        <v>0</v>
      </c>
      <c r="L35" s="28"/>
    </row>
    <row r="36" spans="2:12" s="1" customFormat="1" ht="6.95" customHeight="1">
      <c r="B36" s="28"/>
      <c r="I36" s="77"/>
      <c r="L36" s="28"/>
    </row>
    <row r="37" spans="2:12" s="1" customFormat="1" ht="25.35" customHeight="1">
      <c r="B37" s="28"/>
      <c r="C37" s="86"/>
      <c r="D37" s="87" t="s">
        <v>46</v>
      </c>
      <c r="E37" s="49"/>
      <c r="F37" s="49"/>
      <c r="G37" s="88" t="s">
        <v>47</v>
      </c>
      <c r="H37" s="89" t="s">
        <v>48</v>
      </c>
      <c r="I37" s="90"/>
      <c r="J37" s="91">
        <f>SUM(J28:J35)</f>
        <v>0</v>
      </c>
      <c r="K37" s="92"/>
      <c r="L37" s="28"/>
    </row>
    <row r="38" spans="2:12" s="1" customFormat="1" ht="14.45" customHeight="1">
      <c r="B38" s="37"/>
      <c r="C38" s="38"/>
      <c r="D38" s="38"/>
      <c r="E38" s="38"/>
      <c r="F38" s="38"/>
      <c r="G38" s="38"/>
      <c r="H38" s="38"/>
      <c r="I38" s="93"/>
      <c r="J38" s="38"/>
      <c r="K38" s="38"/>
      <c r="L38" s="28"/>
    </row>
    <row r="42" spans="2:12" s="1" customFormat="1" ht="6.95" customHeight="1">
      <c r="B42" s="39"/>
      <c r="C42" s="40"/>
      <c r="D42" s="40"/>
      <c r="E42" s="40"/>
      <c r="F42" s="40"/>
      <c r="G42" s="40"/>
      <c r="H42" s="40"/>
      <c r="I42" s="94"/>
      <c r="J42" s="40"/>
      <c r="K42" s="40"/>
      <c r="L42" s="28"/>
    </row>
    <row r="43" spans="2:12" s="1" customFormat="1" ht="24.95" customHeight="1">
      <c r="B43" s="28"/>
      <c r="C43" s="18" t="s">
        <v>79</v>
      </c>
      <c r="I43" s="77"/>
      <c r="L43" s="28"/>
    </row>
    <row r="44" spans="2:12" s="1" customFormat="1" ht="6.95" customHeight="1">
      <c r="B44" s="28"/>
      <c r="I44" s="77"/>
      <c r="L44" s="28"/>
    </row>
    <row r="45" spans="2:12" s="1" customFormat="1" ht="12" customHeight="1">
      <c r="B45" s="28"/>
      <c r="C45" s="23" t="s">
        <v>16</v>
      </c>
      <c r="I45" s="77"/>
      <c r="L45" s="28"/>
    </row>
    <row r="46" spans="2:12" s="1" customFormat="1" ht="16.5" customHeight="1">
      <c r="B46" s="28"/>
      <c r="E46" s="191" t="str">
        <f>E7</f>
        <v>Bezděčín – obnova vodovodu</v>
      </c>
      <c r="F46" s="190"/>
      <c r="G46" s="190"/>
      <c r="H46" s="190"/>
      <c r="I46" s="77"/>
      <c r="L46" s="28"/>
    </row>
    <row r="47" spans="2:12" s="1" customFormat="1" ht="6.95" customHeight="1">
      <c r="B47" s="28"/>
      <c r="I47" s="77"/>
      <c r="L47" s="28"/>
    </row>
    <row r="48" spans="2:12" s="1" customFormat="1" ht="12" customHeight="1">
      <c r="B48" s="28"/>
      <c r="C48" s="23" t="s">
        <v>20</v>
      </c>
      <c r="F48" s="14" t="str">
        <f>F10</f>
        <v xml:space="preserve"> </v>
      </c>
      <c r="I48" s="78" t="s">
        <v>22</v>
      </c>
      <c r="J48" s="44" t="str">
        <f>IF(J10="","",J10)</f>
        <v>22. 2. 2019</v>
      </c>
      <c r="L48" s="28"/>
    </row>
    <row r="49" spans="2:12" s="1" customFormat="1" ht="6.95" customHeight="1">
      <c r="B49" s="28"/>
      <c r="I49" s="77"/>
      <c r="L49" s="28"/>
    </row>
    <row r="50" spans="2:12" s="1" customFormat="1" ht="13.7" customHeight="1">
      <c r="B50" s="28"/>
      <c r="C50" s="23" t="s">
        <v>24</v>
      </c>
      <c r="F50" s="14" t="str">
        <f>E13</f>
        <v>VODOVODY A KANALIZACE MLADÁ BOLESLAV A.S.</v>
      </c>
      <c r="I50" s="78" t="s">
        <v>30</v>
      </c>
      <c r="J50" s="26" t="str">
        <f>E19</f>
        <v>ING.EVŽEN KOZÁK S.R.O.</v>
      </c>
      <c r="L50" s="28"/>
    </row>
    <row r="51" spans="2:12" s="1" customFormat="1" ht="13.7" customHeight="1">
      <c r="B51" s="28"/>
      <c r="C51" s="23" t="s">
        <v>28</v>
      </c>
      <c r="F51" s="14" t="str">
        <f>IF(E16="","",E16)</f>
        <v>Vyplň údaj</v>
      </c>
      <c r="I51" s="78" t="s">
        <v>33</v>
      </c>
      <c r="J51" s="26" t="str">
        <f>E22</f>
        <v>ING.EVŽEN KOZÁK</v>
      </c>
      <c r="L51" s="28"/>
    </row>
    <row r="52" spans="2:12" s="1" customFormat="1" ht="10.35" customHeight="1">
      <c r="B52" s="28"/>
      <c r="I52" s="77"/>
      <c r="L52" s="28"/>
    </row>
    <row r="53" spans="2:12" s="1" customFormat="1" ht="29.25" customHeight="1">
      <c r="B53" s="28"/>
      <c r="C53" s="95" t="s">
        <v>80</v>
      </c>
      <c r="D53" s="86"/>
      <c r="E53" s="86"/>
      <c r="F53" s="86"/>
      <c r="G53" s="86"/>
      <c r="H53" s="86"/>
      <c r="I53" s="96"/>
      <c r="J53" s="97" t="s">
        <v>81</v>
      </c>
      <c r="K53" s="86"/>
      <c r="L53" s="28"/>
    </row>
    <row r="54" spans="2:12" s="1" customFormat="1" ht="10.35" customHeight="1">
      <c r="B54" s="28"/>
      <c r="I54" s="77"/>
      <c r="L54" s="28"/>
    </row>
    <row r="55" spans="2:47" s="1" customFormat="1" ht="22.9" customHeight="1">
      <c r="B55" s="28"/>
      <c r="C55" s="98" t="s">
        <v>82</v>
      </c>
      <c r="I55" s="77"/>
      <c r="J55" s="58">
        <f>J89</f>
        <v>0</v>
      </c>
      <c r="L55" s="28"/>
      <c r="AU55" s="14" t="s">
        <v>83</v>
      </c>
    </row>
    <row r="56" spans="2:12" s="7" customFormat="1" ht="24.95" customHeight="1">
      <c r="B56" s="99"/>
      <c r="D56" s="100" t="s">
        <v>84</v>
      </c>
      <c r="E56" s="101"/>
      <c r="F56" s="101"/>
      <c r="G56" s="101"/>
      <c r="H56" s="101"/>
      <c r="I56" s="102"/>
      <c r="J56" s="103">
        <f>J90</f>
        <v>0</v>
      </c>
      <c r="L56" s="99"/>
    </row>
    <row r="57" spans="2:12" s="8" customFormat="1" ht="19.9" customHeight="1">
      <c r="B57" s="104"/>
      <c r="D57" s="105" t="s">
        <v>85</v>
      </c>
      <c r="E57" s="106"/>
      <c r="F57" s="106"/>
      <c r="G57" s="106"/>
      <c r="H57" s="106"/>
      <c r="I57" s="107"/>
      <c r="J57" s="108">
        <f>J91</f>
        <v>0</v>
      </c>
      <c r="L57" s="104"/>
    </row>
    <row r="58" spans="2:12" s="8" customFormat="1" ht="19.9" customHeight="1">
      <c r="B58" s="104"/>
      <c r="D58" s="105" t="s">
        <v>86</v>
      </c>
      <c r="E58" s="106"/>
      <c r="F58" s="106"/>
      <c r="G58" s="106"/>
      <c r="H58" s="106"/>
      <c r="I58" s="107"/>
      <c r="J58" s="108">
        <f>J171</f>
        <v>0</v>
      </c>
      <c r="L58" s="104"/>
    </row>
    <row r="59" spans="2:12" s="8" customFormat="1" ht="19.9" customHeight="1">
      <c r="B59" s="104"/>
      <c r="D59" s="105" t="s">
        <v>87</v>
      </c>
      <c r="E59" s="106"/>
      <c r="F59" s="106"/>
      <c r="G59" s="106"/>
      <c r="H59" s="106"/>
      <c r="I59" s="107"/>
      <c r="J59" s="108">
        <f>J175</f>
        <v>0</v>
      </c>
      <c r="L59" s="104"/>
    </row>
    <row r="60" spans="2:12" s="8" customFormat="1" ht="19.9" customHeight="1">
      <c r="B60" s="104"/>
      <c r="D60" s="105" t="s">
        <v>88</v>
      </c>
      <c r="E60" s="106"/>
      <c r="F60" s="106"/>
      <c r="G60" s="106"/>
      <c r="H60" s="106"/>
      <c r="I60" s="107"/>
      <c r="J60" s="108">
        <f>J181</f>
        <v>0</v>
      </c>
      <c r="L60" s="104"/>
    </row>
    <row r="61" spans="2:12" s="8" customFormat="1" ht="14.85" customHeight="1">
      <c r="B61" s="104"/>
      <c r="D61" s="105" t="s">
        <v>89</v>
      </c>
      <c r="E61" s="106"/>
      <c r="F61" s="106"/>
      <c r="G61" s="106"/>
      <c r="H61" s="106"/>
      <c r="I61" s="107"/>
      <c r="J61" s="108">
        <f>J193</f>
        <v>0</v>
      </c>
      <c r="L61" s="104"/>
    </row>
    <row r="62" spans="2:12" s="8" customFormat="1" ht="14.85" customHeight="1">
      <c r="B62" s="104"/>
      <c r="D62" s="105" t="s">
        <v>90</v>
      </c>
      <c r="E62" s="106"/>
      <c r="F62" s="106"/>
      <c r="G62" s="106"/>
      <c r="H62" s="106"/>
      <c r="I62" s="107"/>
      <c r="J62" s="108">
        <f>J204</f>
        <v>0</v>
      </c>
      <c r="L62" s="104"/>
    </row>
    <row r="63" spans="2:12" s="8" customFormat="1" ht="19.9" customHeight="1">
      <c r="B63" s="104"/>
      <c r="D63" s="105" t="s">
        <v>91</v>
      </c>
      <c r="E63" s="106"/>
      <c r="F63" s="106"/>
      <c r="G63" s="106"/>
      <c r="H63" s="106"/>
      <c r="I63" s="107"/>
      <c r="J63" s="108">
        <f>J223</f>
        <v>0</v>
      </c>
      <c r="L63" s="104"/>
    </row>
    <row r="64" spans="2:12" s="8" customFormat="1" ht="19.9" customHeight="1">
      <c r="B64" s="104"/>
      <c r="D64" s="105" t="s">
        <v>92</v>
      </c>
      <c r="E64" s="106"/>
      <c r="F64" s="106"/>
      <c r="G64" s="106"/>
      <c r="H64" s="106"/>
      <c r="I64" s="107"/>
      <c r="J64" s="108">
        <f>J377</f>
        <v>0</v>
      </c>
      <c r="L64" s="104"/>
    </row>
    <row r="65" spans="2:12" s="8" customFormat="1" ht="14.85" customHeight="1">
      <c r="B65" s="104"/>
      <c r="D65" s="105" t="s">
        <v>93</v>
      </c>
      <c r="E65" s="106"/>
      <c r="F65" s="106"/>
      <c r="G65" s="106"/>
      <c r="H65" s="106"/>
      <c r="I65" s="107"/>
      <c r="J65" s="108">
        <f>J378</f>
        <v>0</v>
      </c>
      <c r="L65" s="104"/>
    </row>
    <row r="66" spans="2:12" s="8" customFormat="1" ht="19.9" customHeight="1">
      <c r="B66" s="104"/>
      <c r="D66" s="105" t="s">
        <v>94</v>
      </c>
      <c r="E66" s="106"/>
      <c r="F66" s="106"/>
      <c r="G66" s="106"/>
      <c r="H66" s="106"/>
      <c r="I66" s="107"/>
      <c r="J66" s="108">
        <f>J400</f>
        <v>0</v>
      </c>
      <c r="L66" s="104"/>
    </row>
    <row r="67" spans="2:12" s="7" customFormat="1" ht="24.95" customHeight="1">
      <c r="B67" s="99"/>
      <c r="D67" s="100" t="s">
        <v>95</v>
      </c>
      <c r="E67" s="101"/>
      <c r="F67" s="101"/>
      <c r="G67" s="101"/>
      <c r="H67" s="101"/>
      <c r="I67" s="102"/>
      <c r="J67" s="103">
        <f>J403</f>
        <v>0</v>
      </c>
      <c r="L67" s="99"/>
    </row>
    <row r="68" spans="2:12" s="8" customFormat="1" ht="19.9" customHeight="1">
      <c r="B68" s="104"/>
      <c r="D68" s="105" t="s">
        <v>96</v>
      </c>
      <c r="E68" s="106"/>
      <c r="F68" s="106"/>
      <c r="G68" s="106"/>
      <c r="H68" s="106"/>
      <c r="I68" s="107"/>
      <c r="J68" s="108">
        <f>J404</f>
        <v>0</v>
      </c>
      <c r="L68" s="104"/>
    </row>
    <row r="69" spans="2:12" s="8" customFormat="1" ht="19.9" customHeight="1">
      <c r="B69" s="104"/>
      <c r="D69" s="105" t="s">
        <v>97</v>
      </c>
      <c r="E69" s="106"/>
      <c r="F69" s="106"/>
      <c r="G69" s="106"/>
      <c r="H69" s="106"/>
      <c r="I69" s="107"/>
      <c r="J69" s="108">
        <f>J413</f>
        <v>0</v>
      </c>
      <c r="L69" s="104"/>
    </row>
    <row r="70" spans="2:12" s="8" customFormat="1" ht="19.9" customHeight="1">
      <c r="B70" s="104"/>
      <c r="D70" s="105" t="s">
        <v>98</v>
      </c>
      <c r="E70" s="106"/>
      <c r="F70" s="106"/>
      <c r="G70" s="106"/>
      <c r="H70" s="106"/>
      <c r="I70" s="107"/>
      <c r="J70" s="108">
        <f>J432</f>
        <v>0</v>
      </c>
      <c r="L70" s="104"/>
    </row>
    <row r="71" spans="2:12" s="8" customFormat="1" ht="19.9" customHeight="1">
      <c r="B71" s="104"/>
      <c r="D71" s="105" t="s">
        <v>99</v>
      </c>
      <c r="E71" s="106"/>
      <c r="F71" s="106"/>
      <c r="G71" s="106"/>
      <c r="H71" s="106"/>
      <c r="I71" s="107"/>
      <c r="J71" s="108">
        <f>J441</f>
        <v>0</v>
      </c>
      <c r="L71" s="104"/>
    </row>
    <row r="72" spans="2:12" s="1" customFormat="1" ht="21.75" customHeight="1">
      <c r="B72" s="28"/>
      <c r="I72" s="77"/>
      <c r="L72" s="28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93"/>
      <c r="J73" s="38"/>
      <c r="K73" s="38"/>
      <c r="L73" s="28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94"/>
      <c r="J77" s="40"/>
      <c r="K77" s="40"/>
      <c r="L77" s="28"/>
    </row>
    <row r="78" spans="2:12" s="1" customFormat="1" ht="24.95" customHeight="1">
      <c r="B78" s="28"/>
      <c r="C78" s="18" t="s">
        <v>100</v>
      </c>
      <c r="I78" s="77"/>
      <c r="L78" s="28"/>
    </row>
    <row r="79" spans="2:12" s="1" customFormat="1" ht="6.95" customHeight="1">
      <c r="B79" s="28"/>
      <c r="I79" s="77"/>
      <c r="L79" s="28"/>
    </row>
    <row r="80" spans="2:12" s="1" customFormat="1" ht="12" customHeight="1">
      <c r="B80" s="28"/>
      <c r="C80" s="23" t="s">
        <v>16</v>
      </c>
      <c r="I80" s="77"/>
      <c r="L80" s="28"/>
    </row>
    <row r="81" spans="2:12" s="1" customFormat="1" ht="16.5" customHeight="1">
      <c r="B81" s="28"/>
      <c r="E81" s="191" t="str">
        <f>E7</f>
        <v>Bezděčín – obnova vodovodu</v>
      </c>
      <c r="F81" s="190"/>
      <c r="G81" s="190"/>
      <c r="H81" s="190"/>
      <c r="I81" s="77"/>
      <c r="L81" s="28"/>
    </row>
    <row r="82" spans="2:12" s="1" customFormat="1" ht="6.95" customHeight="1">
      <c r="B82" s="28"/>
      <c r="I82" s="77"/>
      <c r="L82" s="28"/>
    </row>
    <row r="83" spans="2:12" s="1" customFormat="1" ht="12" customHeight="1">
      <c r="B83" s="28"/>
      <c r="C83" s="23" t="s">
        <v>20</v>
      </c>
      <c r="F83" s="14" t="str">
        <f>F10</f>
        <v xml:space="preserve"> </v>
      </c>
      <c r="I83" s="78" t="s">
        <v>22</v>
      </c>
      <c r="J83" s="44" t="str">
        <f>IF(J10="","",J10)</f>
        <v>22. 2. 2019</v>
      </c>
      <c r="L83" s="28"/>
    </row>
    <row r="84" spans="2:12" s="1" customFormat="1" ht="6.95" customHeight="1">
      <c r="B84" s="28"/>
      <c r="I84" s="77"/>
      <c r="L84" s="28"/>
    </row>
    <row r="85" spans="2:12" s="1" customFormat="1" ht="13.7" customHeight="1">
      <c r="B85" s="28"/>
      <c r="C85" s="23" t="s">
        <v>24</v>
      </c>
      <c r="F85" s="14" t="str">
        <f>E13</f>
        <v>VODOVODY A KANALIZACE MLADÁ BOLESLAV A.S.</v>
      </c>
      <c r="I85" s="78" t="s">
        <v>30</v>
      </c>
      <c r="J85" s="26" t="str">
        <f>E19</f>
        <v>ING.EVŽEN KOZÁK S.R.O.</v>
      </c>
      <c r="L85" s="28"/>
    </row>
    <row r="86" spans="2:12" s="1" customFormat="1" ht="13.7" customHeight="1">
      <c r="B86" s="28"/>
      <c r="C86" s="23" t="s">
        <v>28</v>
      </c>
      <c r="F86" s="14" t="str">
        <f>IF(E16="","",E16)</f>
        <v>Vyplň údaj</v>
      </c>
      <c r="I86" s="78" t="s">
        <v>33</v>
      </c>
      <c r="J86" s="26" t="str">
        <f>E22</f>
        <v>ING.EVŽEN KOZÁK</v>
      </c>
      <c r="L86" s="28"/>
    </row>
    <row r="87" spans="2:12" s="1" customFormat="1" ht="10.35" customHeight="1">
      <c r="B87" s="28"/>
      <c r="I87" s="77"/>
      <c r="L87" s="28"/>
    </row>
    <row r="88" spans="2:20" s="9" customFormat="1" ht="29.25" customHeight="1">
      <c r="B88" s="109"/>
      <c r="C88" s="110" t="s">
        <v>101</v>
      </c>
      <c r="D88" s="111" t="s">
        <v>55</v>
      </c>
      <c r="E88" s="111" t="s">
        <v>51</v>
      </c>
      <c r="F88" s="111" t="s">
        <v>52</v>
      </c>
      <c r="G88" s="111" t="s">
        <v>102</v>
      </c>
      <c r="H88" s="111" t="s">
        <v>103</v>
      </c>
      <c r="I88" s="112" t="s">
        <v>104</v>
      </c>
      <c r="J88" s="113" t="s">
        <v>81</v>
      </c>
      <c r="K88" s="114" t="s">
        <v>105</v>
      </c>
      <c r="L88" s="109"/>
      <c r="M88" s="51" t="s">
        <v>1</v>
      </c>
      <c r="N88" s="52" t="s">
        <v>40</v>
      </c>
      <c r="O88" s="52" t="s">
        <v>106</v>
      </c>
      <c r="P88" s="52" t="s">
        <v>107</v>
      </c>
      <c r="Q88" s="52" t="s">
        <v>108</v>
      </c>
      <c r="R88" s="52" t="s">
        <v>109</v>
      </c>
      <c r="S88" s="52" t="s">
        <v>110</v>
      </c>
      <c r="T88" s="53" t="s">
        <v>111</v>
      </c>
    </row>
    <row r="89" spans="2:63" s="1" customFormat="1" ht="22.9" customHeight="1">
      <c r="B89" s="28"/>
      <c r="C89" s="56" t="s">
        <v>112</v>
      </c>
      <c r="I89" s="77"/>
      <c r="J89" s="115">
        <f>BK89</f>
        <v>0</v>
      </c>
      <c r="L89" s="28"/>
      <c r="M89" s="54"/>
      <c r="N89" s="45"/>
      <c r="O89" s="45"/>
      <c r="P89" s="116">
        <f>P90+P403</f>
        <v>0</v>
      </c>
      <c r="Q89" s="45"/>
      <c r="R89" s="116">
        <f>R90+R403</f>
        <v>994.68024106</v>
      </c>
      <c r="S89" s="45"/>
      <c r="T89" s="117">
        <f>T90+T403</f>
        <v>890.6992000000001</v>
      </c>
      <c r="AT89" s="14" t="s">
        <v>69</v>
      </c>
      <c r="AU89" s="14" t="s">
        <v>83</v>
      </c>
      <c r="BK89" s="118">
        <f>BK90+BK403</f>
        <v>0</v>
      </c>
    </row>
    <row r="90" spans="2:63" s="10" customFormat="1" ht="25.9" customHeight="1">
      <c r="B90" s="119"/>
      <c r="D90" s="120" t="s">
        <v>69</v>
      </c>
      <c r="E90" s="121" t="s">
        <v>113</v>
      </c>
      <c r="F90" s="121" t="s">
        <v>114</v>
      </c>
      <c r="I90" s="122"/>
      <c r="J90" s="123">
        <f>BK90</f>
        <v>0</v>
      </c>
      <c r="L90" s="119"/>
      <c r="M90" s="124"/>
      <c r="N90" s="125"/>
      <c r="O90" s="125"/>
      <c r="P90" s="126">
        <f>P91+P171+P175+P181+P223+P377+P400</f>
        <v>0</v>
      </c>
      <c r="Q90" s="125"/>
      <c r="R90" s="126">
        <f>R91+R171+R175+R181+R223+R377+R400</f>
        <v>994.68024106</v>
      </c>
      <c r="S90" s="125"/>
      <c r="T90" s="127">
        <f>T91+T171+T175+T181+T223+T377+T400</f>
        <v>890.6992000000001</v>
      </c>
      <c r="AR90" s="120" t="s">
        <v>75</v>
      </c>
      <c r="AT90" s="128" t="s">
        <v>69</v>
      </c>
      <c r="AU90" s="128" t="s">
        <v>70</v>
      </c>
      <c r="AY90" s="120" t="s">
        <v>115</v>
      </c>
      <c r="BK90" s="129">
        <f>BK91+BK171+BK175+BK181+BK223+BK377+BK400</f>
        <v>0</v>
      </c>
    </row>
    <row r="91" spans="2:63" s="10" customFormat="1" ht="22.9" customHeight="1">
      <c r="B91" s="119"/>
      <c r="D91" s="120" t="s">
        <v>69</v>
      </c>
      <c r="E91" s="130" t="s">
        <v>75</v>
      </c>
      <c r="F91" s="130" t="s">
        <v>116</v>
      </c>
      <c r="I91" s="122"/>
      <c r="J91" s="131">
        <f>BK91</f>
        <v>0</v>
      </c>
      <c r="L91" s="119"/>
      <c r="M91" s="124"/>
      <c r="N91" s="125"/>
      <c r="O91" s="125"/>
      <c r="P91" s="126">
        <f>SUM(P92:P170)</f>
        <v>0</v>
      </c>
      <c r="Q91" s="125"/>
      <c r="R91" s="126">
        <f>SUM(R92:R170)</f>
        <v>3.8443714</v>
      </c>
      <c r="S91" s="125"/>
      <c r="T91" s="127">
        <f>SUM(T92:T170)</f>
        <v>890.6992000000001</v>
      </c>
      <c r="AR91" s="120" t="s">
        <v>75</v>
      </c>
      <c r="AT91" s="128" t="s">
        <v>69</v>
      </c>
      <c r="AU91" s="128" t="s">
        <v>75</v>
      </c>
      <c r="AY91" s="120" t="s">
        <v>115</v>
      </c>
      <c r="BK91" s="129">
        <f>SUM(BK92:BK170)</f>
        <v>0</v>
      </c>
    </row>
    <row r="92" spans="2:65" s="1" customFormat="1" ht="16.5" customHeight="1">
      <c r="B92" s="132"/>
      <c r="C92" s="133" t="s">
        <v>75</v>
      </c>
      <c r="D92" s="133" t="s">
        <v>117</v>
      </c>
      <c r="E92" s="134" t="s">
        <v>118</v>
      </c>
      <c r="F92" s="135" t="s">
        <v>119</v>
      </c>
      <c r="G92" s="136" t="s">
        <v>120</v>
      </c>
      <c r="H92" s="137">
        <v>930.96</v>
      </c>
      <c r="I92" s="138"/>
      <c r="J92" s="139">
        <f>ROUND(I92*H92,2)</f>
        <v>0</v>
      </c>
      <c r="K92" s="135" t="s">
        <v>121</v>
      </c>
      <c r="L92" s="28"/>
      <c r="M92" s="140" t="s">
        <v>1</v>
      </c>
      <c r="N92" s="141" t="s">
        <v>41</v>
      </c>
      <c r="O92" s="47"/>
      <c r="P92" s="142">
        <f>O92*H92</f>
        <v>0</v>
      </c>
      <c r="Q92" s="142">
        <v>0</v>
      </c>
      <c r="R92" s="142">
        <f>Q92*H92</f>
        <v>0</v>
      </c>
      <c r="S92" s="142">
        <v>0.4</v>
      </c>
      <c r="T92" s="143">
        <f>S92*H92</f>
        <v>372.384</v>
      </c>
      <c r="AR92" s="14" t="s">
        <v>122</v>
      </c>
      <c r="AT92" s="14" t="s">
        <v>117</v>
      </c>
      <c r="AU92" s="14" t="s">
        <v>77</v>
      </c>
      <c r="AY92" s="14" t="s">
        <v>115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4" t="s">
        <v>75</v>
      </c>
      <c r="BK92" s="144">
        <f>ROUND(I92*H92,2)</f>
        <v>0</v>
      </c>
      <c r="BL92" s="14" t="s">
        <v>122</v>
      </c>
      <c r="BM92" s="14" t="s">
        <v>123</v>
      </c>
    </row>
    <row r="93" spans="2:47" s="1" customFormat="1" ht="19.5">
      <c r="B93" s="28"/>
      <c r="D93" s="145" t="s">
        <v>124</v>
      </c>
      <c r="F93" s="146" t="s">
        <v>125</v>
      </c>
      <c r="I93" s="77"/>
      <c r="L93" s="28"/>
      <c r="M93" s="147"/>
      <c r="N93" s="47"/>
      <c r="O93" s="47"/>
      <c r="P93" s="47"/>
      <c r="Q93" s="47"/>
      <c r="R93" s="47"/>
      <c r="S93" s="47"/>
      <c r="T93" s="48"/>
      <c r="AT93" s="14" t="s">
        <v>124</v>
      </c>
      <c r="AU93" s="14" t="s">
        <v>77</v>
      </c>
    </row>
    <row r="94" spans="2:51" s="11" customFormat="1" ht="11.25">
      <c r="B94" s="148"/>
      <c r="D94" s="145" t="s">
        <v>126</v>
      </c>
      <c r="E94" s="149" t="s">
        <v>1</v>
      </c>
      <c r="F94" s="150" t="s">
        <v>127</v>
      </c>
      <c r="H94" s="151">
        <v>930.96</v>
      </c>
      <c r="I94" s="152"/>
      <c r="L94" s="148"/>
      <c r="M94" s="153"/>
      <c r="N94" s="154"/>
      <c r="O94" s="154"/>
      <c r="P94" s="154"/>
      <c r="Q94" s="154"/>
      <c r="R94" s="154"/>
      <c r="S94" s="154"/>
      <c r="T94" s="155"/>
      <c r="AT94" s="149" t="s">
        <v>126</v>
      </c>
      <c r="AU94" s="149" t="s">
        <v>77</v>
      </c>
      <c r="AV94" s="11" t="s">
        <v>77</v>
      </c>
      <c r="AW94" s="11" t="s">
        <v>32</v>
      </c>
      <c r="AX94" s="11" t="s">
        <v>75</v>
      </c>
      <c r="AY94" s="149" t="s">
        <v>115</v>
      </c>
    </row>
    <row r="95" spans="2:65" s="1" customFormat="1" ht="16.5" customHeight="1">
      <c r="B95" s="132"/>
      <c r="C95" s="133" t="s">
        <v>77</v>
      </c>
      <c r="D95" s="133" t="s">
        <v>117</v>
      </c>
      <c r="E95" s="134" t="s">
        <v>128</v>
      </c>
      <c r="F95" s="135" t="s">
        <v>129</v>
      </c>
      <c r="G95" s="136" t="s">
        <v>120</v>
      </c>
      <c r="H95" s="137">
        <v>1135.44</v>
      </c>
      <c r="I95" s="138"/>
      <c r="J95" s="139">
        <f>ROUND(I95*H95,2)</f>
        <v>0</v>
      </c>
      <c r="K95" s="135" t="s">
        <v>130</v>
      </c>
      <c r="L95" s="28"/>
      <c r="M95" s="140" t="s">
        <v>1</v>
      </c>
      <c r="N95" s="141" t="s">
        <v>41</v>
      </c>
      <c r="O95" s="47"/>
      <c r="P95" s="142">
        <f>O95*H95</f>
        <v>0</v>
      </c>
      <c r="Q95" s="142">
        <v>0</v>
      </c>
      <c r="R95" s="142">
        <f>Q95*H95</f>
        <v>0</v>
      </c>
      <c r="S95" s="142">
        <v>0.316</v>
      </c>
      <c r="T95" s="143">
        <f>S95*H95</f>
        <v>358.79904000000005</v>
      </c>
      <c r="AR95" s="14" t="s">
        <v>122</v>
      </c>
      <c r="AT95" s="14" t="s">
        <v>117</v>
      </c>
      <c r="AU95" s="14" t="s">
        <v>77</v>
      </c>
      <c r="AY95" s="14" t="s">
        <v>115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4" t="s">
        <v>75</v>
      </c>
      <c r="BK95" s="144">
        <f>ROUND(I95*H95,2)</f>
        <v>0</v>
      </c>
      <c r="BL95" s="14" t="s">
        <v>122</v>
      </c>
      <c r="BM95" s="14" t="s">
        <v>131</v>
      </c>
    </row>
    <row r="96" spans="2:47" s="1" customFormat="1" ht="19.5">
      <c r="B96" s="28"/>
      <c r="D96" s="145" t="s">
        <v>124</v>
      </c>
      <c r="F96" s="146" t="s">
        <v>132</v>
      </c>
      <c r="I96" s="77"/>
      <c r="L96" s="28"/>
      <c r="M96" s="147"/>
      <c r="N96" s="47"/>
      <c r="O96" s="47"/>
      <c r="P96" s="47"/>
      <c r="Q96" s="47"/>
      <c r="R96" s="47"/>
      <c r="S96" s="47"/>
      <c r="T96" s="48"/>
      <c r="AT96" s="14" t="s">
        <v>124</v>
      </c>
      <c r="AU96" s="14" t="s">
        <v>77</v>
      </c>
    </row>
    <row r="97" spans="2:51" s="11" customFormat="1" ht="11.25">
      <c r="B97" s="148"/>
      <c r="D97" s="145" t="s">
        <v>126</v>
      </c>
      <c r="E97" s="149" t="s">
        <v>1</v>
      </c>
      <c r="F97" s="150" t="s">
        <v>133</v>
      </c>
      <c r="H97" s="151">
        <v>930.96</v>
      </c>
      <c r="I97" s="152"/>
      <c r="L97" s="148"/>
      <c r="M97" s="153"/>
      <c r="N97" s="154"/>
      <c r="O97" s="154"/>
      <c r="P97" s="154"/>
      <c r="Q97" s="154"/>
      <c r="R97" s="154"/>
      <c r="S97" s="154"/>
      <c r="T97" s="155"/>
      <c r="AT97" s="149" t="s">
        <v>126</v>
      </c>
      <c r="AU97" s="149" t="s">
        <v>77</v>
      </c>
      <c r="AV97" s="11" t="s">
        <v>77</v>
      </c>
      <c r="AW97" s="11" t="s">
        <v>32</v>
      </c>
      <c r="AX97" s="11" t="s">
        <v>70</v>
      </c>
      <c r="AY97" s="149" t="s">
        <v>115</v>
      </c>
    </row>
    <row r="98" spans="2:51" s="11" customFormat="1" ht="11.25">
      <c r="B98" s="148"/>
      <c r="D98" s="145" t="s">
        <v>126</v>
      </c>
      <c r="E98" s="149" t="s">
        <v>1</v>
      </c>
      <c r="F98" s="150" t="s">
        <v>134</v>
      </c>
      <c r="H98" s="151">
        <v>101.28</v>
      </c>
      <c r="I98" s="152"/>
      <c r="L98" s="148"/>
      <c r="M98" s="153"/>
      <c r="N98" s="154"/>
      <c r="O98" s="154"/>
      <c r="P98" s="154"/>
      <c r="Q98" s="154"/>
      <c r="R98" s="154"/>
      <c r="S98" s="154"/>
      <c r="T98" s="155"/>
      <c r="AT98" s="149" t="s">
        <v>126</v>
      </c>
      <c r="AU98" s="149" t="s">
        <v>77</v>
      </c>
      <c r="AV98" s="11" t="s">
        <v>77</v>
      </c>
      <c r="AW98" s="11" t="s">
        <v>32</v>
      </c>
      <c r="AX98" s="11" t="s">
        <v>70</v>
      </c>
      <c r="AY98" s="149" t="s">
        <v>115</v>
      </c>
    </row>
    <row r="99" spans="2:51" s="11" customFormat="1" ht="11.25">
      <c r="B99" s="148"/>
      <c r="D99" s="145" t="s">
        <v>126</v>
      </c>
      <c r="E99" s="149" t="s">
        <v>1</v>
      </c>
      <c r="F99" s="150" t="s">
        <v>135</v>
      </c>
      <c r="H99" s="151">
        <v>103.2</v>
      </c>
      <c r="I99" s="152"/>
      <c r="L99" s="148"/>
      <c r="M99" s="153"/>
      <c r="N99" s="154"/>
      <c r="O99" s="154"/>
      <c r="P99" s="154"/>
      <c r="Q99" s="154"/>
      <c r="R99" s="154"/>
      <c r="S99" s="154"/>
      <c r="T99" s="155"/>
      <c r="AT99" s="149" t="s">
        <v>126</v>
      </c>
      <c r="AU99" s="149" t="s">
        <v>77</v>
      </c>
      <c r="AV99" s="11" t="s">
        <v>77</v>
      </c>
      <c r="AW99" s="11" t="s">
        <v>32</v>
      </c>
      <c r="AX99" s="11" t="s">
        <v>70</v>
      </c>
      <c r="AY99" s="149" t="s">
        <v>115</v>
      </c>
    </row>
    <row r="100" spans="2:51" s="12" customFormat="1" ht="11.25">
      <c r="B100" s="156"/>
      <c r="D100" s="145" t="s">
        <v>126</v>
      </c>
      <c r="E100" s="157" t="s">
        <v>1</v>
      </c>
      <c r="F100" s="158" t="s">
        <v>136</v>
      </c>
      <c r="H100" s="159">
        <v>1135.44</v>
      </c>
      <c r="I100" s="160"/>
      <c r="L100" s="156"/>
      <c r="M100" s="161"/>
      <c r="N100" s="162"/>
      <c r="O100" s="162"/>
      <c r="P100" s="162"/>
      <c r="Q100" s="162"/>
      <c r="R100" s="162"/>
      <c r="S100" s="162"/>
      <c r="T100" s="163"/>
      <c r="AT100" s="157" t="s">
        <v>126</v>
      </c>
      <c r="AU100" s="157" t="s">
        <v>77</v>
      </c>
      <c r="AV100" s="12" t="s">
        <v>122</v>
      </c>
      <c r="AW100" s="12" t="s">
        <v>32</v>
      </c>
      <c r="AX100" s="12" t="s">
        <v>75</v>
      </c>
      <c r="AY100" s="157" t="s">
        <v>115</v>
      </c>
    </row>
    <row r="101" spans="2:65" s="1" customFormat="1" ht="16.5" customHeight="1">
      <c r="B101" s="132"/>
      <c r="C101" s="133" t="s">
        <v>137</v>
      </c>
      <c r="D101" s="133" t="s">
        <v>117</v>
      </c>
      <c r="E101" s="134" t="s">
        <v>138</v>
      </c>
      <c r="F101" s="135" t="s">
        <v>139</v>
      </c>
      <c r="G101" s="136" t="s">
        <v>120</v>
      </c>
      <c r="H101" s="137">
        <v>1246.22</v>
      </c>
      <c r="I101" s="138"/>
      <c r="J101" s="139">
        <f>ROUND(I101*H101,2)</f>
        <v>0</v>
      </c>
      <c r="K101" s="135" t="s">
        <v>130</v>
      </c>
      <c r="L101" s="28"/>
      <c r="M101" s="140" t="s">
        <v>1</v>
      </c>
      <c r="N101" s="141" t="s">
        <v>41</v>
      </c>
      <c r="O101" s="47"/>
      <c r="P101" s="142">
        <f>O101*H101</f>
        <v>0</v>
      </c>
      <c r="Q101" s="142">
        <v>9E-05</v>
      </c>
      <c r="R101" s="142">
        <f>Q101*H101</f>
        <v>0.1121598</v>
      </c>
      <c r="S101" s="142">
        <v>0.128</v>
      </c>
      <c r="T101" s="143">
        <f>S101*H101</f>
        <v>159.51616</v>
      </c>
      <c r="AR101" s="14" t="s">
        <v>122</v>
      </c>
      <c r="AT101" s="14" t="s">
        <v>117</v>
      </c>
      <c r="AU101" s="14" t="s">
        <v>77</v>
      </c>
      <c r="AY101" s="14" t="s">
        <v>115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4" t="s">
        <v>75</v>
      </c>
      <c r="BK101" s="144">
        <f>ROUND(I101*H101,2)</f>
        <v>0</v>
      </c>
      <c r="BL101" s="14" t="s">
        <v>122</v>
      </c>
      <c r="BM101" s="14" t="s">
        <v>140</v>
      </c>
    </row>
    <row r="102" spans="2:47" s="1" customFormat="1" ht="19.5">
      <c r="B102" s="28"/>
      <c r="D102" s="145" t="s">
        <v>124</v>
      </c>
      <c r="F102" s="146" t="s">
        <v>141</v>
      </c>
      <c r="I102" s="77"/>
      <c r="L102" s="28"/>
      <c r="M102" s="147"/>
      <c r="N102" s="47"/>
      <c r="O102" s="47"/>
      <c r="P102" s="47"/>
      <c r="Q102" s="47"/>
      <c r="R102" s="47"/>
      <c r="S102" s="47"/>
      <c r="T102" s="48"/>
      <c r="AT102" s="14" t="s">
        <v>124</v>
      </c>
      <c r="AU102" s="14" t="s">
        <v>77</v>
      </c>
    </row>
    <row r="103" spans="2:51" s="11" customFormat="1" ht="11.25">
      <c r="B103" s="148"/>
      <c r="D103" s="145" t="s">
        <v>126</v>
      </c>
      <c r="E103" s="149" t="s">
        <v>1</v>
      </c>
      <c r="F103" s="150" t="s">
        <v>133</v>
      </c>
      <c r="H103" s="151">
        <v>930.96</v>
      </c>
      <c r="I103" s="152"/>
      <c r="L103" s="148"/>
      <c r="M103" s="153"/>
      <c r="N103" s="154"/>
      <c r="O103" s="154"/>
      <c r="P103" s="154"/>
      <c r="Q103" s="154"/>
      <c r="R103" s="154"/>
      <c r="S103" s="154"/>
      <c r="T103" s="155"/>
      <c r="AT103" s="149" t="s">
        <v>126</v>
      </c>
      <c r="AU103" s="149" t="s">
        <v>77</v>
      </c>
      <c r="AV103" s="11" t="s">
        <v>77</v>
      </c>
      <c r="AW103" s="11" t="s">
        <v>32</v>
      </c>
      <c r="AX103" s="11" t="s">
        <v>70</v>
      </c>
      <c r="AY103" s="149" t="s">
        <v>115</v>
      </c>
    </row>
    <row r="104" spans="2:51" s="11" customFormat="1" ht="11.25">
      <c r="B104" s="148"/>
      <c r="D104" s="145" t="s">
        <v>126</v>
      </c>
      <c r="E104" s="149" t="s">
        <v>1</v>
      </c>
      <c r="F104" s="150" t="s">
        <v>142</v>
      </c>
      <c r="H104" s="151">
        <v>212.06</v>
      </c>
      <c r="I104" s="152"/>
      <c r="L104" s="148"/>
      <c r="M104" s="153"/>
      <c r="N104" s="154"/>
      <c r="O104" s="154"/>
      <c r="P104" s="154"/>
      <c r="Q104" s="154"/>
      <c r="R104" s="154"/>
      <c r="S104" s="154"/>
      <c r="T104" s="155"/>
      <c r="AT104" s="149" t="s">
        <v>126</v>
      </c>
      <c r="AU104" s="149" t="s">
        <v>77</v>
      </c>
      <c r="AV104" s="11" t="s">
        <v>77</v>
      </c>
      <c r="AW104" s="11" t="s">
        <v>32</v>
      </c>
      <c r="AX104" s="11" t="s">
        <v>70</v>
      </c>
      <c r="AY104" s="149" t="s">
        <v>115</v>
      </c>
    </row>
    <row r="105" spans="2:51" s="11" customFormat="1" ht="11.25">
      <c r="B105" s="148"/>
      <c r="D105" s="145" t="s">
        <v>126</v>
      </c>
      <c r="E105" s="149" t="s">
        <v>1</v>
      </c>
      <c r="F105" s="150" t="s">
        <v>135</v>
      </c>
      <c r="H105" s="151">
        <v>103.2</v>
      </c>
      <c r="I105" s="152"/>
      <c r="L105" s="148"/>
      <c r="M105" s="153"/>
      <c r="N105" s="154"/>
      <c r="O105" s="154"/>
      <c r="P105" s="154"/>
      <c r="Q105" s="154"/>
      <c r="R105" s="154"/>
      <c r="S105" s="154"/>
      <c r="T105" s="155"/>
      <c r="AT105" s="149" t="s">
        <v>126</v>
      </c>
      <c r="AU105" s="149" t="s">
        <v>77</v>
      </c>
      <c r="AV105" s="11" t="s">
        <v>77</v>
      </c>
      <c r="AW105" s="11" t="s">
        <v>32</v>
      </c>
      <c r="AX105" s="11" t="s">
        <v>70</v>
      </c>
      <c r="AY105" s="149" t="s">
        <v>115</v>
      </c>
    </row>
    <row r="106" spans="2:51" s="12" customFormat="1" ht="11.25">
      <c r="B106" s="156"/>
      <c r="D106" s="145" t="s">
        <v>126</v>
      </c>
      <c r="E106" s="157" t="s">
        <v>1</v>
      </c>
      <c r="F106" s="158" t="s">
        <v>136</v>
      </c>
      <c r="H106" s="159">
        <v>1246.22</v>
      </c>
      <c r="I106" s="160"/>
      <c r="L106" s="156"/>
      <c r="M106" s="161"/>
      <c r="N106" s="162"/>
      <c r="O106" s="162"/>
      <c r="P106" s="162"/>
      <c r="Q106" s="162"/>
      <c r="R106" s="162"/>
      <c r="S106" s="162"/>
      <c r="T106" s="163"/>
      <c r="AT106" s="157" t="s">
        <v>126</v>
      </c>
      <c r="AU106" s="157" t="s">
        <v>77</v>
      </c>
      <c r="AV106" s="12" t="s">
        <v>122</v>
      </c>
      <c r="AW106" s="12" t="s">
        <v>32</v>
      </c>
      <c r="AX106" s="12" t="s">
        <v>75</v>
      </c>
      <c r="AY106" s="157" t="s">
        <v>115</v>
      </c>
    </row>
    <row r="107" spans="2:65" s="1" customFormat="1" ht="16.5" customHeight="1">
      <c r="B107" s="132"/>
      <c r="C107" s="133" t="s">
        <v>122</v>
      </c>
      <c r="D107" s="133" t="s">
        <v>117</v>
      </c>
      <c r="E107" s="134" t="s">
        <v>143</v>
      </c>
      <c r="F107" s="135" t="s">
        <v>144</v>
      </c>
      <c r="G107" s="136" t="s">
        <v>145</v>
      </c>
      <c r="H107" s="137">
        <v>10</v>
      </c>
      <c r="I107" s="138"/>
      <c r="J107" s="139">
        <f>ROUND(I107*H107,2)</f>
        <v>0</v>
      </c>
      <c r="K107" s="135" t="s">
        <v>1</v>
      </c>
      <c r="L107" s="28"/>
      <c r="M107" s="140" t="s">
        <v>1</v>
      </c>
      <c r="N107" s="141" t="s">
        <v>41</v>
      </c>
      <c r="O107" s="47"/>
      <c r="P107" s="142">
        <f>O107*H107</f>
        <v>0</v>
      </c>
      <c r="Q107" s="142">
        <v>0.00868</v>
      </c>
      <c r="R107" s="142">
        <f>Q107*H107</f>
        <v>0.0868</v>
      </c>
      <c r="S107" s="142">
        <v>0</v>
      </c>
      <c r="T107" s="143">
        <f>S107*H107</f>
        <v>0</v>
      </c>
      <c r="AR107" s="14" t="s">
        <v>122</v>
      </c>
      <c r="AT107" s="14" t="s">
        <v>117</v>
      </c>
      <c r="AU107" s="14" t="s">
        <v>77</v>
      </c>
      <c r="AY107" s="14" t="s">
        <v>115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4" t="s">
        <v>75</v>
      </c>
      <c r="BK107" s="144">
        <f>ROUND(I107*H107,2)</f>
        <v>0</v>
      </c>
      <c r="BL107" s="14" t="s">
        <v>122</v>
      </c>
      <c r="BM107" s="14" t="s">
        <v>146</v>
      </c>
    </row>
    <row r="108" spans="2:47" s="1" customFormat="1" ht="11.25">
      <c r="B108" s="28"/>
      <c r="D108" s="145" t="s">
        <v>124</v>
      </c>
      <c r="F108" s="146" t="s">
        <v>144</v>
      </c>
      <c r="I108" s="77"/>
      <c r="L108" s="28"/>
      <c r="M108" s="147"/>
      <c r="N108" s="47"/>
      <c r="O108" s="47"/>
      <c r="P108" s="47"/>
      <c r="Q108" s="47"/>
      <c r="R108" s="47"/>
      <c r="S108" s="47"/>
      <c r="T108" s="48"/>
      <c r="AT108" s="14" t="s">
        <v>124</v>
      </c>
      <c r="AU108" s="14" t="s">
        <v>77</v>
      </c>
    </row>
    <row r="109" spans="2:65" s="1" customFormat="1" ht="16.5" customHeight="1">
      <c r="B109" s="132"/>
      <c r="C109" s="133" t="s">
        <v>147</v>
      </c>
      <c r="D109" s="133" t="s">
        <v>117</v>
      </c>
      <c r="E109" s="134" t="s">
        <v>148</v>
      </c>
      <c r="F109" s="135" t="s">
        <v>149</v>
      </c>
      <c r="G109" s="136" t="s">
        <v>145</v>
      </c>
      <c r="H109" s="137">
        <v>27</v>
      </c>
      <c r="I109" s="138"/>
      <c r="J109" s="139">
        <f>ROUND(I109*H109,2)</f>
        <v>0</v>
      </c>
      <c r="K109" s="135" t="s">
        <v>121</v>
      </c>
      <c r="L109" s="28"/>
      <c r="M109" s="140" t="s">
        <v>1</v>
      </c>
      <c r="N109" s="141" t="s">
        <v>41</v>
      </c>
      <c r="O109" s="47"/>
      <c r="P109" s="142">
        <f>O109*H109</f>
        <v>0</v>
      </c>
      <c r="Q109" s="142">
        <v>0.01068</v>
      </c>
      <c r="R109" s="142">
        <f>Q109*H109</f>
        <v>0.28836</v>
      </c>
      <c r="S109" s="142">
        <v>0</v>
      </c>
      <c r="T109" s="143">
        <f>S109*H109</f>
        <v>0</v>
      </c>
      <c r="AR109" s="14" t="s">
        <v>122</v>
      </c>
      <c r="AT109" s="14" t="s">
        <v>117</v>
      </c>
      <c r="AU109" s="14" t="s">
        <v>77</v>
      </c>
      <c r="AY109" s="14" t="s">
        <v>115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4" t="s">
        <v>75</v>
      </c>
      <c r="BK109" s="144">
        <f>ROUND(I109*H109,2)</f>
        <v>0</v>
      </c>
      <c r="BL109" s="14" t="s">
        <v>122</v>
      </c>
      <c r="BM109" s="14" t="s">
        <v>150</v>
      </c>
    </row>
    <row r="110" spans="2:47" s="1" customFormat="1" ht="29.25">
      <c r="B110" s="28"/>
      <c r="D110" s="145" t="s">
        <v>124</v>
      </c>
      <c r="F110" s="146" t="s">
        <v>151</v>
      </c>
      <c r="I110" s="77"/>
      <c r="L110" s="28"/>
      <c r="M110" s="147"/>
      <c r="N110" s="47"/>
      <c r="O110" s="47"/>
      <c r="P110" s="47"/>
      <c r="Q110" s="47"/>
      <c r="R110" s="47"/>
      <c r="S110" s="47"/>
      <c r="T110" s="48"/>
      <c r="AT110" s="14" t="s">
        <v>124</v>
      </c>
      <c r="AU110" s="14" t="s">
        <v>77</v>
      </c>
    </row>
    <row r="111" spans="2:65" s="1" customFormat="1" ht="16.5" customHeight="1">
      <c r="B111" s="132"/>
      <c r="C111" s="133" t="s">
        <v>152</v>
      </c>
      <c r="D111" s="133" t="s">
        <v>117</v>
      </c>
      <c r="E111" s="134" t="s">
        <v>153</v>
      </c>
      <c r="F111" s="135" t="s">
        <v>154</v>
      </c>
      <c r="G111" s="136" t="s">
        <v>145</v>
      </c>
      <c r="H111" s="137">
        <v>52</v>
      </c>
      <c r="I111" s="138"/>
      <c r="J111" s="139">
        <f>ROUND(I111*H111,2)</f>
        <v>0</v>
      </c>
      <c r="K111" s="135" t="s">
        <v>1</v>
      </c>
      <c r="L111" s="28"/>
      <c r="M111" s="140" t="s">
        <v>1</v>
      </c>
      <c r="N111" s="141" t="s">
        <v>41</v>
      </c>
      <c r="O111" s="47"/>
      <c r="P111" s="142">
        <f>O111*H111</f>
        <v>0</v>
      </c>
      <c r="Q111" s="142">
        <v>0.0369043</v>
      </c>
      <c r="R111" s="142">
        <f>Q111*H111</f>
        <v>1.9190236</v>
      </c>
      <c r="S111" s="142">
        <v>0</v>
      </c>
      <c r="T111" s="143">
        <f>S111*H111</f>
        <v>0</v>
      </c>
      <c r="AR111" s="14" t="s">
        <v>122</v>
      </c>
      <c r="AT111" s="14" t="s">
        <v>117</v>
      </c>
      <c r="AU111" s="14" t="s">
        <v>77</v>
      </c>
      <c r="AY111" s="14" t="s">
        <v>115</v>
      </c>
      <c r="BE111" s="144">
        <f>IF(N111="základní",J111,0)</f>
        <v>0</v>
      </c>
      <c r="BF111" s="144">
        <f>IF(N111="snížená",J111,0)</f>
        <v>0</v>
      </c>
      <c r="BG111" s="144">
        <f>IF(N111="zákl. přenesená",J111,0)</f>
        <v>0</v>
      </c>
      <c r="BH111" s="144">
        <f>IF(N111="sníž. přenesená",J111,0)</f>
        <v>0</v>
      </c>
      <c r="BI111" s="144">
        <f>IF(N111="nulová",J111,0)</f>
        <v>0</v>
      </c>
      <c r="BJ111" s="14" t="s">
        <v>75</v>
      </c>
      <c r="BK111" s="144">
        <f>ROUND(I111*H111,2)</f>
        <v>0</v>
      </c>
      <c r="BL111" s="14" t="s">
        <v>122</v>
      </c>
      <c r="BM111" s="14" t="s">
        <v>155</v>
      </c>
    </row>
    <row r="112" spans="2:47" s="1" customFormat="1" ht="11.25">
      <c r="B112" s="28"/>
      <c r="D112" s="145" t="s">
        <v>124</v>
      </c>
      <c r="F112" s="146" t="s">
        <v>154</v>
      </c>
      <c r="I112" s="77"/>
      <c r="L112" s="28"/>
      <c r="M112" s="147"/>
      <c r="N112" s="47"/>
      <c r="O112" s="47"/>
      <c r="P112" s="47"/>
      <c r="Q112" s="47"/>
      <c r="R112" s="47"/>
      <c r="S112" s="47"/>
      <c r="T112" s="48"/>
      <c r="AT112" s="14" t="s">
        <v>124</v>
      </c>
      <c r="AU112" s="14" t="s">
        <v>77</v>
      </c>
    </row>
    <row r="113" spans="2:65" s="1" customFormat="1" ht="16.5" customHeight="1">
      <c r="B113" s="132"/>
      <c r="C113" s="133" t="s">
        <v>156</v>
      </c>
      <c r="D113" s="133" t="s">
        <v>117</v>
      </c>
      <c r="E113" s="134" t="s">
        <v>157</v>
      </c>
      <c r="F113" s="135" t="s">
        <v>158</v>
      </c>
      <c r="G113" s="136" t="s">
        <v>159</v>
      </c>
      <c r="H113" s="137">
        <v>480.6</v>
      </c>
      <c r="I113" s="138"/>
      <c r="J113" s="139">
        <f>ROUND(I113*H113,2)</f>
        <v>0</v>
      </c>
      <c r="K113" s="135" t="s">
        <v>1</v>
      </c>
      <c r="L113" s="28"/>
      <c r="M113" s="140" t="s">
        <v>1</v>
      </c>
      <c r="N113" s="141" t="s">
        <v>41</v>
      </c>
      <c r="O113" s="47"/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" t="s">
        <v>122</v>
      </c>
      <c r="AT113" s="14" t="s">
        <v>117</v>
      </c>
      <c r="AU113" s="14" t="s">
        <v>77</v>
      </c>
      <c r="AY113" s="14" t="s">
        <v>115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4" t="s">
        <v>75</v>
      </c>
      <c r="BK113" s="144">
        <f>ROUND(I113*H113,2)</f>
        <v>0</v>
      </c>
      <c r="BL113" s="14" t="s">
        <v>122</v>
      </c>
      <c r="BM113" s="14" t="s">
        <v>160</v>
      </c>
    </row>
    <row r="114" spans="2:47" s="1" customFormat="1" ht="11.25">
      <c r="B114" s="28"/>
      <c r="D114" s="145" t="s">
        <v>124</v>
      </c>
      <c r="F114" s="146" t="s">
        <v>158</v>
      </c>
      <c r="I114" s="77"/>
      <c r="L114" s="28"/>
      <c r="M114" s="147"/>
      <c r="N114" s="47"/>
      <c r="O114" s="47"/>
      <c r="P114" s="47"/>
      <c r="Q114" s="47"/>
      <c r="R114" s="47"/>
      <c r="S114" s="47"/>
      <c r="T114" s="48"/>
      <c r="AT114" s="14" t="s">
        <v>124</v>
      </c>
      <c r="AU114" s="14" t="s">
        <v>77</v>
      </c>
    </row>
    <row r="115" spans="2:51" s="11" customFormat="1" ht="11.25">
      <c r="B115" s="148"/>
      <c r="D115" s="145" t="s">
        <v>126</v>
      </c>
      <c r="E115" s="149" t="s">
        <v>1</v>
      </c>
      <c r="F115" s="150" t="s">
        <v>161</v>
      </c>
      <c r="H115" s="151">
        <v>480.6</v>
      </c>
      <c r="I115" s="152"/>
      <c r="L115" s="148"/>
      <c r="M115" s="153"/>
      <c r="N115" s="154"/>
      <c r="O115" s="154"/>
      <c r="P115" s="154"/>
      <c r="Q115" s="154"/>
      <c r="R115" s="154"/>
      <c r="S115" s="154"/>
      <c r="T115" s="155"/>
      <c r="AT115" s="149" t="s">
        <v>126</v>
      </c>
      <c r="AU115" s="149" t="s">
        <v>77</v>
      </c>
      <c r="AV115" s="11" t="s">
        <v>77</v>
      </c>
      <c r="AW115" s="11" t="s">
        <v>32</v>
      </c>
      <c r="AX115" s="11" t="s">
        <v>75</v>
      </c>
      <c r="AY115" s="149" t="s">
        <v>115</v>
      </c>
    </row>
    <row r="116" spans="2:65" s="1" customFormat="1" ht="16.5" customHeight="1">
      <c r="B116" s="132"/>
      <c r="C116" s="133" t="s">
        <v>162</v>
      </c>
      <c r="D116" s="133" t="s">
        <v>117</v>
      </c>
      <c r="E116" s="134" t="s">
        <v>163</v>
      </c>
      <c r="F116" s="135" t="s">
        <v>164</v>
      </c>
      <c r="G116" s="136" t="s">
        <v>159</v>
      </c>
      <c r="H116" s="137">
        <v>740</v>
      </c>
      <c r="I116" s="138"/>
      <c r="J116" s="139">
        <f>ROUND(I116*H116,2)</f>
        <v>0</v>
      </c>
      <c r="K116" s="135" t="s">
        <v>130</v>
      </c>
      <c r="L116" s="28"/>
      <c r="M116" s="140" t="s">
        <v>1</v>
      </c>
      <c r="N116" s="141" t="s">
        <v>41</v>
      </c>
      <c r="O116" s="47"/>
      <c r="P116" s="142">
        <f>O116*H116</f>
        <v>0</v>
      </c>
      <c r="Q116" s="142">
        <v>1E-05</v>
      </c>
      <c r="R116" s="142">
        <f>Q116*H116</f>
        <v>0.0074</v>
      </c>
      <c r="S116" s="142">
        <v>0</v>
      </c>
      <c r="T116" s="143">
        <f>S116*H116</f>
        <v>0</v>
      </c>
      <c r="AR116" s="14" t="s">
        <v>122</v>
      </c>
      <c r="AT116" s="14" t="s">
        <v>117</v>
      </c>
      <c r="AU116" s="14" t="s">
        <v>77</v>
      </c>
      <c r="AY116" s="14" t="s">
        <v>115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4" t="s">
        <v>75</v>
      </c>
      <c r="BK116" s="144">
        <f>ROUND(I116*H116,2)</f>
        <v>0</v>
      </c>
      <c r="BL116" s="14" t="s">
        <v>122</v>
      </c>
      <c r="BM116" s="14" t="s">
        <v>165</v>
      </c>
    </row>
    <row r="117" spans="2:47" s="1" customFormat="1" ht="19.5">
      <c r="B117" s="28"/>
      <c r="D117" s="145" t="s">
        <v>124</v>
      </c>
      <c r="F117" s="146" t="s">
        <v>166</v>
      </c>
      <c r="I117" s="77"/>
      <c r="L117" s="28"/>
      <c r="M117" s="147"/>
      <c r="N117" s="47"/>
      <c r="O117" s="47"/>
      <c r="P117" s="47"/>
      <c r="Q117" s="47"/>
      <c r="R117" s="47"/>
      <c r="S117" s="47"/>
      <c r="T117" s="48"/>
      <c r="AT117" s="14" t="s">
        <v>124</v>
      </c>
      <c r="AU117" s="14" t="s">
        <v>77</v>
      </c>
    </row>
    <row r="118" spans="2:51" s="11" customFormat="1" ht="11.25">
      <c r="B118" s="148"/>
      <c r="D118" s="145" t="s">
        <v>126</v>
      </c>
      <c r="E118" s="149" t="s">
        <v>1</v>
      </c>
      <c r="F118" s="150" t="s">
        <v>167</v>
      </c>
      <c r="H118" s="151">
        <v>740</v>
      </c>
      <c r="I118" s="152"/>
      <c r="L118" s="148"/>
      <c r="M118" s="153"/>
      <c r="N118" s="154"/>
      <c r="O118" s="154"/>
      <c r="P118" s="154"/>
      <c r="Q118" s="154"/>
      <c r="R118" s="154"/>
      <c r="S118" s="154"/>
      <c r="T118" s="155"/>
      <c r="AT118" s="149" t="s">
        <v>126</v>
      </c>
      <c r="AU118" s="149" t="s">
        <v>77</v>
      </c>
      <c r="AV118" s="11" t="s">
        <v>77</v>
      </c>
      <c r="AW118" s="11" t="s">
        <v>32</v>
      </c>
      <c r="AX118" s="11" t="s">
        <v>75</v>
      </c>
      <c r="AY118" s="149" t="s">
        <v>115</v>
      </c>
    </row>
    <row r="119" spans="2:65" s="1" customFormat="1" ht="16.5" customHeight="1">
      <c r="B119" s="132"/>
      <c r="C119" s="133" t="s">
        <v>168</v>
      </c>
      <c r="D119" s="133" t="s">
        <v>117</v>
      </c>
      <c r="E119" s="134" t="s">
        <v>169</v>
      </c>
      <c r="F119" s="135" t="s">
        <v>170</v>
      </c>
      <c r="G119" s="136" t="s">
        <v>159</v>
      </c>
      <c r="H119" s="137">
        <v>45.193</v>
      </c>
      <c r="I119" s="138"/>
      <c r="J119" s="139">
        <f>ROUND(I119*H119,2)</f>
        <v>0</v>
      </c>
      <c r="K119" s="135" t="s">
        <v>130</v>
      </c>
      <c r="L119" s="28"/>
      <c r="M119" s="140" t="s">
        <v>1</v>
      </c>
      <c r="N119" s="141" t="s">
        <v>41</v>
      </c>
      <c r="O119" s="47"/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" t="s">
        <v>122</v>
      </c>
      <c r="AT119" s="14" t="s">
        <v>117</v>
      </c>
      <c r="AU119" s="14" t="s">
        <v>77</v>
      </c>
      <c r="AY119" s="14" t="s">
        <v>115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4" t="s">
        <v>75</v>
      </c>
      <c r="BK119" s="144">
        <f>ROUND(I119*H119,2)</f>
        <v>0</v>
      </c>
      <c r="BL119" s="14" t="s">
        <v>122</v>
      </c>
      <c r="BM119" s="14" t="s">
        <v>171</v>
      </c>
    </row>
    <row r="120" spans="2:47" s="1" customFormat="1" ht="19.5">
      <c r="B120" s="28"/>
      <c r="D120" s="145" t="s">
        <v>124</v>
      </c>
      <c r="F120" s="146" t="s">
        <v>172</v>
      </c>
      <c r="I120" s="77"/>
      <c r="L120" s="28"/>
      <c r="M120" s="147"/>
      <c r="N120" s="47"/>
      <c r="O120" s="47"/>
      <c r="P120" s="47"/>
      <c r="Q120" s="47"/>
      <c r="R120" s="47"/>
      <c r="S120" s="47"/>
      <c r="T120" s="48"/>
      <c r="AT120" s="14" t="s">
        <v>124</v>
      </c>
      <c r="AU120" s="14" t="s">
        <v>77</v>
      </c>
    </row>
    <row r="121" spans="2:51" s="11" customFormat="1" ht="11.25">
      <c r="B121" s="148"/>
      <c r="D121" s="145" t="s">
        <v>126</v>
      </c>
      <c r="E121" s="149" t="s">
        <v>1</v>
      </c>
      <c r="F121" s="150" t="s">
        <v>173</v>
      </c>
      <c r="H121" s="151">
        <v>6.914</v>
      </c>
      <c r="I121" s="152"/>
      <c r="L121" s="148"/>
      <c r="M121" s="153"/>
      <c r="N121" s="154"/>
      <c r="O121" s="154"/>
      <c r="P121" s="154"/>
      <c r="Q121" s="154"/>
      <c r="R121" s="154"/>
      <c r="S121" s="154"/>
      <c r="T121" s="155"/>
      <c r="AT121" s="149" t="s">
        <v>126</v>
      </c>
      <c r="AU121" s="149" t="s">
        <v>77</v>
      </c>
      <c r="AV121" s="11" t="s">
        <v>77</v>
      </c>
      <c r="AW121" s="11" t="s">
        <v>32</v>
      </c>
      <c r="AX121" s="11" t="s">
        <v>70</v>
      </c>
      <c r="AY121" s="149" t="s">
        <v>115</v>
      </c>
    </row>
    <row r="122" spans="2:51" s="11" customFormat="1" ht="11.25">
      <c r="B122" s="148"/>
      <c r="D122" s="145" t="s">
        <v>126</v>
      </c>
      <c r="E122" s="149" t="s">
        <v>1</v>
      </c>
      <c r="F122" s="150" t="s">
        <v>174</v>
      </c>
      <c r="H122" s="151">
        <v>10.679</v>
      </c>
      <c r="I122" s="152"/>
      <c r="L122" s="148"/>
      <c r="M122" s="153"/>
      <c r="N122" s="154"/>
      <c r="O122" s="154"/>
      <c r="P122" s="154"/>
      <c r="Q122" s="154"/>
      <c r="R122" s="154"/>
      <c r="S122" s="154"/>
      <c r="T122" s="155"/>
      <c r="AT122" s="149" t="s">
        <v>126</v>
      </c>
      <c r="AU122" s="149" t="s">
        <v>77</v>
      </c>
      <c r="AV122" s="11" t="s">
        <v>77</v>
      </c>
      <c r="AW122" s="11" t="s">
        <v>32</v>
      </c>
      <c r="AX122" s="11" t="s">
        <v>70</v>
      </c>
      <c r="AY122" s="149" t="s">
        <v>115</v>
      </c>
    </row>
    <row r="123" spans="2:51" s="11" customFormat="1" ht="11.25">
      <c r="B123" s="148"/>
      <c r="D123" s="145" t="s">
        <v>126</v>
      </c>
      <c r="E123" s="149" t="s">
        <v>1</v>
      </c>
      <c r="F123" s="150" t="s">
        <v>175</v>
      </c>
      <c r="H123" s="151">
        <v>9.2</v>
      </c>
      <c r="I123" s="152"/>
      <c r="L123" s="148"/>
      <c r="M123" s="153"/>
      <c r="N123" s="154"/>
      <c r="O123" s="154"/>
      <c r="P123" s="154"/>
      <c r="Q123" s="154"/>
      <c r="R123" s="154"/>
      <c r="S123" s="154"/>
      <c r="T123" s="155"/>
      <c r="AT123" s="149" t="s">
        <v>126</v>
      </c>
      <c r="AU123" s="149" t="s">
        <v>77</v>
      </c>
      <c r="AV123" s="11" t="s">
        <v>77</v>
      </c>
      <c r="AW123" s="11" t="s">
        <v>32</v>
      </c>
      <c r="AX123" s="11" t="s">
        <v>70</v>
      </c>
      <c r="AY123" s="149" t="s">
        <v>115</v>
      </c>
    </row>
    <row r="124" spans="2:51" s="11" customFormat="1" ht="11.25">
      <c r="B124" s="148"/>
      <c r="D124" s="145" t="s">
        <v>126</v>
      </c>
      <c r="E124" s="149" t="s">
        <v>1</v>
      </c>
      <c r="F124" s="150" t="s">
        <v>176</v>
      </c>
      <c r="H124" s="151">
        <v>9.2</v>
      </c>
      <c r="I124" s="152"/>
      <c r="L124" s="148"/>
      <c r="M124" s="153"/>
      <c r="N124" s="154"/>
      <c r="O124" s="154"/>
      <c r="P124" s="154"/>
      <c r="Q124" s="154"/>
      <c r="R124" s="154"/>
      <c r="S124" s="154"/>
      <c r="T124" s="155"/>
      <c r="AT124" s="149" t="s">
        <v>126</v>
      </c>
      <c r="AU124" s="149" t="s">
        <v>77</v>
      </c>
      <c r="AV124" s="11" t="s">
        <v>77</v>
      </c>
      <c r="AW124" s="11" t="s">
        <v>32</v>
      </c>
      <c r="AX124" s="11" t="s">
        <v>70</v>
      </c>
      <c r="AY124" s="149" t="s">
        <v>115</v>
      </c>
    </row>
    <row r="125" spans="2:51" s="11" customFormat="1" ht="11.25">
      <c r="B125" s="148"/>
      <c r="D125" s="145" t="s">
        <v>126</v>
      </c>
      <c r="E125" s="149" t="s">
        <v>1</v>
      </c>
      <c r="F125" s="150" t="s">
        <v>177</v>
      </c>
      <c r="H125" s="151">
        <v>9.2</v>
      </c>
      <c r="I125" s="152"/>
      <c r="L125" s="148"/>
      <c r="M125" s="153"/>
      <c r="N125" s="154"/>
      <c r="O125" s="154"/>
      <c r="P125" s="154"/>
      <c r="Q125" s="154"/>
      <c r="R125" s="154"/>
      <c r="S125" s="154"/>
      <c r="T125" s="155"/>
      <c r="AT125" s="149" t="s">
        <v>126</v>
      </c>
      <c r="AU125" s="149" t="s">
        <v>77</v>
      </c>
      <c r="AV125" s="11" t="s">
        <v>77</v>
      </c>
      <c r="AW125" s="11" t="s">
        <v>32</v>
      </c>
      <c r="AX125" s="11" t="s">
        <v>70</v>
      </c>
      <c r="AY125" s="149" t="s">
        <v>115</v>
      </c>
    </row>
    <row r="126" spans="2:51" s="12" customFormat="1" ht="11.25">
      <c r="B126" s="156"/>
      <c r="D126" s="145" t="s">
        <v>126</v>
      </c>
      <c r="E126" s="157" t="s">
        <v>1</v>
      </c>
      <c r="F126" s="158" t="s">
        <v>136</v>
      </c>
      <c r="H126" s="159">
        <v>45.193</v>
      </c>
      <c r="I126" s="160"/>
      <c r="L126" s="156"/>
      <c r="M126" s="161"/>
      <c r="N126" s="162"/>
      <c r="O126" s="162"/>
      <c r="P126" s="162"/>
      <c r="Q126" s="162"/>
      <c r="R126" s="162"/>
      <c r="S126" s="162"/>
      <c r="T126" s="163"/>
      <c r="AT126" s="157" t="s">
        <v>126</v>
      </c>
      <c r="AU126" s="157" t="s">
        <v>77</v>
      </c>
      <c r="AV126" s="12" t="s">
        <v>122</v>
      </c>
      <c r="AW126" s="12" t="s">
        <v>32</v>
      </c>
      <c r="AX126" s="12" t="s">
        <v>75</v>
      </c>
      <c r="AY126" s="157" t="s">
        <v>115</v>
      </c>
    </row>
    <row r="127" spans="2:65" s="1" customFormat="1" ht="16.5" customHeight="1">
      <c r="B127" s="132"/>
      <c r="C127" s="133" t="s">
        <v>178</v>
      </c>
      <c r="D127" s="133" t="s">
        <v>117</v>
      </c>
      <c r="E127" s="134" t="s">
        <v>179</v>
      </c>
      <c r="F127" s="135" t="s">
        <v>180</v>
      </c>
      <c r="G127" s="136" t="s">
        <v>159</v>
      </c>
      <c r="H127" s="137">
        <v>740</v>
      </c>
      <c r="I127" s="138"/>
      <c r="J127" s="139">
        <f>ROUND(I127*H127,2)</f>
        <v>0</v>
      </c>
      <c r="K127" s="135" t="s">
        <v>130</v>
      </c>
      <c r="L127" s="28"/>
      <c r="M127" s="140" t="s">
        <v>1</v>
      </c>
      <c r="N127" s="141" t="s">
        <v>41</v>
      </c>
      <c r="O127" s="47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" t="s">
        <v>122</v>
      </c>
      <c r="AT127" s="14" t="s">
        <v>117</v>
      </c>
      <c r="AU127" s="14" t="s">
        <v>77</v>
      </c>
      <c r="AY127" s="14" t="s">
        <v>115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4" t="s">
        <v>75</v>
      </c>
      <c r="BK127" s="144">
        <f>ROUND(I127*H127,2)</f>
        <v>0</v>
      </c>
      <c r="BL127" s="14" t="s">
        <v>122</v>
      </c>
      <c r="BM127" s="14" t="s">
        <v>181</v>
      </c>
    </row>
    <row r="128" spans="2:47" s="1" customFormat="1" ht="19.5">
      <c r="B128" s="28"/>
      <c r="D128" s="145" t="s">
        <v>124</v>
      </c>
      <c r="F128" s="146" t="s">
        <v>182</v>
      </c>
      <c r="I128" s="77"/>
      <c r="L128" s="28"/>
      <c r="M128" s="147"/>
      <c r="N128" s="47"/>
      <c r="O128" s="47"/>
      <c r="P128" s="47"/>
      <c r="Q128" s="47"/>
      <c r="R128" s="47"/>
      <c r="S128" s="47"/>
      <c r="T128" s="48"/>
      <c r="AT128" s="14" t="s">
        <v>124</v>
      </c>
      <c r="AU128" s="14" t="s">
        <v>77</v>
      </c>
    </row>
    <row r="129" spans="2:51" s="11" customFormat="1" ht="11.25">
      <c r="B129" s="148"/>
      <c r="D129" s="145" t="s">
        <v>126</v>
      </c>
      <c r="E129" s="149" t="s">
        <v>1</v>
      </c>
      <c r="F129" s="150" t="s">
        <v>167</v>
      </c>
      <c r="H129" s="151">
        <v>740</v>
      </c>
      <c r="I129" s="152"/>
      <c r="L129" s="148"/>
      <c r="M129" s="153"/>
      <c r="N129" s="154"/>
      <c r="O129" s="154"/>
      <c r="P129" s="154"/>
      <c r="Q129" s="154"/>
      <c r="R129" s="154"/>
      <c r="S129" s="154"/>
      <c r="T129" s="155"/>
      <c r="AT129" s="149" t="s">
        <v>126</v>
      </c>
      <c r="AU129" s="149" t="s">
        <v>77</v>
      </c>
      <c r="AV129" s="11" t="s">
        <v>77</v>
      </c>
      <c r="AW129" s="11" t="s">
        <v>32</v>
      </c>
      <c r="AX129" s="11" t="s">
        <v>75</v>
      </c>
      <c r="AY129" s="149" t="s">
        <v>115</v>
      </c>
    </row>
    <row r="130" spans="2:65" s="1" customFormat="1" ht="16.5" customHeight="1">
      <c r="B130" s="132"/>
      <c r="C130" s="133" t="s">
        <v>183</v>
      </c>
      <c r="D130" s="133" t="s">
        <v>117</v>
      </c>
      <c r="E130" s="134" t="s">
        <v>184</v>
      </c>
      <c r="F130" s="135" t="s">
        <v>185</v>
      </c>
      <c r="G130" s="136" t="s">
        <v>120</v>
      </c>
      <c r="H130" s="137">
        <v>2466.6</v>
      </c>
      <c r="I130" s="138"/>
      <c r="J130" s="139">
        <f>ROUND(I130*H130,2)</f>
        <v>0</v>
      </c>
      <c r="K130" s="135" t="s">
        <v>130</v>
      </c>
      <c r="L130" s="28"/>
      <c r="M130" s="140" t="s">
        <v>1</v>
      </c>
      <c r="N130" s="141" t="s">
        <v>41</v>
      </c>
      <c r="O130" s="47"/>
      <c r="P130" s="142">
        <f>O130*H130</f>
        <v>0</v>
      </c>
      <c r="Q130" s="142">
        <v>0.00058</v>
      </c>
      <c r="R130" s="142">
        <f>Q130*H130</f>
        <v>1.430628</v>
      </c>
      <c r="S130" s="142">
        <v>0</v>
      </c>
      <c r="T130" s="143">
        <f>S130*H130</f>
        <v>0</v>
      </c>
      <c r="AR130" s="14" t="s">
        <v>122</v>
      </c>
      <c r="AT130" s="14" t="s">
        <v>117</v>
      </c>
      <c r="AU130" s="14" t="s">
        <v>77</v>
      </c>
      <c r="AY130" s="14" t="s">
        <v>115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4" t="s">
        <v>75</v>
      </c>
      <c r="BK130" s="144">
        <f>ROUND(I130*H130,2)</f>
        <v>0</v>
      </c>
      <c r="BL130" s="14" t="s">
        <v>122</v>
      </c>
      <c r="BM130" s="14" t="s">
        <v>186</v>
      </c>
    </row>
    <row r="131" spans="2:47" s="1" customFormat="1" ht="11.25">
      <c r="B131" s="28"/>
      <c r="D131" s="145" t="s">
        <v>124</v>
      </c>
      <c r="F131" s="146" t="s">
        <v>187</v>
      </c>
      <c r="I131" s="77"/>
      <c r="L131" s="28"/>
      <c r="M131" s="147"/>
      <c r="N131" s="47"/>
      <c r="O131" s="47"/>
      <c r="P131" s="47"/>
      <c r="Q131" s="47"/>
      <c r="R131" s="47"/>
      <c r="S131" s="47"/>
      <c r="T131" s="48"/>
      <c r="AT131" s="14" t="s">
        <v>124</v>
      </c>
      <c r="AU131" s="14" t="s">
        <v>77</v>
      </c>
    </row>
    <row r="132" spans="2:51" s="11" customFormat="1" ht="11.25">
      <c r="B132" s="148"/>
      <c r="D132" s="145" t="s">
        <v>126</v>
      </c>
      <c r="E132" s="149" t="s">
        <v>1</v>
      </c>
      <c r="F132" s="150" t="s">
        <v>188</v>
      </c>
      <c r="H132" s="151">
        <v>2466.6</v>
      </c>
      <c r="I132" s="152"/>
      <c r="L132" s="148"/>
      <c r="M132" s="153"/>
      <c r="N132" s="154"/>
      <c r="O132" s="154"/>
      <c r="P132" s="154"/>
      <c r="Q132" s="154"/>
      <c r="R132" s="154"/>
      <c r="S132" s="154"/>
      <c r="T132" s="155"/>
      <c r="AT132" s="149" t="s">
        <v>126</v>
      </c>
      <c r="AU132" s="149" t="s">
        <v>77</v>
      </c>
      <c r="AV132" s="11" t="s">
        <v>77</v>
      </c>
      <c r="AW132" s="11" t="s">
        <v>32</v>
      </c>
      <c r="AX132" s="11" t="s">
        <v>75</v>
      </c>
      <c r="AY132" s="149" t="s">
        <v>115</v>
      </c>
    </row>
    <row r="133" spans="2:65" s="1" customFormat="1" ht="16.5" customHeight="1">
      <c r="B133" s="132"/>
      <c r="C133" s="133" t="s">
        <v>189</v>
      </c>
      <c r="D133" s="133" t="s">
        <v>117</v>
      </c>
      <c r="E133" s="134" t="s">
        <v>190</v>
      </c>
      <c r="F133" s="135" t="s">
        <v>191</v>
      </c>
      <c r="G133" s="136" t="s">
        <v>120</v>
      </c>
      <c r="H133" s="137">
        <v>2466.6</v>
      </c>
      <c r="I133" s="138"/>
      <c r="J133" s="139">
        <f>ROUND(I133*H133,2)</f>
        <v>0</v>
      </c>
      <c r="K133" s="135" t="s">
        <v>130</v>
      </c>
      <c r="L133" s="28"/>
      <c r="M133" s="140" t="s">
        <v>1</v>
      </c>
      <c r="N133" s="141" t="s">
        <v>41</v>
      </c>
      <c r="O133" s="47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" t="s">
        <v>122</v>
      </c>
      <c r="AT133" s="14" t="s">
        <v>117</v>
      </c>
      <c r="AU133" s="14" t="s">
        <v>77</v>
      </c>
      <c r="AY133" s="14" t="s">
        <v>115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4" t="s">
        <v>75</v>
      </c>
      <c r="BK133" s="144">
        <f>ROUND(I133*H133,2)</f>
        <v>0</v>
      </c>
      <c r="BL133" s="14" t="s">
        <v>122</v>
      </c>
      <c r="BM133" s="14" t="s">
        <v>192</v>
      </c>
    </row>
    <row r="134" spans="2:47" s="1" customFormat="1" ht="11.25">
      <c r="B134" s="28"/>
      <c r="D134" s="145" t="s">
        <v>124</v>
      </c>
      <c r="F134" s="146" t="s">
        <v>193</v>
      </c>
      <c r="I134" s="77"/>
      <c r="L134" s="28"/>
      <c r="M134" s="147"/>
      <c r="N134" s="47"/>
      <c r="O134" s="47"/>
      <c r="P134" s="47"/>
      <c r="Q134" s="47"/>
      <c r="R134" s="47"/>
      <c r="S134" s="47"/>
      <c r="T134" s="48"/>
      <c r="AT134" s="14" t="s">
        <v>124</v>
      </c>
      <c r="AU134" s="14" t="s">
        <v>77</v>
      </c>
    </row>
    <row r="135" spans="2:51" s="11" customFormat="1" ht="11.25">
      <c r="B135" s="148"/>
      <c r="D135" s="145" t="s">
        <v>126</v>
      </c>
      <c r="E135" s="149" t="s">
        <v>1</v>
      </c>
      <c r="F135" s="150" t="s">
        <v>188</v>
      </c>
      <c r="H135" s="151">
        <v>2466.6</v>
      </c>
      <c r="I135" s="152"/>
      <c r="L135" s="148"/>
      <c r="M135" s="153"/>
      <c r="N135" s="154"/>
      <c r="O135" s="154"/>
      <c r="P135" s="154"/>
      <c r="Q135" s="154"/>
      <c r="R135" s="154"/>
      <c r="S135" s="154"/>
      <c r="T135" s="155"/>
      <c r="AT135" s="149" t="s">
        <v>126</v>
      </c>
      <c r="AU135" s="149" t="s">
        <v>77</v>
      </c>
      <c r="AV135" s="11" t="s">
        <v>77</v>
      </c>
      <c r="AW135" s="11" t="s">
        <v>32</v>
      </c>
      <c r="AX135" s="11" t="s">
        <v>75</v>
      </c>
      <c r="AY135" s="149" t="s">
        <v>115</v>
      </c>
    </row>
    <row r="136" spans="2:65" s="1" customFormat="1" ht="16.5" customHeight="1">
      <c r="B136" s="132"/>
      <c r="C136" s="133" t="s">
        <v>194</v>
      </c>
      <c r="D136" s="133" t="s">
        <v>117</v>
      </c>
      <c r="E136" s="134" t="s">
        <v>195</v>
      </c>
      <c r="F136" s="135" t="s">
        <v>196</v>
      </c>
      <c r="G136" s="136" t="s">
        <v>159</v>
      </c>
      <c r="H136" s="137">
        <v>740</v>
      </c>
      <c r="I136" s="138"/>
      <c r="J136" s="139">
        <f>ROUND(I136*H136,2)</f>
        <v>0</v>
      </c>
      <c r="K136" s="135" t="s">
        <v>1</v>
      </c>
      <c r="L136" s="28"/>
      <c r="M136" s="140" t="s">
        <v>1</v>
      </c>
      <c r="N136" s="141" t="s">
        <v>41</v>
      </c>
      <c r="O136" s="47"/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" t="s">
        <v>122</v>
      </c>
      <c r="AT136" s="14" t="s">
        <v>117</v>
      </c>
      <c r="AU136" s="14" t="s">
        <v>77</v>
      </c>
      <c r="AY136" s="14" t="s">
        <v>115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4" t="s">
        <v>75</v>
      </c>
      <c r="BK136" s="144">
        <f>ROUND(I136*H136,2)</f>
        <v>0</v>
      </c>
      <c r="BL136" s="14" t="s">
        <v>122</v>
      </c>
      <c r="BM136" s="14" t="s">
        <v>197</v>
      </c>
    </row>
    <row r="137" spans="2:47" s="1" customFormat="1" ht="11.25">
      <c r="B137" s="28"/>
      <c r="D137" s="145" t="s">
        <v>124</v>
      </c>
      <c r="F137" s="146" t="s">
        <v>196</v>
      </c>
      <c r="I137" s="77"/>
      <c r="L137" s="28"/>
      <c r="M137" s="147"/>
      <c r="N137" s="47"/>
      <c r="O137" s="47"/>
      <c r="P137" s="47"/>
      <c r="Q137" s="47"/>
      <c r="R137" s="47"/>
      <c r="S137" s="47"/>
      <c r="T137" s="48"/>
      <c r="AT137" s="14" t="s">
        <v>124</v>
      </c>
      <c r="AU137" s="14" t="s">
        <v>77</v>
      </c>
    </row>
    <row r="138" spans="2:51" s="11" customFormat="1" ht="11.25">
      <c r="B138" s="148"/>
      <c r="D138" s="145" t="s">
        <v>126</v>
      </c>
      <c r="E138" s="149" t="s">
        <v>1</v>
      </c>
      <c r="F138" s="150" t="s">
        <v>167</v>
      </c>
      <c r="H138" s="151">
        <v>740</v>
      </c>
      <c r="I138" s="152"/>
      <c r="L138" s="148"/>
      <c r="M138" s="153"/>
      <c r="N138" s="154"/>
      <c r="O138" s="154"/>
      <c r="P138" s="154"/>
      <c r="Q138" s="154"/>
      <c r="R138" s="154"/>
      <c r="S138" s="154"/>
      <c r="T138" s="155"/>
      <c r="AT138" s="149" t="s">
        <v>126</v>
      </c>
      <c r="AU138" s="149" t="s">
        <v>77</v>
      </c>
      <c r="AV138" s="11" t="s">
        <v>77</v>
      </c>
      <c r="AW138" s="11" t="s">
        <v>32</v>
      </c>
      <c r="AX138" s="11" t="s">
        <v>75</v>
      </c>
      <c r="AY138" s="149" t="s">
        <v>115</v>
      </c>
    </row>
    <row r="139" spans="2:65" s="1" customFormat="1" ht="16.5" customHeight="1">
      <c r="B139" s="132"/>
      <c r="C139" s="133" t="s">
        <v>198</v>
      </c>
      <c r="D139" s="133" t="s">
        <v>117</v>
      </c>
      <c r="E139" s="134" t="s">
        <v>199</v>
      </c>
      <c r="F139" s="135" t="s">
        <v>200</v>
      </c>
      <c r="G139" s="136" t="s">
        <v>159</v>
      </c>
      <c r="H139" s="137">
        <v>740</v>
      </c>
      <c r="I139" s="138"/>
      <c r="J139" s="139">
        <f>ROUND(I139*H139,2)</f>
        <v>0</v>
      </c>
      <c r="K139" s="135" t="s">
        <v>121</v>
      </c>
      <c r="L139" s="28"/>
      <c r="M139" s="140" t="s">
        <v>1</v>
      </c>
      <c r="N139" s="141" t="s">
        <v>41</v>
      </c>
      <c r="O139" s="47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" t="s">
        <v>122</v>
      </c>
      <c r="AT139" s="14" t="s">
        <v>117</v>
      </c>
      <c r="AU139" s="14" t="s">
        <v>77</v>
      </c>
      <c r="AY139" s="14" t="s">
        <v>115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4" t="s">
        <v>75</v>
      </c>
      <c r="BK139" s="144">
        <f>ROUND(I139*H139,2)</f>
        <v>0</v>
      </c>
      <c r="BL139" s="14" t="s">
        <v>122</v>
      </c>
      <c r="BM139" s="14" t="s">
        <v>201</v>
      </c>
    </row>
    <row r="140" spans="2:47" s="1" customFormat="1" ht="19.5">
      <c r="B140" s="28"/>
      <c r="D140" s="145" t="s">
        <v>124</v>
      </c>
      <c r="F140" s="146" t="s">
        <v>202</v>
      </c>
      <c r="I140" s="77"/>
      <c r="L140" s="28"/>
      <c r="M140" s="147"/>
      <c r="N140" s="47"/>
      <c r="O140" s="47"/>
      <c r="P140" s="47"/>
      <c r="Q140" s="47"/>
      <c r="R140" s="47"/>
      <c r="S140" s="47"/>
      <c r="T140" s="48"/>
      <c r="AT140" s="14" t="s">
        <v>124</v>
      </c>
      <c r="AU140" s="14" t="s">
        <v>77</v>
      </c>
    </row>
    <row r="141" spans="2:51" s="11" customFormat="1" ht="11.25">
      <c r="B141" s="148"/>
      <c r="D141" s="145" t="s">
        <v>126</v>
      </c>
      <c r="E141" s="149" t="s">
        <v>1</v>
      </c>
      <c r="F141" s="150" t="s">
        <v>167</v>
      </c>
      <c r="H141" s="151">
        <v>740</v>
      </c>
      <c r="I141" s="152"/>
      <c r="L141" s="148"/>
      <c r="M141" s="153"/>
      <c r="N141" s="154"/>
      <c r="O141" s="154"/>
      <c r="P141" s="154"/>
      <c r="Q141" s="154"/>
      <c r="R141" s="154"/>
      <c r="S141" s="154"/>
      <c r="T141" s="155"/>
      <c r="AT141" s="149" t="s">
        <v>126</v>
      </c>
      <c r="AU141" s="149" t="s">
        <v>77</v>
      </c>
      <c r="AV141" s="11" t="s">
        <v>77</v>
      </c>
      <c r="AW141" s="11" t="s">
        <v>32</v>
      </c>
      <c r="AX141" s="11" t="s">
        <v>75</v>
      </c>
      <c r="AY141" s="149" t="s">
        <v>115</v>
      </c>
    </row>
    <row r="142" spans="2:65" s="1" customFormat="1" ht="16.5" customHeight="1">
      <c r="B142" s="132"/>
      <c r="C142" s="133" t="s">
        <v>8</v>
      </c>
      <c r="D142" s="133" t="s">
        <v>117</v>
      </c>
      <c r="E142" s="134" t="s">
        <v>203</v>
      </c>
      <c r="F142" s="135" t="s">
        <v>204</v>
      </c>
      <c r="G142" s="136" t="s">
        <v>159</v>
      </c>
      <c r="H142" s="137">
        <v>2454.062</v>
      </c>
      <c r="I142" s="138"/>
      <c r="J142" s="139">
        <f>ROUND(I142*H142,2)</f>
        <v>0</v>
      </c>
      <c r="K142" s="135" t="s">
        <v>130</v>
      </c>
      <c r="L142" s="28"/>
      <c r="M142" s="140" t="s">
        <v>1</v>
      </c>
      <c r="N142" s="141" t="s">
        <v>41</v>
      </c>
      <c r="O142" s="47"/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" t="s">
        <v>122</v>
      </c>
      <c r="AT142" s="14" t="s">
        <v>117</v>
      </c>
      <c r="AU142" s="14" t="s">
        <v>77</v>
      </c>
      <c r="AY142" s="14" t="s">
        <v>115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4" t="s">
        <v>75</v>
      </c>
      <c r="BK142" s="144">
        <f>ROUND(I142*H142,2)</f>
        <v>0</v>
      </c>
      <c r="BL142" s="14" t="s">
        <v>122</v>
      </c>
      <c r="BM142" s="14" t="s">
        <v>205</v>
      </c>
    </row>
    <row r="143" spans="2:47" s="1" customFormat="1" ht="19.5">
      <c r="B143" s="28"/>
      <c r="D143" s="145" t="s">
        <v>124</v>
      </c>
      <c r="F143" s="146" t="s">
        <v>206</v>
      </c>
      <c r="I143" s="77"/>
      <c r="L143" s="28"/>
      <c r="M143" s="147"/>
      <c r="N143" s="47"/>
      <c r="O143" s="47"/>
      <c r="P143" s="47"/>
      <c r="Q143" s="47"/>
      <c r="R143" s="47"/>
      <c r="S143" s="47"/>
      <c r="T143" s="48"/>
      <c r="AT143" s="14" t="s">
        <v>124</v>
      </c>
      <c r="AU143" s="14" t="s">
        <v>77</v>
      </c>
    </row>
    <row r="144" spans="2:51" s="11" customFormat="1" ht="11.25">
      <c r="B144" s="148"/>
      <c r="D144" s="145" t="s">
        <v>126</v>
      </c>
      <c r="E144" s="149" t="s">
        <v>1</v>
      </c>
      <c r="F144" s="150" t="s">
        <v>207</v>
      </c>
      <c r="H144" s="151">
        <v>1480</v>
      </c>
      <c r="I144" s="152"/>
      <c r="L144" s="148"/>
      <c r="M144" s="153"/>
      <c r="N144" s="154"/>
      <c r="O144" s="154"/>
      <c r="P144" s="154"/>
      <c r="Q144" s="154"/>
      <c r="R144" s="154"/>
      <c r="S144" s="154"/>
      <c r="T144" s="155"/>
      <c r="AT144" s="149" t="s">
        <v>126</v>
      </c>
      <c r="AU144" s="149" t="s">
        <v>77</v>
      </c>
      <c r="AV144" s="11" t="s">
        <v>77</v>
      </c>
      <c r="AW144" s="11" t="s">
        <v>32</v>
      </c>
      <c r="AX144" s="11" t="s">
        <v>70</v>
      </c>
      <c r="AY144" s="149" t="s">
        <v>115</v>
      </c>
    </row>
    <row r="145" spans="2:51" s="11" customFormat="1" ht="11.25">
      <c r="B145" s="148"/>
      <c r="D145" s="145" t="s">
        <v>126</v>
      </c>
      <c r="E145" s="149" t="s">
        <v>1</v>
      </c>
      <c r="F145" s="150" t="s">
        <v>208</v>
      </c>
      <c r="H145" s="151">
        <v>974.062</v>
      </c>
      <c r="I145" s="152"/>
      <c r="L145" s="148"/>
      <c r="M145" s="153"/>
      <c r="N145" s="154"/>
      <c r="O145" s="154"/>
      <c r="P145" s="154"/>
      <c r="Q145" s="154"/>
      <c r="R145" s="154"/>
      <c r="S145" s="154"/>
      <c r="T145" s="155"/>
      <c r="AT145" s="149" t="s">
        <v>126</v>
      </c>
      <c r="AU145" s="149" t="s">
        <v>77</v>
      </c>
      <c r="AV145" s="11" t="s">
        <v>77</v>
      </c>
      <c r="AW145" s="11" t="s">
        <v>32</v>
      </c>
      <c r="AX145" s="11" t="s">
        <v>70</v>
      </c>
      <c r="AY145" s="149" t="s">
        <v>115</v>
      </c>
    </row>
    <row r="146" spans="2:51" s="12" customFormat="1" ht="11.25">
      <c r="B146" s="156"/>
      <c r="D146" s="145" t="s">
        <v>126</v>
      </c>
      <c r="E146" s="157" t="s">
        <v>1</v>
      </c>
      <c r="F146" s="158" t="s">
        <v>136</v>
      </c>
      <c r="H146" s="159">
        <v>2454.062</v>
      </c>
      <c r="I146" s="160"/>
      <c r="L146" s="156"/>
      <c r="M146" s="161"/>
      <c r="N146" s="162"/>
      <c r="O146" s="162"/>
      <c r="P146" s="162"/>
      <c r="Q146" s="162"/>
      <c r="R146" s="162"/>
      <c r="S146" s="162"/>
      <c r="T146" s="163"/>
      <c r="AT146" s="157" t="s">
        <v>126</v>
      </c>
      <c r="AU146" s="157" t="s">
        <v>77</v>
      </c>
      <c r="AV146" s="12" t="s">
        <v>122</v>
      </c>
      <c r="AW146" s="12" t="s">
        <v>32</v>
      </c>
      <c r="AX146" s="12" t="s">
        <v>75</v>
      </c>
      <c r="AY146" s="157" t="s">
        <v>115</v>
      </c>
    </row>
    <row r="147" spans="2:65" s="1" customFormat="1" ht="16.5" customHeight="1">
      <c r="B147" s="132"/>
      <c r="C147" s="133" t="s">
        <v>209</v>
      </c>
      <c r="D147" s="133" t="s">
        <v>117</v>
      </c>
      <c r="E147" s="134" t="s">
        <v>210</v>
      </c>
      <c r="F147" s="135" t="s">
        <v>211</v>
      </c>
      <c r="G147" s="136" t="s">
        <v>159</v>
      </c>
      <c r="H147" s="137">
        <v>505.938</v>
      </c>
      <c r="I147" s="138"/>
      <c r="J147" s="139">
        <f>ROUND(I147*H147,2)</f>
        <v>0</v>
      </c>
      <c r="K147" s="135" t="s">
        <v>1</v>
      </c>
      <c r="L147" s="28"/>
      <c r="M147" s="140" t="s">
        <v>1</v>
      </c>
      <c r="N147" s="141" t="s">
        <v>41</v>
      </c>
      <c r="O147" s="47"/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" t="s">
        <v>122</v>
      </c>
      <c r="AT147" s="14" t="s">
        <v>117</v>
      </c>
      <c r="AU147" s="14" t="s">
        <v>77</v>
      </c>
      <c r="AY147" s="14" t="s">
        <v>115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4" t="s">
        <v>75</v>
      </c>
      <c r="BK147" s="144">
        <f>ROUND(I147*H147,2)</f>
        <v>0</v>
      </c>
      <c r="BL147" s="14" t="s">
        <v>122</v>
      </c>
      <c r="BM147" s="14" t="s">
        <v>212</v>
      </c>
    </row>
    <row r="148" spans="2:47" s="1" customFormat="1" ht="19.5">
      <c r="B148" s="28"/>
      <c r="D148" s="145" t="s">
        <v>124</v>
      </c>
      <c r="F148" s="146" t="s">
        <v>213</v>
      </c>
      <c r="I148" s="77"/>
      <c r="L148" s="28"/>
      <c r="M148" s="147"/>
      <c r="N148" s="47"/>
      <c r="O148" s="47"/>
      <c r="P148" s="47"/>
      <c r="Q148" s="47"/>
      <c r="R148" s="47"/>
      <c r="S148" s="47"/>
      <c r="T148" s="48"/>
      <c r="AT148" s="14" t="s">
        <v>124</v>
      </c>
      <c r="AU148" s="14" t="s">
        <v>77</v>
      </c>
    </row>
    <row r="149" spans="2:51" s="11" customFormat="1" ht="11.25">
      <c r="B149" s="148"/>
      <c r="D149" s="145" t="s">
        <v>126</v>
      </c>
      <c r="E149" s="149" t="s">
        <v>1</v>
      </c>
      <c r="F149" s="150" t="s">
        <v>214</v>
      </c>
      <c r="H149" s="151">
        <v>512.028</v>
      </c>
      <c r="I149" s="152"/>
      <c r="L149" s="148"/>
      <c r="M149" s="153"/>
      <c r="N149" s="154"/>
      <c r="O149" s="154"/>
      <c r="P149" s="154"/>
      <c r="Q149" s="154"/>
      <c r="R149" s="154"/>
      <c r="S149" s="154"/>
      <c r="T149" s="155"/>
      <c r="AT149" s="149" t="s">
        <v>126</v>
      </c>
      <c r="AU149" s="149" t="s">
        <v>77</v>
      </c>
      <c r="AV149" s="11" t="s">
        <v>77</v>
      </c>
      <c r="AW149" s="11" t="s">
        <v>32</v>
      </c>
      <c r="AX149" s="11" t="s">
        <v>70</v>
      </c>
      <c r="AY149" s="149" t="s">
        <v>115</v>
      </c>
    </row>
    <row r="150" spans="2:51" s="11" customFormat="1" ht="11.25">
      <c r="B150" s="148"/>
      <c r="D150" s="145" t="s">
        <v>126</v>
      </c>
      <c r="E150" s="149" t="s">
        <v>1</v>
      </c>
      <c r="F150" s="150" t="s">
        <v>215</v>
      </c>
      <c r="H150" s="151">
        <v>-6.09</v>
      </c>
      <c r="I150" s="152"/>
      <c r="L150" s="148"/>
      <c r="M150" s="153"/>
      <c r="N150" s="154"/>
      <c r="O150" s="154"/>
      <c r="P150" s="154"/>
      <c r="Q150" s="154"/>
      <c r="R150" s="154"/>
      <c r="S150" s="154"/>
      <c r="T150" s="155"/>
      <c r="AT150" s="149" t="s">
        <v>126</v>
      </c>
      <c r="AU150" s="149" t="s">
        <v>77</v>
      </c>
      <c r="AV150" s="11" t="s">
        <v>77</v>
      </c>
      <c r="AW150" s="11" t="s">
        <v>32</v>
      </c>
      <c r="AX150" s="11" t="s">
        <v>70</v>
      </c>
      <c r="AY150" s="149" t="s">
        <v>115</v>
      </c>
    </row>
    <row r="151" spans="2:51" s="12" customFormat="1" ht="11.25">
      <c r="B151" s="156"/>
      <c r="D151" s="145" t="s">
        <v>126</v>
      </c>
      <c r="E151" s="157" t="s">
        <v>1</v>
      </c>
      <c r="F151" s="158" t="s">
        <v>136</v>
      </c>
      <c r="H151" s="159">
        <v>505.93800000000005</v>
      </c>
      <c r="I151" s="160"/>
      <c r="L151" s="156"/>
      <c r="M151" s="161"/>
      <c r="N151" s="162"/>
      <c r="O151" s="162"/>
      <c r="P151" s="162"/>
      <c r="Q151" s="162"/>
      <c r="R151" s="162"/>
      <c r="S151" s="162"/>
      <c r="T151" s="163"/>
      <c r="AT151" s="157" t="s">
        <v>126</v>
      </c>
      <c r="AU151" s="157" t="s">
        <v>77</v>
      </c>
      <c r="AV151" s="12" t="s">
        <v>122</v>
      </c>
      <c r="AW151" s="12" t="s">
        <v>32</v>
      </c>
      <c r="AX151" s="12" t="s">
        <v>75</v>
      </c>
      <c r="AY151" s="157" t="s">
        <v>115</v>
      </c>
    </row>
    <row r="152" spans="2:65" s="1" customFormat="1" ht="16.5" customHeight="1">
      <c r="B152" s="132"/>
      <c r="C152" s="133" t="s">
        <v>216</v>
      </c>
      <c r="D152" s="133" t="s">
        <v>117</v>
      </c>
      <c r="E152" s="134" t="s">
        <v>217</v>
      </c>
      <c r="F152" s="135" t="s">
        <v>218</v>
      </c>
      <c r="G152" s="136" t="s">
        <v>159</v>
      </c>
      <c r="H152" s="137">
        <v>505.938</v>
      </c>
      <c r="I152" s="138"/>
      <c r="J152" s="139">
        <f>ROUND(I152*H152,2)</f>
        <v>0</v>
      </c>
      <c r="K152" s="135" t="s">
        <v>121</v>
      </c>
      <c r="L152" s="28"/>
      <c r="M152" s="140" t="s">
        <v>1</v>
      </c>
      <c r="N152" s="141" t="s">
        <v>41</v>
      </c>
      <c r="O152" s="47"/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" t="s">
        <v>122</v>
      </c>
      <c r="AT152" s="14" t="s">
        <v>117</v>
      </c>
      <c r="AU152" s="14" t="s">
        <v>77</v>
      </c>
      <c r="AY152" s="14" t="s">
        <v>115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4" t="s">
        <v>75</v>
      </c>
      <c r="BK152" s="144">
        <f>ROUND(I152*H152,2)</f>
        <v>0</v>
      </c>
      <c r="BL152" s="14" t="s">
        <v>122</v>
      </c>
      <c r="BM152" s="14" t="s">
        <v>219</v>
      </c>
    </row>
    <row r="153" spans="2:47" s="1" customFormat="1" ht="11.25">
      <c r="B153" s="28"/>
      <c r="D153" s="145" t="s">
        <v>124</v>
      </c>
      <c r="F153" s="146" t="s">
        <v>220</v>
      </c>
      <c r="I153" s="77"/>
      <c r="L153" s="28"/>
      <c r="M153" s="147"/>
      <c r="N153" s="47"/>
      <c r="O153" s="47"/>
      <c r="P153" s="47"/>
      <c r="Q153" s="47"/>
      <c r="R153" s="47"/>
      <c r="S153" s="47"/>
      <c r="T153" s="48"/>
      <c r="AT153" s="14" t="s">
        <v>124</v>
      </c>
      <c r="AU153" s="14" t="s">
        <v>77</v>
      </c>
    </row>
    <row r="154" spans="2:51" s="11" customFormat="1" ht="11.25">
      <c r="B154" s="148"/>
      <c r="D154" s="145" t="s">
        <v>126</v>
      </c>
      <c r="E154" s="149" t="s">
        <v>1</v>
      </c>
      <c r="F154" s="150" t="s">
        <v>214</v>
      </c>
      <c r="H154" s="151">
        <v>512.028</v>
      </c>
      <c r="I154" s="152"/>
      <c r="L154" s="148"/>
      <c r="M154" s="153"/>
      <c r="N154" s="154"/>
      <c r="O154" s="154"/>
      <c r="P154" s="154"/>
      <c r="Q154" s="154"/>
      <c r="R154" s="154"/>
      <c r="S154" s="154"/>
      <c r="T154" s="155"/>
      <c r="AT154" s="149" t="s">
        <v>126</v>
      </c>
      <c r="AU154" s="149" t="s">
        <v>77</v>
      </c>
      <c r="AV154" s="11" t="s">
        <v>77</v>
      </c>
      <c r="AW154" s="11" t="s">
        <v>32</v>
      </c>
      <c r="AX154" s="11" t="s">
        <v>70</v>
      </c>
      <c r="AY154" s="149" t="s">
        <v>115</v>
      </c>
    </row>
    <row r="155" spans="2:51" s="11" customFormat="1" ht="11.25">
      <c r="B155" s="148"/>
      <c r="D155" s="145" t="s">
        <v>126</v>
      </c>
      <c r="E155" s="149" t="s">
        <v>1</v>
      </c>
      <c r="F155" s="150" t="s">
        <v>215</v>
      </c>
      <c r="H155" s="151">
        <v>-6.09</v>
      </c>
      <c r="I155" s="152"/>
      <c r="L155" s="148"/>
      <c r="M155" s="153"/>
      <c r="N155" s="154"/>
      <c r="O155" s="154"/>
      <c r="P155" s="154"/>
      <c r="Q155" s="154"/>
      <c r="R155" s="154"/>
      <c r="S155" s="154"/>
      <c r="T155" s="155"/>
      <c r="AT155" s="149" t="s">
        <v>126</v>
      </c>
      <c r="AU155" s="149" t="s">
        <v>77</v>
      </c>
      <c r="AV155" s="11" t="s">
        <v>77</v>
      </c>
      <c r="AW155" s="11" t="s">
        <v>32</v>
      </c>
      <c r="AX155" s="11" t="s">
        <v>70</v>
      </c>
      <c r="AY155" s="149" t="s">
        <v>115</v>
      </c>
    </row>
    <row r="156" spans="2:51" s="12" customFormat="1" ht="11.25">
      <c r="B156" s="156"/>
      <c r="D156" s="145" t="s">
        <v>126</v>
      </c>
      <c r="E156" s="157" t="s">
        <v>1</v>
      </c>
      <c r="F156" s="158" t="s">
        <v>136</v>
      </c>
      <c r="H156" s="159">
        <v>505.93800000000005</v>
      </c>
      <c r="I156" s="160"/>
      <c r="L156" s="156"/>
      <c r="M156" s="161"/>
      <c r="N156" s="162"/>
      <c r="O156" s="162"/>
      <c r="P156" s="162"/>
      <c r="Q156" s="162"/>
      <c r="R156" s="162"/>
      <c r="S156" s="162"/>
      <c r="T156" s="163"/>
      <c r="AT156" s="157" t="s">
        <v>126</v>
      </c>
      <c r="AU156" s="157" t="s">
        <v>77</v>
      </c>
      <c r="AV156" s="12" t="s">
        <v>122</v>
      </c>
      <c r="AW156" s="12" t="s">
        <v>32</v>
      </c>
      <c r="AX156" s="12" t="s">
        <v>75</v>
      </c>
      <c r="AY156" s="157" t="s">
        <v>115</v>
      </c>
    </row>
    <row r="157" spans="2:65" s="1" customFormat="1" ht="16.5" customHeight="1">
      <c r="B157" s="132"/>
      <c r="C157" s="133" t="s">
        <v>221</v>
      </c>
      <c r="D157" s="133" t="s">
        <v>117</v>
      </c>
      <c r="E157" s="134" t="s">
        <v>222</v>
      </c>
      <c r="F157" s="135" t="s">
        <v>223</v>
      </c>
      <c r="G157" s="136" t="s">
        <v>159</v>
      </c>
      <c r="H157" s="137">
        <v>505.938</v>
      </c>
      <c r="I157" s="138"/>
      <c r="J157" s="139">
        <f>ROUND(I157*H157,2)</f>
        <v>0</v>
      </c>
      <c r="K157" s="135" t="s">
        <v>1</v>
      </c>
      <c r="L157" s="28"/>
      <c r="M157" s="140" t="s">
        <v>1</v>
      </c>
      <c r="N157" s="141" t="s">
        <v>41</v>
      </c>
      <c r="O157" s="47"/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" t="s">
        <v>122</v>
      </c>
      <c r="AT157" s="14" t="s">
        <v>117</v>
      </c>
      <c r="AU157" s="14" t="s">
        <v>77</v>
      </c>
      <c r="AY157" s="14" t="s">
        <v>115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4" t="s">
        <v>75</v>
      </c>
      <c r="BK157" s="144">
        <f>ROUND(I157*H157,2)</f>
        <v>0</v>
      </c>
      <c r="BL157" s="14" t="s">
        <v>122</v>
      </c>
      <c r="BM157" s="14" t="s">
        <v>224</v>
      </c>
    </row>
    <row r="158" spans="2:47" s="1" customFormat="1" ht="11.25">
      <c r="B158" s="28"/>
      <c r="D158" s="145" t="s">
        <v>124</v>
      </c>
      <c r="F158" s="146" t="s">
        <v>225</v>
      </c>
      <c r="I158" s="77"/>
      <c r="L158" s="28"/>
      <c r="M158" s="147"/>
      <c r="N158" s="47"/>
      <c r="O158" s="47"/>
      <c r="P158" s="47"/>
      <c r="Q158" s="47"/>
      <c r="R158" s="47"/>
      <c r="S158" s="47"/>
      <c r="T158" s="48"/>
      <c r="AT158" s="14" t="s">
        <v>124</v>
      </c>
      <c r="AU158" s="14" t="s">
        <v>77</v>
      </c>
    </row>
    <row r="159" spans="2:51" s="11" customFormat="1" ht="11.25">
      <c r="B159" s="148"/>
      <c r="D159" s="145" t="s">
        <v>126</v>
      </c>
      <c r="E159" s="149" t="s">
        <v>1</v>
      </c>
      <c r="F159" s="150" t="s">
        <v>214</v>
      </c>
      <c r="H159" s="151">
        <v>512.028</v>
      </c>
      <c r="I159" s="152"/>
      <c r="L159" s="148"/>
      <c r="M159" s="153"/>
      <c r="N159" s="154"/>
      <c r="O159" s="154"/>
      <c r="P159" s="154"/>
      <c r="Q159" s="154"/>
      <c r="R159" s="154"/>
      <c r="S159" s="154"/>
      <c r="T159" s="155"/>
      <c r="AT159" s="149" t="s">
        <v>126</v>
      </c>
      <c r="AU159" s="149" t="s">
        <v>77</v>
      </c>
      <c r="AV159" s="11" t="s">
        <v>77</v>
      </c>
      <c r="AW159" s="11" t="s">
        <v>32</v>
      </c>
      <c r="AX159" s="11" t="s">
        <v>70</v>
      </c>
      <c r="AY159" s="149" t="s">
        <v>115</v>
      </c>
    </row>
    <row r="160" spans="2:51" s="11" customFormat="1" ht="11.25">
      <c r="B160" s="148"/>
      <c r="D160" s="145" t="s">
        <v>126</v>
      </c>
      <c r="E160" s="149" t="s">
        <v>1</v>
      </c>
      <c r="F160" s="150" t="s">
        <v>215</v>
      </c>
      <c r="H160" s="151">
        <v>-6.09</v>
      </c>
      <c r="I160" s="152"/>
      <c r="L160" s="148"/>
      <c r="M160" s="153"/>
      <c r="N160" s="154"/>
      <c r="O160" s="154"/>
      <c r="P160" s="154"/>
      <c r="Q160" s="154"/>
      <c r="R160" s="154"/>
      <c r="S160" s="154"/>
      <c r="T160" s="155"/>
      <c r="AT160" s="149" t="s">
        <v>126</v>
      </c>
      <c r="AU160" s="149" t="s">
        <v>77</v>
      </c>
      <c r="AV160" s="11" t="s">
        <v>77</v>
      </c>
      <c r="AW160" s="11" t="s">
        <v>32</v>
      </c>
      <c r="AX160" s="11" t="s">
        <v>70</v>
      </c>
      <c r="AY160" s="149" t="s">
        <v>115</v>
      </c>
    </row>
    <row r="161" spans="2:51" s="12" customFormat="1" ht="11.25">
      <c r="B161" s="156"/>
      <c r="D161" s="145" t="s">
        <v>126</v>
      </c>
      <c r="E161" s="157" t="s">
        <v>1</v>
      </c>
      <c r="F161" s="158" t="s">
        <v>136</v>
      </c>
      <c r="H161" s="159">
        <v>505.93800000000005</v>
      </c>
      <c r="I161" s="160"/>
      <c r="L161" s="156"/>
      <c r="M161" s="161"/>
      <c r="N161" s="162"/>
      <c r="O161" s="162"/>
      <c r="P161" s="162"/>
      <c r="Q161" s="162"/>
      <c r="R161" s="162"/>
      <c r="S161" s="162"/>
      <c r="T161" s="163"/>
      <c r="AT161" s="157" t="s">
        <v>126</v>
      </c>
      <c r="AU161" s="157" t="s">
        <v>77</v>
      </c>
      <c r="AV161" s="12" t="s">
        <v>122</v>
      </c>
      <c r="AW161" s="12" t="s">
        <v>32</v>
      </c>
      <c r="AX161" s="12" t="s">
        <v>75</v>
      </c>
      <c r="AY161" s="157" t="s">
        <v>115</v>
      </c>
    </row>
    <row r="162" spans="2:65" s="1" customFormat="1" ht="16.5" customHeight="1">
      <c r="B162" s="132"/>
      <c r="C162" s="133" t="s">
        <v>226</v>
      </c>
      <c r="D162" s="133" t="s">
        <v>117</v>
      </c>
      <c r="E162" s="134" t="s">
        <v>227</v>
      </c>
      <c r="F162" s="135" t="s">
        <v>228</v>
      </c>
      <c r="G162" s="136" t="s">
        <v>229</v>
      </c>
      <c r="H162" s="137">
        <v>1113.064</v>
      </c>
      <c r="I162" s="138"/>
      <c r="J162" s="139">
        <f>ROUND(I162*H162,2)</f>
        <v>0</v>
      </c>
      <c r="K162" s="135" t="s">
        <v>230</v>
      </c>
      <c r="L162" s="28"/>
      <c r="M162" s="140" t="s">
        <v>1</v>
      </c>
      <c r="N162" s="141" t="s">
        <v>41</v>
      </c>
      <c r="O162" s="47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" t="s">
        <v>122</v>
      </c>
      <c r="AT162" s="14" t="s">
        <v>117</v>
      </c>
      <c r="AU162" s="14" t="s">
        <v>77</v>
      </c>
      <c r="AY162" s="14" t="s">
        <v>115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4" t="s">
        <v>75</v>
      </c>
      <c r="BK162" s="144">
        <f>ROUND(I162*H162,2)</f>
        <v>0</v>
      </c>
      <c r="BL162" s="14" t="s">
        <v>122</v>
      </c>
      <c r="BM162" s="14" t="s">
        <v>231</v>
      </c>
    </row>
    <row r="163" spans="2:47" s="1" customFormat="1" ht="11.25">
      <c r="B163" s="28"/>
      <c r="D163" s="145" t="s">
        <v>124</v>
      </c>
      <c r="F163" s="146" t="s">
        <v>232</v>
      </c>
      <c r="I163" s="77"/>
      <c r="L163" s="28"/>
      <c r="M163" s="147"/>
      <c r="N163" s="47"/>
      <c r="O163" s="47"/>
      <c r="P163" s="47"/>
      <c r="Q163" s="47"/>
      <c r="R163" s="47"/>
      <c r="S163" s="47"/>
      <c r="T163" s="48"/>
      <c r="AT163" s="14" t="s">
        <v>124</v>
      </c>
      <c r="AU163" s="14" t="s">
        <v>77</v>
      </c>
    </row>
    <row r="164" spans="2:51" s="11" customFormat="1" ht="11.25">
      <c r="B164" s="148"/>
      <c r="D164" s="145" t="s">
        <v>126</v>
      </c>
      <c r="E164" s="149" t="s">
        <v>1</v>
      </c>
      <c r="F164" s="150" t="s">
        <v>214</v>
      </c>
      <c r="H164" s="151">
        <v>512.028</v>
      </c>
      <c r="I164" s="152"/>
      <c r="L164" s="148"/>
      <c r="M164" s="153"/>
      <c r="N164" s="154"/>
      <c r="O164" s="154"/>
      <c r="P164" s="154"/>
      <c r="Q164" s="154"/>
      <c r="R164" s="154"/>
      <c r="S164" s="154"/>
      <c r="T164" s="155"/>
      <c r="AT164" s="149" t="s">
        <v>126</v>
      </c>
      <c r="AU164" s="149" t="s">
        <v>77</v>
      </c>
      <c r="AV164" s="11" t="s">
        <v>77</v>
      </c>
      <c r="AW164" s="11" t="s">
        <v>32</v>
      </c>
      <c r="AX164" s="11" t="s">
        <v>70</v>
      </c>
      <c r="AY164" s="149" t="s">
        <v>115</v>
      </c>
    </row>
    <row r="165" spans="2:51" s="11" customFormat="1" ht="11.25">
      <c r="B165" s="148"/>
      <c r="D165" s="145" t="s">
        <v>126</v>
      </c>
      <c r="E165" s="149" t="s">
        <v>1</v>
      </c>
      <c r="F165" s="150" t="s">
        <v>215</v>
      </c>
      <c r="H165" s="151">
        <v>-6.09</v>
      </c>
      <c r="I165" s="152"/>
      <c r="L165" s="148"/>
      <c r="M165" s="153"/>
      <c r="N165" s="154"/>
      <c r="O165" s="154"/>
      <c r="P165" s="154"/>
      <c r="Q165" s="154"/>
      <c r="R165" s="154"/>
      <c r="S165" s="154"/>
      <c r="T165" s="155"/>
      <c r="AT165" s="149" t="s">
        <v>126</v>
      </c>
      <c r="AU165" s="149" t="s">
        <v>77</v>
      </c>
      <c r="AV165" s="11" t="s">
        <v>77</v>
      </c>
      <c r="AW165" s="11" t="s">
        <v>32</v>
      </c>
      <c r="AX165" s="11" t="s">
        <v>70</v>
      </c>
      <c r="AY165" s="149" t="s">
        <v>115</v>
      </c>
    </row>
    <row r="166" spans="2:51" s="12" customFormat="1" ht="11.25">
      <c r="B166" s="156"/>
      <c r="D166" s="145" t="s">
        <v>126</v>
      </c>
      <c r="E166" s="157" t="s">
        <v>1</v>
      </c>
      <c r="F166" s="158" t="s">
        <v>136</v>
      </c>
      <c r="H166" s="159">
        <v>505.93800000000005</v>
      </c>
      <c r="I166" s="160"/>
      <c r="L166" s="156"/>
      <c r="M166" s="161"/>
      <c r="N166" s="162"/>
      <c r="O166" s="162"/>
      <c r="P166" s="162"/>
      <c r="Q166" s="162"/>
      <c r="R166" s="162"/>
      <c r="S166" s="162"/>
      <c r="T166" s="163"/>
      <c r="AT166" s="157" t="s">
        <v>126</v>
      </c>
      <c r="AU166" s="157" t="s">
        <v>77</v>
      </c>
      <c r="AV166" s="12" t="s">
        <v>122</v>
      </c>
      <c r="AW166" s="12" t="s">
        <v>32</v>
      </c>
      <c r="AX166" s="12" t="s">
        <v>70</v>
      </c>
      <c r="AY166" s="157" t="s">
        <v>115</v>
      </c>
    </row>
    <row r="167" spans="2:51" s="11" customFormat="1" ht="11.25">
      <c r="B167" s="148"/>
      <c r="D167" s="145" t="s">
        <v>126</v>
      </c>
      <c r="E167" s="149" t="s">
        <v>1</v>
      </c>
      <c r="F167" s="150" t="s">
        <v>233</v>
      </c>
      <c r="H167" s="151">
        <v>1113.064</v>
      </c>
      <c r="I167" s="152"/>
      <c r="L167" s="148"/>
      <c r="M167" s="153"/>
      <c r="N167" s="154"/>
      <c r="O167" s="154"/>
      <c r="P167" s="154"/>
      <c r="Q167" s="154"/>
      <c r="R167" s="154"/>
      <c r="S167" s="154"/>
      <c r="T167" s="155"/>
      <c r="AT167" s="149" t="s">
        <v>126</v>
      </c>
      <c r="AU167" s="149" t="s">
        <v>77</v>
      </c>
      <c r="AV167" s="11" t="s">
        <v>77</v>
      </c>
      <c r="AW167" s="11" t="s">
        <v>32</v>
      </c>
      <c r="AX167" s="11" t="s">
        <v>75</v>
      </c>
      <c r="AY167" s="149" t="s">
        <v>115</v>
      </c>
    </row>
    <row r="168" spans="2:65" s="1" customFormat="1" ht="16.5" customHeight="1">
      <c r="B168" s="132"/>
      <c r="C168" s="133" t="s">
        <v>234</v>
      </c>
      <c r="D168" s="133" t="s">
        <v>117</v>
      </c>
      <c r="E168" s="134" t="s">
        <v>235</v>
      </c>
      <c r="F168" s="135" t="s">
        <v>236</v>
      </c>
      <c r="G168" s="136" t="s">
        <v>159</v>
      </c>
      <c r="H168" s="137">
        <v>974.062</v>
      </c>
      <c r="I168" s="138"/>
      <c r="J168" s="139">
        <f>ROUND(I168*H168,2)</f>
        <v>0</v>
      </c>
      <c r="K168" s="135" t="s">
        <v>1</v>
      </c>
      <c r="L168" s="28"/>
      <c r="M168" s="140" t="s">
        <v>1</v>
      </c>
      <c r="N168" s="141" t="s">
        <v>41</v>
      </c>
      <c r="O168" s="47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4" t="s">
        <v>122</v>
      </c>
      <c r="AT168" s="14" t="s">
        <v>117</v>
      </c>
      <c r="AU168" s="14" t="s">
        <v>77</v>
      </c>
      <c r="AY168" s="14" t="s">
        <v>115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4" t="s">
        <v>75</v>
      </c>
      <c r="BK168" s="144">
        <f>ROUND(I168*H168,2)</f>
        <v>0</v>
      </c>
      <c r="BL168" s="14" t="s">
        <v>122</v>
      </c>
      <c r="BM168" s="14" t="s">
        <v>237</v>
      </c>
    </row>
    <row r="169" spans="2:47" s="1" customFormat="1" ht="11.25">
      <c r="B169" s="28"/>
      <c r="D169" s="145" t="s">
        <v>124</v>
      </c>
      <c r="F169" s="146" t="s">
        <v>238</v>
      </c>
      <c r="I169" s="77"/>
      <c r="L169" s="28"/>
      <c r="M169" s="147"/>
      <c r="N169" s="47"/>
      <c r="O169" s="47"/>
      <c r="P169" s="47"/>
      <c r="Q169" s="47"/>
      <c r="R169" s="47"/>
      <c r="S169" s="47"/>
      <c r="T169" s="48"/>
      <c r="AT169" s="14" t="s">
        <v>124</v>
      </c>
      <c r="AU169" s="14" t="s">
        <v>77</v>
      </c>
    </row>
    <row r="170" spans="2:51" s="11" customFormat="1" ht="11.25">
      <c r="B170" s="148"/>
      <c r="D170" s="145" t="s">
        <v>126</v>
      </c>
      <c r="E170" s="149" t="s">
        <v>1</v>
      </c>
      <c r="F170" s="150" t="s">
        <v>239</v>
      </c>
      <c r="H170" s="151">
        <v>974.062</v>
      </c>
      <c r="I170" s="152"/>
      <c r="L170" s="148"/>
      <c r="M170" s="153"/>
      <c r="N170" s="154"/>
      <c r="O170" s="154"/>
      <c r="P170" s="154"/>
      <c r="Q170" s="154"/>
      <c r="R170" s="154"/>
      <c r="S170" s="154"/>
      <c r="T170" s="155"/>
      <c r="AT170" s="149" t="s">
        <v>126</v>
      </c>
      <c r="AU170" s="149" t="s">
        <v>77</v>
      </c>
      <c r="AV170" s="11" t="s">
        <v>77</v>
      </c>
      <c r="AW170" s="11" t="s">
        <v>32</v>
      </c>
      <c r="AX170" s="11" t="s">
        <v>75</v>
      </c>
      <c r="AY170" s="149" t="s">
        <v>115</v>
      </c>
    </row>
    <row r="171" spans="2:63" s="10" customFormat="1" ht="22.9" customHeight="1">
      <c r="B171" s="119"/>
      <c r="D171" s="120" t="s">
        <v>69</v>
      </c>
      <c r="E171" s="130" t="s">
        <v>77</v>
      </c>
      <c r="F171" s="130" t="s">
        <v>240</v>
      </c>
      <c r="I171" s="122"/>
      <c r="J171" s="131">
        <f>BK171</f>
        <v>0</v>
      </c>
      <c r="L171" s="119"/>
      <c r="M171" s="124"/>
      <c r="N171" s="125"/>
      <c r="O171" s="125"/>
      <c r="P171" s="126">
        <f>SUM(P172:P174)</f>
        <v>0</v>
      </c>
      <c r="Q171" s="125"/>
      <c r="R171" s="126">
        <f>SUM(R172:R174)</f>
        <v>6.204934999999999</v>
      </c>
      <c r="S171" s="125"/>
      <c r="T171" s="127">
        <f>SUM(T172:T174)</f>
        <v>0</v>
      </c>
      <c r="AR171" s="120" t="s">
        <v>75</v>
      </c>
      <c r="AT171" s="128" t="s">
        <v>69</v>
      </c>
      <c r="AU171" s="128" t="s">
        <v>75</v>
      </c>
      <c r="AY171" s="120" t="s">
        <v>115</v>
      </c>
      <c r="BK171" s="129">
        <f>SUM(BK172:BK174)</f>
        <v>0</v>
      </c>
    </row>
    <row r="172" spans="2:65" s="1" customFormat="1" ht="16.5" customHeight="1">
      <c r="B172" s="132"/>
      <c r="C172" s="133" t="s">
        <v>7</v>
      </c>
      <c r="D172" s="133" t="s">
        <v>117</v>
      </c>
      <c r="E172" s="134" t="s">
        <v>241</v>
      </c>
      <c r="F172" s="135" t="s">
        <v>242</v>
      </c>
      <c r="G172" s="136" t="s">
        <v>159</v>
      </c>
      <c r="H172" s="137">
        <v>2.75</v>
      </c>
      <c r="I172" s="138"/>
      <c r="J172" s="139">
        <f>ROUND(I172*H172,2)</f>
        <v>0</v>
      </c>
      <c r="K172" s="135" t="s">
        <v>121</v>
      </c>
      <c r="L172" s="28"/>
      <c r="M172" s="140" t="s">
        <v>1</v>
      </c>
      <c r="N172" s="141" t="s">
        <v>41</v>
      </c>
      <c r="O172" s="47"/>
      <c r="P172" s="142">
        <f>O172*H172</f>
        <v>0</v>
      </c>
      <c r="Q172" s="142">
        <v>2.25634</v>
      </c>
      <c r="R172" s="142">
        <f>Q172*H172</f>
        <v>6.204934999999999</v>
      </c>
      <c r="S172" s="142">
        <v>0</v>
      </c>
      <c r="T172" s="143">
        <f>S172*H172</f>
        <v>0</v>
      </c>
      <c r="AR172" s="14" t="s">
        <v>122</v>
      </c>
      <c r="AT172" s="14" t="s">
        <v>117</v>
      </c>
      <c r="AU172" s="14" t="s">
        <v>77</v>
      </c>
      <c r="AY172" s="14" t="s">
        <v>115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4" t="s">
        <v>75</v>
      </c>
      <c r="BK172" s="144">
        <f>ROUND(I172*H172,2)</f>
        <v>0</v>
      </c>
      <c r="BL172" s="14" t="s">
        <v>122</v>
      </c>
      <c r="BM172" s="14" t="s">
        <v>243</v>
      </c>
    </row>
    <row r="173" spans="2:47" s="1" customFormat="1" ht="11.25">
      <c r="B173" s="28"/>
      <c r="D173" s="145" t="s">
        <v>124</v>
      </c>
      <c r="F173" s="146" t="s">
        <v>244</v>
      </c>
      <c r="I173" s="77"/>
      <c r="L173" s="28"/>
      <c r="M173" s="147"/>
      <c r="N173" s="47"/>
      <c r="O173" s="47"/>
      <c r="P173" s="47"/>
      <c r="Q173" s="47"/>
      <c r="R173" s="47"/>
      <c r="S173" s="47"/>
      <c r="T173" s="48"/>
      <c r="AT173" s="14" t="s">
        <v>124</v>
      </c>
      <c r="AU173" s="14" t="s">
        <v>77</v>
      </c>
    </row>
    <row r="174" spans="2:51" s="11" customFormat="1" ht="11.25">
      <c r="B174" s="148"/>
      <c r="D174" s="145" t="s">
        <v>126</v>
      </c>
      <c r="E174" s="149" t="s">
        <v>1</v>
      </c>
      <c r="F174" s="150" t="s">
        <v>245</v>
      </c>
      <c r="H174" s="151">
        <v>2.75</v>
      </c>
      <c r="I174" s="152"/>
      <c r="L174" s="148"/>
      <c r="M174" s="153"/>
      <c r="N174" s="154"/>
      <c r="O174" s="154"/>
      <c r="P174" s="154"/>
      <c r="Q174" s="154"/>
      <c r="R174" s="154"/>
      <c r="S174" s="154"/>
      <c r="T174" s="155"/>
      <c r="AT174" s="149" t="s">
        <v>126</v>
      </c>
      <c r="AU174" s="149" t="s">
        <v>77</v>
      </c>
      <c r="AV174" s="11" t="s">
        <v>77</v>
      </c>
      <c r="AW174" s="11" t="s">
        <v>32</v>
      </c>
      <c r="AX174" s="11" t="s">
        <v>75</v>
      </c>
      <c r="AY174" s="149" t="s">
        <v>115</v>
      </c>
    </row>
    <row r="175" spans="2:63" s="10" customFormat="1" ht="22.9" customHeight="1">
      <c r="B175" s="119"/>
      <c r="D175" s="120" t="s">
        <v>69</v>
      </c>
      <c r="E175" s="130" t="s">
        <v>122</v>
      </c>
      <c r="F175" s="130" t="s">
        <v>246</v>
      </c>
      <c r="I175" s="122"/>
      <c r="J175" s="131">
        <f>BK175</f>
        <v>0</v>
      </c>
      <c r="L175" s="119"/>
      <c r="M175" s="124"/>
      <c r="N175" s="125"/>
      <c r="O175" s="125"/>
      <c r="P175" s="126">
        <f>SUM(P176:P180)</f>
        <v>0</v>
      </c>
      <c r="Q175" s="125"/>
      <c r="R175" s="126">
        <f>SUM(R176:R180)</f>
        <v>956.61239226</v>
      </c>
      <c r="S175" s="125"/>
      <c r="T175" s="127">
        <f>SUM(T176:T180)</f>
        <v>0</v>
      </c>
      <c r="AR175" s="120" t="s">
        <v>75</v>
      </c>
      <c r="AT175" s="128" t="s">
        <v>69</v>
      </c>
      <c r="AU175" s="128" t="s">
        <v>75</v>
      </c>
      <c r="AY175" s="120" t="s">
        <v>115</v>
      </c>
      <c r="BK175" s="129">
        <f>SUM(BK176:BK180)</f>
        <v>0</v>
      </c>
    </row>
    <row r="176" spans="2:65" s="1" customFormat="1" ht="16.5" customHeight="1">
      <c r="B176" s="132"/>
      <c r="C176" s="133" t="s">
        <v>247</v>
      </c>
      <c r="D176" s="133" t="s">
        <v>117</v>
      </c>
      <c r="E176" s="134" t="s">
        <v>248</v>
      </c>
      <c r="F176" s="135" t="s">
        <v>249</v>
      </c>
      <c r="G176" s="136" t="s">
        <v>159</v>
      </c>
      <c r="H176" s="137">
        <v>505.938</v>
      </c>
      <c r="I176" s="138"/>
      <c r="J176" s="139">
        <f>ROUND(I176*H176,2)</f>
        <v>0</v>
      </c>
      <c r="K176" s="135" t="s">
        <v>1</v>
      </c>
      <c r="L176" s="28"/>
      <c r="M176" s="140" t="s">
        <v>1</v>
      </c>
      <c r="N176" s="141" t="s">
        <v>41</v>
      </c>
      <c r="O176" s="47"/>
      <c r="P176" s="142">
        <f>O176*H176</f>
        <v>0</v>
      </c>
      <c r="Q176" s="142">
        <v>1.89077</v>
      </c>
      <c r="R176" s="142">
        <f>Q176*H176</f>
        <v>956.61239226</v>
      </c>
      <c r="S176" s="142">
        <v>0</v>
      </c>
      <c r="T176" s="143">
        <f>S176*H176</f>
        <v>0</v>
      </c>
      <c r="AR176" s="14" t="s">
        <v>122</v>
      </c>
      <c r="AT176" s="14" t="s">
        <v>117</v>
      </c>
      <c r="AU176" s="14" t="s">
        <v>77</v>
      </c>
      <c r="AY176" s="14" t="s">
        <v>115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4" t="s">
        <v>75</v>
      </c>
      <c r="BK176" s="144">
        <f>ROUND(I176*H176,2)</f>
        <v>0</v>
      </c>
      <c r="BL176" s="14" t="s">
        <v>122</v>
      </c>
      <c r="BM176" s="14" t="s">
        <v>250</v>
      </c>
    </row>
    <row r="177" spans="2:47" s="1" customFormat="1" ht="11.25">
      <c r="B177" s="28"/>
      <c r="D177" s="145" t="s">
        <v>124</v>
      </c>
      <c r="F177" s="146" t="s">
        <v>249</v>
      </c>
      <c r="I177" s="77"/>
      <c r="L177" s="28"/>
      <c r="M177" s="147"/>
      <c r="N177" s="47"/>
      <c r="O177" s="47"/>
      <c r="P177" s="47"/>
      <c r="Q177" s="47"/>
      <c r="R177" s="47"/>
      <c r="S177" s="47"/>
      <c r="T177" s="48"/>
      <c r="AT177" s="14" t="s">
        <v>124</v>
      </c>
      <c r="AU177" s="14" t="s">
        <v>77</v>
      </c>
    </row>
    <row r="178" spans="2:51" s="11" customFormat="1" ht="11.25">
      <c r="B178" s="148"/>
      <c r="D178" s="145" t="s">
        <v>126</v>
      </c>
      <c r="E178" s="149" t="s">
        <v>1</v>
      </c>
      <c r="F178" s="150" t="s">
        <v>214</v>
      </c>
      <c r="H178" s="151">
        <v>512.028</v>
      </c>
      <c r="I178" s="152"/>
      <c r="L178" s="148"/>
      <c r="M178" s="153"/>
      <c r="N178" s="154"/>
      <c r="O178" s="154"/>
      <c r="P178" s="154"/>
      <c r="Q178" s="154"/>
      <c r="R178" s="154"/>
      <c r="S178" s="154"/>
      <c r="T178" s="155"/>
      <c r="AT178" s="149" t="s">
        <v>126</v>
      </c>
      <c r="AU178" s="149" t="s">
        <v>77</v>
      </c>
      <c r="AV178" s="11" t="s">
        <v>77</v>
      </c>
      <c r="AW178" s="11" t="s">
        <v>32</v>
      </c>
      <c r="AX178" s="11" t="s">
        <v>70</v>
      </c>
      <c r="AY178" s="149" t="s">
        <v>115</v>
      </c>
    </row>
    <row r="179" spans="2:51" s="11" customFormat="1" ht="11.25">
      <c r="B179" s="148"/>
      <c r="D179" s="145" t="s">
        <v>126</v>
      </c>
      <c r="E179" s="149" t="s">
        <v>1</v>
      </c>
      <c r="F179" s="150" t="s">
        <v>215</v>
      </c>
      <c r="H179" s="151">
        <v>-6.09</v>
      </c>
      <c r="I179" s="152"/>
      <c r="L179" s="148"/>
      <c r="M179" s="153"/>
      <c r="N179" s="154"/>
      <c r="O179" s="154"/>
      <c r="P179" s="154"/>
      <c r="Q179" s="154"/>
      <c r="R179" s="154"/>
      <c r="S179" s="154"/>
      <c r="T179" s="155"/>
      <c r="AT179" s="149" t="s">
        <v>126</v>
      </c>
      <c r="AU179" s="149" t="s">
        <v>77</v>
      </c>
      <c r="AV179" s="11" t="s">
        <v>77</v>
      </c>
      <c r="AW179" s="11" t="s">
        <v>32</v>
      </c>
      <c r="AX179" s="11" t="s">
        <v>70</v>
      </c>
      <c r="AY179" s="149" t="s">
        <v>115</v>
      </c>
    </row>
    <row r="180" spans="2:51" s="12" customFormat="1" ht="11.25">
      <c r="B180" s="156"/>
      <c r="D180" s="145" t="s">
        <v>126</v>
      </c>
      <c r="E180" s="157" t="s">
        <v>1</v>
      </c>
      <c r="F180" s="158" t="s">
        <v>136</v>
      </c>
      <c r="H180" s="159">
        <v>505.93800000000005</v>
      </c>
      <c r="I180" s="160"/>
      <c r="L180" s="156"/>
      <c r="M180" s="161"/>
      <c r="N180" s="162"/>
      <c r="O180" s="162"/>
      <c r="P180" s="162"/>
      <c r="Q180" s="162"/>
      <c r="R180" s="162"/>
      <c r="S180" s="162"/>
      <c r="T180" s="163"/>
      <c r="AT180" s="157" t="s">
        <v>126</v>
      </c>
      <c r="AU180" s="157" t="s">
        <v>77</v>
      </c>
      <c r="AV180" s="12" t="s">
        <v>122</v>
      </c>
      <c r="AW180" s="12" t="s">
        <v>32</v>
      </c>
      <c r="AX180" s="12" t="s">
        <v>75</v>
      </c>
      <c r="AY180" s="157" t="s">
        <v>115</v>
      </c>
    </row>
    <row r="181" spans="2:63" s="10" customFormat="1" ht="22.9" customHeight="1">
      <c r="B181" s="119"/>
      <c r="D181" s="120" t="s">
        <v>69</v>
      </c>
      <c r="E181" s="130" t="s">
        <v>147</v>
      </c>
      <c r="F181" s="130" t="s">
        <v>251</v>
      </c>
      <c r="I181" s="122"/>
      <c r="J181" s="131">
        <f>BK181</f>
        <v>0</v>
      </c>
      <c r="L181" s="119"/>
      <c r="M181" s="124"/>
      <c r="N181" s="125"/>
      <c r="O181" s="125"/>
      <c r="P181" s="126">
        <f>P182+SUM(P183:P193)+P204</f>
        <v>0</v>
      </c>
      <c r="Q181" s="125"/>
      <c r="R181" s="126">
        <f>R182+SUM(R183:R193)+R204</f>
        <v>0</v>
      </c>
      <c r="S181" s="125"/>
      <c r="T181" s="127">
        <f>T182+SUM(T183:T193)+T204</f>
        <v>0</v>
      </c>
      <c r="AR181" s="120" t="s">
        <v>75</v>
      </c>
      <c r="AT181" s="128" t="s">
        <v>69</v>
      </c>
      <c r="AU181" s="128" t="s">
        <v>75</v>
      </c>
      <c r="AY181" s="120" t="s">
        <v>115</v>
      </c>
      <c r="BK181" s="129">
        <f>BK182+SUM(BK183:BK193)+BK204</f>
        <v>0</v>
      </c>
    </row>
    <row r="182" spans="2:65" s="1" customFormat="1" ht="16.5" customHeight="1">
      <c r="B182" s="132"/>
      <c r="C182" s="133" t="s">
        <v>252</v>
      </c>
      <c r="D182" s="133" t="s">
        <v>117</v>
      </c>
      <c r="E182" s="134" t="s">
        <v>253</v>
      </c>
      <c r="F182" s="135" t="s">
        <v>254</v>
      </c>
      <c r="G182" s="136" t="s">
        <v>120</v>
      </c>
      <c r="H182" s="137">
        <v>1135.44</v>
      </c>
      <c r="I182" s="138"/>
      <c r="J182" s="139">
        <f>ROUND(I182*H182,2)</f>
        <v>0</v>
      </c>
      <c r="K182" s="135" t="s">
        <v>130</v>
      </c>
      <c r="L182" s="28"/>
      <c r="M182" s="140" t="s">
        <v>1</v>
      </c>
      <c r="N182" s="141" t="s">
        <v>41</v>
      </c>
      <c r="O182" s="47"/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" t="s">
        <v>122</v>
      </c>
      <c r="AT182" s="14" t="s">
        <v>117</v>
      </c>
      <c r="AU182" s="14" t="s">
        <v>77</v>
      </c>
      <c r="AY182" s="14" t="s">
        <v>115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4" t="s">
        <v>75</v>
      </c>
      <c r="BK182" s="144">
        <f>ROUND(I182*H182,2)</f>
        <v>0</v>
      </c>
      <c r="BL182" s="14" t="s">
        <v>122</v>
      </c>
      <c r="BM182" s="14" t="s">
        <v>255</v>
      </c>
    </row>
    <row r="183" spans="2:47" s="1" customFormat="1" ht="11.25">
      <c r="B183" s="28"/>
      <c r="D183" s="145" t="s">
        <v>124</v>
      </c>
      <c r="F183" s="146" t="s">
        <v>256</v>
      </c>
      <c r="I183" s="77"/>
      <c r="L183" s="28"/>
      <c r="M183" s="147"/>
      <c r="N183" s="47"/>
      <c r="O183" s="47"/>
      <c r="P183" s="47"/>
      <c r="Q183" s="47"/>
      <c r="R183" s="47"/>
      <c r="S183" s="47"/>
      <c r="T183" s="48"/>
      <c r="AT183" s="14" t="s">
        <v>124</v>
      </c>
      <c r="AU183" s="14" t="s">
        <v>77</v>
      </c>
    </row>
    <row r="184" spans="2:51" s="11" customFormat="1" ht="11.25">
      <c r="B184" s="148"/>
      <c r="D184" s="145" t="s">
        <v>126</v>
      </c>
      <c r="E184" s="149" t="s">
        <v>1</v>
      </c>
      <c r="F184" s="150" t="s">
        <v>133</v>
      </c>
      <c r="H184" s="151">
        <v>930.96</v>
      </c>
      <c r="I184" s="152"/>
      <c r="L184" s="148"/>
      <c r="M184" s="153"/>
      <c r="N184" s="154"/>
      <c r="O184" s="154"/>
      <c r="P184" s="154"/>
      <c r="Q184" s="154"/>
      <c r="R184" s="154"/>
      <c r="S184" s="154"/>
      <c r="T184" s="155"/>
      <c r="AT184" s="149" t="s">
        <v>126</v>
      </c>
      <c r="AU184" s="149" t="s">
        <v>77</v>
      </c>
      <c r="AV184" s="11" t="s">
        <v>77</v>
      </c>
      <c r="AW184" s="11" t="s">
        <v>32</v>
      </c>
      <c r="AX184" s="11" t="s">
        <v>70</v>
      </c>
      <c r="AY184" s="149" t="s">
        <v>115</v>
      </c>
    </row>
    <row r="185" spans="2:51" s="11" customFormat="1" ht="11.25">
      <c r="B185" s="148"/>
      <c r="D185" s="145" t="s">
        <v>126</v>
      </c>
      <c r="E185" s="149" t="s">
        <v>1</v>
      </c>
      <c r="F185" s="150" t="s">
        <v>134</v>
      </c>
      <c r="H185" s="151">
        <v>101.28</v>
      </c>
      <c r="I185" s="152"/>
      <c r="L185" s="148"/>
      <c r="M185" s="153"/>
      <c r="N185" s="154"/>
      <c r="O185" s="154"/>
      <c r="P185" s="154"/>
      <c r="Q185" s="154"/>
      <c r="R185" s="154"/>
      <c r="S185" s="154"/>
      <c r="T185" s="155"/>
      <c r="AT185" s="149" t="s">
        <v>126</v>
      </c>
      <c r="AU185" s="149" t="s">
        <v>77</v>
      </c>
      <c r="AV185" s="11" t="s">
        <v>77</v>
      </c>
      <c r="AW185" s="11" t="s">
        <v>32</v>
      </c>
      <c r="AX185" s="11" t="s">
        <v>70</v>
      </c>
      <c r="AY185" s="149" t="s">
        <v>115</v>
      </c>
    </row>
    <row r="186" spans="2:51" s="11" customFormat="1" ht="11.25">
      <c r="B186" s="148"/>
      <c r="D186" s="145" t="s">
        <v>126</v>
      </c>
      <c r="E186" s="149" t="s">
        <v>1</v>
      </c>
      <c r="F186" s="150" t="s">
        <v>135</v>
      </c>
      <c r="H186" s="151">
        <v>103.2</v>
      </c>
      <c r="I186" s="152"/>
      <c r="L186" s="148"/>
      <c r="M186" s="153"/>
      <c r="N186" s="154"/>
      <c r="O186" s="154"/>
      <c r="P186" s="154"/>
      <c r="Q186" s="154"/>
      <c r="R186" s="154"/>
      <c r="S186" s="154"/>
      <c r="T186" s="155"/>
      <c r="AT186" s="149" t="s">
        <v>126</v>
      </c>
      <c r="AU186" s="149" t="s">
        <v>77</v>
      </c>
      <c r="AV186" s="11" t="s">
        <v>77</v>
      </c>
      <c r="AW186" s="11" t="s">
        <v>32</v>
      </c>
      <c r="AX186" s="11" t="s">
        <v>70</v>
      </c>
      <c r="AY186" s="149" t="s">
        <v>115</v>
      </c>
    </row>
    <row r="187" spans="2:51" s="12" customFormat="1" ht="11.25">
      <c r="B187" s="156"/>
      <c r="D187" s="145" t="s">
        <v>126</v>
      </c>
      <c r="E187" s="157" t="s">
        <v>1</v>
      </c>
      <c r="F187" s="158" t="s">
        <v>136</v>
      </c>
      <c r="H187" s="159">
        <v>1135.44</v>
      </c>
      <c r="I187" s="160"/>
      <c r="L187" s="156"/>
      <c r="M187" s="161"/>
      <c r="N187" s="162"/>
      <c r="O187" s="162"/>
      <c r="P187" s="162"/>
      <c r="Q187" s="162"/>
      <c r="R187" s="162"/>
      <c r="S187" s="162"/>
      <c r="T187" s="163"/>
      <c r="AT187" s="157" t="s">
        <v>126</v>
      </c>
      <c r="AU187" s="157" t="s">
        <v>77</v>
      </c>
      <c r="AV187" s="12" t="s">
        <v>122</v>
      </c>
      <c r="AW187" s="12" t="s">
        <v>32</v>
      </c>
      <c r="AX187" s="12" t="s">
        <v>75</v>
      </c>
      <c r="AY187" s="157" t="s">
        <v>115</v>
      </c>
    </row>
    <row r="188" spans="2:65" s="1" customFormat="1" ht="16.5" customHeight="1">
      <c r="B188" s="132"/>
      <c r="C188" s="133" t="s">
        <v>257</v>
      </c>
      <c r="D188" s="133" t="s">
        <v>117</v>
      </c>
      <c r="E188" s="134" t="s">
        <v>258</v>
      </c>
      <c r="F188" s="135" t="s">
        <v>259</v>
      </c>
      <c r="G188" s="136" t="s">
        <v>120</v>
      </c>
      <c r="H188" s="137">
        <v>105.84</v>
      </c>
      <c r="I188" s="138"/>
      <c r="J188" s="139">
        <f>ROUND(I188*H188,2)</f>
        <v>0</v>
      </c>
      <c r="K188" s="135" t="s">
        <v>130</v>
      </c>
      <c r="L188" s="28"/>
      <c r="M188" s="140" t="s">
        <v>1</v>
      </c>
      <c r="N188" s="141" t="s">
        <v>41</v>
      </c>
      <c r="O188" s="47"/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" t="s">
        <v>122</v>
      </c>
      <c r="AT188" s="14" t="s">
        <v>117</v>
      </c>
      <c r="AU188" s="14" t="s">
        <v>77</v>
      </c>
      <c r="AY188" s="14" t="s">
        <v>115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4" t="s">
        <v>75</v>
      </c>
      <c r="BK188" s="144">
        <f>ROUND(I188*H188,2)</f>
        <v>0</v>
      </c>
      <c r="BL188" s="14" t="s">
        <v>122</v>
      </c>
      <c r="BM188" s="14" t="s">
        <v>260</v>
      </c>
    </row>
    <row r="189" spans="2:47" s="1" customFormat="1" ht="19.5">
      <c r="B189" s="28"/>
      <c r="D189" s="145" t="s">
        <v>124</v>
      </c>
      <c r="F189" s="146" t="s">
        <v>261</v>
      </c>
      <c r="I189" s="77"/>
      <c r="L189" s="28"/>
      <c r="M189" s="147"/>
      <c r="N189" s="47"/>
      <c r="O189" s="47"/>
      <c r="P189" s="47"/>
      <c r="Q189" s="47"/>
      <c r="R189" s="47"/>
      <c r="S189" s="47"/>
      <c r="T189" s="48"/>
      <c r="AT189" s="14" t="s">
        <v>124</v>
      </c>
      <c r="AU189" s="14" t="s">
        <v>77</v>
      </c>
    </row>
    <row r="190" spans="2:51" s="11" customFormat="1" ht="11.25">
      <c r="B190" s="148"/>
      <c r="D190" s="145" t="s">
        <v>126</v>
      </c>
      <c r="E190" s="149" t="s">
        <v>1</v>
      </c>
      <c r="F190" s="150" t="s">
        <v>134</v>
      </c>
      <c r="H190" s="151">
        <v>101.28</v>
      </c>
      <c r="I190" s="152"/>
      <c r="L190" s="148"/>
      <c r="M190" s="153"/>
      <c r="N190" s="154"/>
      <c r="O190" s="154"/>
      <c r="P190" s="154"/>
      <c r="Q190" s="154"/>
      <c r="R190" s="154"/>
      <c r="S190" s="154"/>
      <c r="T190" s="155"/>
      <c r="AT190" s="149" t="s">
        <v>126</v>
      </c>
      <c r="AU190" s="149" t="s">
        <v>77</v>
      </c>
      <c r="AV190" s="11" t="s">
        <v>77</v>
      </c>
      <c r="AW190" s="11" t="s">
        <v>32</v>
      </c>
      <c r="AX190" s="11" t="s">
        <v>70</v>
      </c>
      <c r="AY190" s="149" t="s">
        <v>115</v>
      </c>
    </row>
    <row r="191" spans="2:51" s="11" customFormat="1" ht="11.25">
      <c r="B191" s="148"/>
      <c r="D191" s="145" t="s">
        <v>126</v>
      </c>
      <c r="E191" s="149" t="s">
        <v>1</v>
      </c>
      <c r="F191" s="150" t="s">
        <v>262</v>
      </c>
      <c r="H191" s="151">
        <v>4.56</v>
      </c>
      <c r="I191" s="152"/>
      <c r="L191" s="148"/>
      <c r="M191" s="153"/>
      <c r="N191" s="154"/>
      <c r="O191" s="154"/>
      <c r="P191" s="154"/>
      <c r="Q191" s="154"/>
      <c r="R191" s="154"/>
      <c r="S191" s="154"/>
      <c r="T191" s="155"/>
      <c r="AT191" s="149" t="s">
        <v>126</v>
      </c>
      <c r="AU191" s="149" t="s">
        <v>77</v>
      </c>
      <c r="AV191" s="11" t="s">
        <v>77</v>
      </c>
      <c r="AW191" s="11" t="s">
        <v>32</v>
      </c>
      <c r="AX191" s="11" t="s">
        <v>70</v>
      </c>
      <c r="AY191" s="149" t="s">
        <v>115</v>
      </c>
    </row>
    <row r="192" spans="2:51" s="12" customFormat="1" ht="11.25">
      <c r="B192" s="156"/>
      <c r="D192" s="145" t="s">
        <v>126</v>
      </c>
      <c r="E192" s="157" t="s">
        <v>1</v>
      </c>
      <c r="F192" s="158" t="s">
        <v>136</v>
      </c>
      <c r="H192" s="159">
        <v>105.84</v>
      </c>
      <c r="I192" s="160"/>
      <c r="L192" s="156"/>
      <c r="M192" s="161"/>
      <c r="N192" s="162"/>
      <c r="O192" s="162"/>
      <c r="P192" s="162"/>
      <c r="Q192" s="162"/>
      <c r="R192" s="162"/>
      <c r="S192" s="162"/>
      <c r="T192" s="163"/>
      <c r="AT192" s="157" t="s">
        <v>126</v>
      </c>
      <c r="AU192" s="157" t="s">
        <v>77</v>
      </c>
      <c r="AV192" s="12" t="s">
        <v>122</v>
      </c>
      <c r="AW192" s="12" t="s">
        <v>32</v>
      </c>
      <c r="AX192" s="12" t="s">
        <v>75</v>
      </c>
      <c r="AY192" s="157" t="s">
        <v>115</v>
      </c>
    </row>
    <row r="193" spans="2:63" s="10" customFormat="1" ht="20.85" customHeight="1">
      <c r="B193" s="119"/>
      <c r="D193" s="120" t="s">
        <v>69</v>
      </c>
      <c r="E193" s="130" t="s">
        <v>263</v>
      </c>
      <c r="F193" s="130" t="s">
        <v>264</v>
      </c>
      <c r="I193" s="122"/>
      <c r="J193" s="131">
        <f>BK193</f>
        <v>0</v>
      </c>
      <c r="L193" s="119"/>
      <c r="M193" s="124"/>
      <c r="N193" s="125"/>
      <c r="O193" s="125"/>
      <c r="P193" s="126">
        <f>SUM(P194:P203)</f>
        <v>0</v>
      </c>
      <c r="Q193" s="125"/>
      <c r="R193" s="126">
        <f>SUM(R194:R203)</f>
        <v>0</v>
      </c>
      <c r="S193" s="125"/>
      <c r="T193" s="127">
        <f>SUM(T194:T203)</f>
        <v>0</v>
      </c>
      <c r="AR193" s="120" t="s">
        <v>75</v>
      </c>
      <c r="AT193" s="128" t="s">
        <v>69</v>
      </c>
      <c r="AU193" s="128" t="s">
        <v>77</v>
      </c>
      <c r="AY193" s="120" t="s">
        <v>115</v>
      </c>
      <c r="BK193" s="129">
        <f>SUM(BK194:BK203)</f>
        <v>0</v>
      </c>
    </row>
    <row r="194" spans="2:65" s="1" customFormat="1" ht="16.5" customHeight="1">
      <c r="B194" s="132"/>
      <c r="C194" s="133" t="s">
        <v>265</v>
      </c>
      <c r="D194" s="133" t="s">
        <v>117</v>
      </c>
      <c r="E194" s="134" t="s">
        <v>266</v>
      </c>
      <c r="F194" s="135" t="s">
        <v>267</v>
      </c>
      <c r="G194" s="136" t="s">
        <v>120</v>
      </c>
      <c r="H194" s="137">
        <v>105.84</v>
      </c>
      <c r="I194" s="138"/>
      <c r="J194" s="139">
        <f>ROUND(I194*H194,2)</f>
        <v>0</v>
      </c>
      <c r="K194" s="135" t="s">
        <v>130</v>
      </c>
      <c r="L194" s="28"/>
      <c r="M194" s="140" t="s">
        <v>1</v>
      </c>
      <c r="N194" s="141" t="s">
        <v>41</v>
      </c>
      <c r="O194" s="47"/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AR194" s="14" t="s">
        <v>122</v>
      </c>
      <c r="AT194" s="14" t="s">
        <v>117</v>
      </c>
      <c r="AU194" s="14" t="s">
        <v>137</v>
      </c>
      <c r="AY194" s="14" t="s">
        <v>115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4" t="s">
        <v>75</v>
      </c>
      <c r="BK194" s="144">
        <f>ROUND(I194*H194,2)</f>
        <v>0</v>
      </c>
      <c r="BL194" s="14" t="s">
        <v>122</v>
      </c>
      <c r="BM194" s="14" t="s">
        <v>268</v>
      </c>
    </row>
    <row r="195" spans="2:47" s="1" customFormat="1" ht="11.25">
      <c r="B195" s="28"/>
      <c r="D195" s="145" t="s">
        <v>124</v>
      </c>
      <c r="F195" s="146" t="s">
        <v>269</v>
      </c>
      <c r="I195" s="77"/>
      <c r="L195" s="28"/>
      <c r="M195" s="147"/>
      <c r="N195" s="47"/>
      <c r="O195" s="47"/>
      <c r="P195" s="47"/>
      <c r="Q195" s="47"/>
      <c r="R195" s="47"/>
      <c r="S195" s="47"/>
      <c r="T195" s="48"/>
      <c r="AT195" s="14" t="s">
        <v>124</v>
      </c>
      <c r="AU195" s="14" t="s">
        <v>137</v>
      </c>
    </row>
    <row r="196" spans="2:51" s="11" customFormat="1" ht="11.25">
      <c r="B196" s="148"/>
      <c r="D196" s="145" t="s">
        <v>126</v>
      </c>
      <c r="E196" s="149" t="s">
        <v>1</v>
      </c>
      <c r="F196" s="150" t="s">
        <v>134</v>
      </c>
      <c r="H196" s="151">
        <v>101.28</v>
      </c>
      <c r="I196" s="152"/>
      <c r="L196" s="148"/>
      <c r="M196" s="153"/>
      <c r="N196" s="154"/>
      <c r="O196" s="154"/>
      <c r="P196" s="154"/>
      <c r="Q196" s="154"/>
      <c r="R196" s="154"/>
      <c r="S196" s="154"/>
      <c r="T196" s="155"/>
      <c r="AT196" s="149" t="s">
        <v>126</v>
      </c>
      <c r="AU196" s="149" t="s">
        <v>137</v>
      </c>
      <c r="AV196" s="11" t="s">
        <v>77</v>
      </c>
      <c r="AW196" s="11" t="s">
        <v>32</v>
      </c>
      <c r="AX196" s="11" t="s">
        <v>70</v>
      </c>
      <c r="AY196" s="149" t="s">
        <v>115</v>
      </c>
    </row>
    <row r="197" spans="2:51" s="11" customFormat="1" ht="11.25">
      <c r="B197" s="148"/>
      <c r="D197" s="145" t="s">
        <v>126</v>
      </c>
      <c r="E197" s="149" t="s">
        <v>1</v>
      </c>
      <c r="F197" s="150" t="s">
        <v>262</v>
      </c>
      <c r="H197" s="151">
        <v>4.56</v>
      </c>
      <c r="I197" s="152"/>
      <c r="L197" s="148"/>
      <c r="M197" s="153"/>
      <c r="N197" s="154"/>
      <c r="O197" s="154"/>
      <c r="P197" s="154"/>
      <c r="Q197" s="154"/>
      <c r="R197" s="154"/>
      <c r="S197" s="154"/>
      <c r="T197" s="155"/>
      <c r="AT197" s="149" t="s">
        <v>126</v>
      </c>
      <c r="AU197" s="149" t="s">
        <v>137</v>
      </c>
      <c r="AV197" s="11" t="s">
        <v>77</v>
      </c>
      <c r="AW197" s="11" t="s">
        <v>32</v>
      </c>
      <c r="AX197" s="11" t="s">
        <v>70</v>
      </c>
      <c r="AY197" s="149" t="s">
        <v>115</v>
      </c>
    </row>
    <row r="198" spans="2:51" s="12" customFormat="1" ht="11.25">
      <c r="B198" s="156"/>
      <c r="D198" s="145" t="s">
        <v>126</v>
      </c>
      <c r="E198" s="157" t="s">
        <v>1</v>
      </c>
      <c r="F198" s="158" t="s">
        <v>136</v>
      </c>
      <c r="H198" s="159">
        <v>105.84</v>
      </c>
      <c r="I198" s="160"/>
      <c r="L198" s="156"/>
      <c r="M198" s="161"/>
      <c r="N198" s="162"/>
      <c r="O198" s="162"/>
      <c r="P198" s="162"/>
      <c r="Q198" s="162"/>
      <c r="R198" s="162"/>
      <c r="S198" s="162"/>
      <c r="T198" s="163"/>
      <c r="AT198" s="157" t="s">
        <v>126</v>
      </c>
      <c r="AU198" s="157" t="s">
        <v>137</v>
      </c>
      <c r="AV198" s="12" t="s">
        <v>122</v>
      </c>
      <c r="AW198" s="12" t="s">
        <v>32</v>
      </c>
      <c r="AX198" s="12" t="s">
        <v>75</v>
      </c>
      <c r="AY198" s="157" t="s">
        <v>115</v>
      </c>
    </row>
    <row r="199" spans="2:65" s="1" customFormat="1" ht="16.5" customHeight="1">
      <c r="B199" s="132"/>
      <c r="C199" s="133" t="s">
        <v>270</v>
      </c>
      <c r="D199" s="133" t="s">
        <v>117</v>
      </c>
      <c r="E199" s="134" t="s">
        <v>271</v>
      </c>
      <c r="F199" s="135" t="s">
        <v>272</v>
      </c>
      <c r="G199" s="136" t="s">
        <v>120</v>
      </c>
      <c r="H199" s="137">
        <v>105.84</v>
      </c>
      <c r="I199" s="138"/>
      <c r="J199" s="139">
        <f>ROUND(I199*H199,2)</f>
        <v>0</v>
      </c>
      <c r="K199" s="135" t="s">
        <v>273</v>
      </c>
      <c r="L199" s="28"/>
      <c r="M199" s="140" t="s">
        <v>1</v>
      </c>
      <c r="N199" s="141" t="s">
        <v>41</v>
      </c>
      <c r="O199" s="47"/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AR199" s="14" t="s">
        <v>122</v>
      </c>
      <c r="AT199" s="14" t="s">
        <v>117</v>
      </c>
      <c r="AU199" s="14" t="s">
        <v>137</v>
      </c>
      <c r="AY199" s="14" t="s">
        <v>115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4" t="s">
        <v>75</v>
      </c>
      <c r="BK199" s="144">
        <f>ROUND(I199*H199,2)</f>
        <v>0</v>
      </c>
      <c r="BL199" s="14" t="s">
        <v>122</v>
      </c>
      <c r="BM199" s="14" t="s">
        <v>274</v>
      </c>
    </row>
    <row r="200" spans="2:47" s="1" customFormat="1" ht="11.25">
      <c r="B200" s="28"/>
      <c r="D200" s="145" t="s">
        <v>124</v>
      </c>
      <c r="F200" s="146" t="s">
        <v>275</v>
      </c>
      <c r="I200" s="77"/>
      <c r="L200" s="28"/>
      <c r="M200" s="147"/>
      <c r="N200" s="47"/>
      <c r="O200" s="47"/>
      <c r="P200" s="47"/>
      <c r="Q200" s="47"/>
      <c r="R200" s="47"/>
      <c r="S200" s="47"/>
      <c r="T200" s="48"/>
      <c r="AT200" s="14" t="s">
        <v>124</v>
      </c>
      <c r="AU200" s="14" t="s">
        <v>137</v>
      </c>
    </row>
    <row r="201" spans="2:51" s="11" customFormat="1" ht="11.25">
      <c r="B201" s="148"/>
      <c r="D201" s="145" t="s">
        <v>126</v>
      </c>
      <c r="E201" s="149" t="s">
        <v>1</v>
      </c>
      <c r="F201" s="150" t="s">
        <v>134</v>
      </c>
      <c r="H201" s="151">
        <v>101.28</v>
      </c>
      <c r="I201" s="152"/>
      <c r="L201" s="148"/>
      <c r="M201" s="153"/>
      <c r="N201" s="154"/>
      <c r="O201" s="154"/>
      <c r="P201" s="154"/>
      <c r="Q201" s="154"/>
      <c r="R201" s="154"/>
      <c r="S201" s="154"/>
      <c r="T201" s="155"/>
      <c r="AT201" s="149" t="s">
        <v>126</v>
      </c>
      <c r="AU201" s="149" t="s">
        <v>137</v>
      </c>
      <c r="AV201" s="11" t="s">
        <v>77</v>
      </c>
      <c r="AW201" s="11" t="s">
        <v>32</v>
      </c>
      <c r="AX201" s="11" t="s">
        <v>70</v>
      </c>
      <c r="AY201" s="149" t="s">
        <v>115</v>
      </c>
    </row>
    <row r="202" spans="2:51" s="11" customFormat="1" ht="11.25">
      <c r="B202" s="148"/>
      <c r="D202" s="145" t="s">
        <v>126</v>
      </c>
      <c r="E202" s="149" t="s">
        <v>1</v>
      </c>
      <c r="F202" s="150" t="s">
        <v>262</v>
      </c>
      <c r="H202" s="151">
        <v>4.56</v>
      </c>
      <c r="I202" s="152"/>
      <c r="L202" s="148"/>
      <c r="M202" s="153"/>
      <c r="N202" s="154"/>
      <c r="O202" s="154"/>
      <c r="P202" s="154"/>
      <c r="Q202" s="154"/>
      <c r="R202" s="154"/>
      <c r="S202" s="154"/>
      <c r="T202" s="155"/>
      <c r="AT202" s="149" t="s">
        <v>126</v>
      </c>
      <c r="AU202" s="149" t="s">
        <v>137</v>
      </c>
      <c r="AV202" s="11" t="s">
        <v>77</v>
      </c>
      <c r="AW202" s="11" t="s">
        <v>32</v>
      </c>
      <c r="AX202" s="11" t="s">
        <v>70</v>
      </c>
      <c r="AY202" s="149" t="s">
        <v>115</v>
      </c>
    </row>
    <row r="203" spans="2:51" s="12" customFormat="1" ht="11.25">
      <c r="B203" s="156"/>
      <c r="D203" s="145" t="s">
        <v>126</v>
      </c>
      <c r="E203" s="157" t="s">
        <v>1</v>
      </c>
      <c r="F203" s="158" t="s">
        <v>136</v>
      </c>
      <c r="H203" s="159">
        <v>105.84</v>
      </c>
      <c r="I203" s="160"/>
      <c r="L203" s="156"/>
      <c r="M203" s="161"/>
      <c r="N203" s="162"/>
      <c r="O203" s="162"/>
      <c r="P203" s="162"/>
      <c r="Q203" s="162"/>
      <c r="R203" s="162"/>
      <c r="S203" s="162"/>
      <c r="T203" s="163"/>
      <c r="AT203" s="157" t="s">
        <v>126</v>
      </c>
      <c r="AU203" s="157" t="s">
        <v>137</v>
      </c>
      <c r="AV203" s="12" t="s">
        <v>122</v>
      </c>
      <c r="AW203" s="12" t="s">
        <v>32</v>
      </c>
      <c r="AX203" s="12" t="s">
        <v>75</v>
      </c>
      <c r="AY203" s="157" t="s">
        <v>115</v>
      </c>
    </row>
    <row r="204" spans="2:63" s="10" customFormat="1" ht="20.85" customHeight="1">
      <c r="B204" s="119"/>
      <c r="D204" s="120" t="s">
        <v>69</v>
      </c>
      <c r="E204" s="130" t="s">
        <v>276</v>
      </c>
      <c r="F204" s="130" t="s">
        <v>277</v>
      </c>
      <c r="I204" s="122"/>
      <c r="J204" s="131">
        <f>BK204</f>
        <v>0</v>
      </c>
      <c r="L204" s="119"/>
      <c r="M204" s="124"/>
      <c r="N204" s="125"/>
      <c r="O204" s="125"/>
      <c r="P204" s="126">
        <f>SUM(P205:P222)</f>
        <v>0</v>
      </c>
      <c r="Q204" s="125"/>
      <c r="R204" s="126">
        <f>SUM(R205:R222)</f>
        <v>0</v>
      </c>
      <c r="S204" s="125"/>
      <c r="T204" s="127">
        <f>SUM(T205:T222)</f>
        <v>0</v>
      </c>
      <c r="AR204" s="120" t="s">
        <v>75</v>
      </c>
      <c r="AT204" s="128" t="s">
        <v>69</v>
      </c>
      <c r="AU204" s="128" t="s">
        <v>77</v>
      </c>
      <c r="AY204" s="120" t="s">
        <v>115</v>
      </c>
      <c r="BK204" s="129">
        <f>SUM(BK205:BK222)</f>
        <v>0</v>
      </c>
    </row>
    <row r="205" spans="2:65" s="1" customFormat="1" ht="16.5" customHeight="1">
      <c r="B205" s="132"/>
      <c r="C205" s="133" t="s">
        <v>278</v>
      </c>
      <c r="D205" s="133" t="s">
        <v>117</v>
      </c>
      <c r="E205" s="134" t="s">
        <v>279</v>
      </c>
      <c r="F205" s="135" t="s">
        <v>280</v>
      </c>
      <c r="G205" s="136" t="s">
        <v>120</v>
      </c>
      <c r="H205" s="137">
        <v>105.84</v>
      </c>
      <c r="I205" s="138"/>
      <c r="J205" s="139">
        <f>ROUND(I205*H205,2)</f>
        <v>0</v>
      </c>
      <c r="K205" s="135" t="s">
        <v>273</v>
      </c>
      <c r="L205" s="28"/>
      <c r="M205" s="140" t="s">
        <v>1</v>
      </c>
      <c r="N205" s="141" t="s">
        <v>41</v>
      </c>
      <c r="O205" s="47"/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" t="s">
        <v>122</v>
      </c>
      <c r="AT205" s="14" t="s">
        <v>117</v>
      </c>
      <c r="AU205" s="14" t="s">
        <v>137</v>
      </c>
      <c r="AY205" s="14" t="s">
        <v>115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4" t="s">
        <v>75</v>
      </c>
      <c r="BK205" s="144">
        <f>ROUND(I205*H205,2)</f>
        <v>0</v>
      </c>
      <c r="BL205" s="14" t="s">
        <v>122</v>
      </c>
      <c r="BM205" s="14" t="s">
        <v>281</v>
      </c>
    </row>
    <row r="206" spans="2:47" s="1" customFormat="1" ht="11.25">
      <c r="B206" s="28"/>
      <c r="D206" s="145" t="s">
        <v>124</v>
      </c>
      <c r="F206" s="146" t="s">
        <v>282</v>
      </c>
      <c r="I206" s="77"/>
      <c r="L206" s="28"/>
      <c r="M206" s="147"/>
      <c r="N206" s="47"/>
      <c r="O206" s="47"/>
      <c r="P206" s="47"/>
      <c r="Q206" s="47"/>
      <c r="R206" s="47"/>
      <c r="S206" s="47"/>
      <c r="T206" s="48"/>
      <c r="AT206" s="14" t="s">
        <v>124</v>
      </c>
      <c r="AU206" s="14" t="s">
        <v>137</v>
      </c>
    </row>
    <row r="207" spans="2:51" s="11" customFormat="1" ht="11.25">
      <c r="B207" s="148"/>
      <c r="D207" s="145" t="s">
        <v>126</v>
      </c>
      <c r="E207" s="149" t="s">
        <v>1</v>
      </c>
      <c r="F207" s="150" t="s">
        <v>134</v>
      </c>
      <c r="H207" s="151">
        <v>101.28</v>
      </c>
      <c r="I207" s="152"/>
      <c r="L207" s="148"/>
      <c r="M207" s="153"/>
      <c r="N207" s="154"/>
      <c r="O207" s="154"/>
      <c r="P207" s="154"/>
      <c r="Q207" s="154"/>
      <c r="R207" s="154"/>
      <c r="S207" s="154"/>
      <c r="T207" s="155"/>
      <c r="AT207" s="149" t="s">
        <v>126</v>
      </c>
      <c r="AU207" s="149" t="s">
        <v>137</v>
      </c>
      <c r="AV207" s="11" t="s">
        <v>77</v>
      </c>
      <c r="AW207" s="11" t="s">
        <v>32</v>
      </c>
      <c r="AX207" s="11" t="s">
        <v>70</v>
      </c>
      <c r="AY207" s="149" t="s">
        <v>115</v>
      </c>
    </row>
    <row r="208" spans="2:51" s="11" customFormat="1" ht="11.25">
      <c r="B208" s="148"/>
      <c r="D208" s="145" t="s">
        <v>126</v>
      </c>
      <c r="E208" s="149" t="s">
        <v>1</v>
      </c>
      <c r="F208" s="150" t="s">
        <v>262</v>
      </c>
      <c r="H208" s="151">
        <v>4.56</v>
      </c>
      <c r="I208" s="152"/>
      <c r="L208" s="148"/>
      <c r="M208" s="153"/>
      <c r="N208" s="154"/>
      <c r="O208" s="154"/>
      <c r="P208" s="154"/>
      <c r="Q208" s="154"/>
      <c r="R208" s="154"/>
      <c r="S208" s="154"/>
      <c r="T208" s="155"/>
      <c r="AT208" s="149" t="s">
        <v>126</v>
      </c>
      <c r="AU208" s="149" t="s">
        <v>137</v>
      </c>
      <c r="AV208" s="11" t="s">
        <v>77</v>
      </c>
      <c r="AW208" s="11" t="s">
        <v>32</v>
      </c>
      <c r="AX208" s="11" t="s">
        <v>70</v>
      </c>
      <c r="AY208" s="149" t="s">
        <v>115</v>
      </c>
    </row>
    <row r="209" spans="2:51" s="12" customFormat="1" ht="11.25">
      <c r="B209" s="156"/>
      <c r="D209" s="145" t="s">
        <v>126</v>
      </c>
      <c r="E209" s="157" t="s">
        <v>1</v>
      </c>
      <c r="F209" s="158" t="s">
        <v>136</v>
      </c>
      <c r="H209" s="159">
        <v>105.84</v>
      </c>
      <c r="I209" s="160"/>
      <c r="L209" s="156"/>
      <c r="M209" s="161"/>
      <c r="N209" s="162"/>
      <c r="O209" s="162"/>
      <c r="P209" s="162"/>
      <c r="Q209" s="162"/>
      <c r="R209" s="162"/>
      <c r="S209" s="162"/>
      <c r="T209" s="163"/>
      <c r="AT209" s="157" t="s">
        <v>126</v>
      </c>
      <c r="AU209" s="157" t="s">
        <v>137</v>
      </c>
      <c r="AV209" s="12" t="s">
        <v>122</v>
      </c>
      <c r="AW209" s="12" t="s">
        <v>32</v>
      </c>
      <c r="AX209" s="12" t="s">
        <v>75</v>
      </c>
      <c r="AY209" s="157" t="s">
        <v>115</v>
      </c>
    </row>
    <row r="210" spans="2:65" s="1" customFormat="1" ht="16.5" customHeight="1">
      <c r="B210" s="132"/>
      <c r="C210" s="133" t="s">
        <v>283</v>
      </c>
      <c r="D210" s="133" t="s">
        <v>117</v>
      </c>
      <c r="E210" s="134" t="s">
        <v>284</v>
      </c>
      <c r="F210" s="135" t="s">
        <v>285</v>
      </c>
      <c r="G210" s="136" t="s">
        <v>120</v>
      </c>
      <c r="H210" s="137">
        <v>202.56</v>
      </c>
      <c r="I210" s="138"/>
      <c r="J210" s="139">
        <f>ROUND(I210*H210,2)</f>
        <v>0</v>
      </c>
      <c r="K210" s="135" t="s">
        <v>273</v>
      </c>
      <c r="L210" s="28"/>
      <c r="M210" s="140" t="s">
        <v>1</v>
      </c>
      <c r="N210" s="141" t="s">
        <v>41</v>
      </c>
      <c r="O210" s="47"/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3">
        <f>S210*H210</f>
        <v>0</v>
      </c>
      <c r="AR210" s="14" t="s">
        <v>122</v>
      </c>
      <c r="AT210" s="14" t="s">
        <v>117</v>
      </c>
      <c r="AU210" s="14" t="s">
        <v>137</v>
      </c>
      <c r="AY210" s="14" t="s">
        <v>115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4" t="s">
        <v>75</v>
      </c>
      <c r="BK210" s="144">
        <f>ROUND(I210*H210,2)</f>
        <v>0</v>
      </c>
      <c r="BL210" s="14" t="s">
        <v>122</v>
      </c>
      <c r="BM210" s="14" t="s">
        <v>286</v>
      </c>
    </row>
    <row r="211" spans="2:47" s="1" customFormat="1" ht="11.25">
      <c r="B211" s="28"/>
      <c r="D211" s="145" t="s">
        <v>124</v>
      </c>
      <c r="F211" s="146" t="s">
        <v>287</v>
      </c>
      <c r="I211" s="77"/>
      <c r="L211" s="28"/>
      <c r="M211" s="147"/>
      <c r="N211" s="47"/>
      <c r="O211" s="47"/>
      <c r="P211" s="47"/>
      <c r="Q211" s="47"/>
      <c r="R211" s="47"/>
      <c r="S211" s="47"/>
      <c r="T211" s="48"/>
      <c r="AT211" s="14" t="s">
        <v>124</v>
      </c>
      <c r="AU211" s="14" t="s">
        <v>137</v>
      </c>
    </row>
    <row r="212" spans="2:51" s="11" customFormat="1" ht="11.25">
      <c r="B212" s="148"/>
      <c r="D212" s="145" t="s">
        <v>126</v>
      </c>
      <c r="E212" s="149" t="s">
        <v>1</v>
      </c>
      <c r="F212" s="150" t="s">
        <v>288</v>
      </c>
      <c r="H212" s="151">
        <v>202.56</v>
      </c>
      <c r="I212" s="152"/>
      <c r="L212" s="148"/>
      <c r="M212" s="153"/>
      <c r="N212" s="154"/>
      <c r="O212" s="154"/>
      <c r="P212" s="154"/>
      <c r="Q212" s="154"/>
      <c r="R212" s="154"/>
      <c r="S212" s="154"/>
      <c r="T212" s="155"/>
      <c r="AT212" s="149" t="s">
        <v>126</v>
      </c>
      <c r="AU212" s="149" t="s">
        <v>137</v>
      </c>
      <c r="AV212" s="11" t="s">
        <v>77</v>
      </c>
      <c r="AW212" s="11" t="s">
        <v>32</v>
      </c>
      <c r="AX212" s="11" t="s">
        <v>75</v>
      </c>
      <c r="AY212" s="149" t="s">
        <v>115</v>
      </c>
    </row>
    <row r="213" spans="2:65" s="1" customFormat="1" ht="16.5" customHeight="1">
      <c r="B213" s="132"/>
      <c r="C213" s="133" t="s">
        <v>289</v>
      </c>
      <c r="D213" s="133" t="s">
        <v>117</v>
      </c>
      <c r="E213" s="134" t="s">
        <v>290</v>
      </c>
      <c r="F213" s="135" t="s">
        <v>291</v>
      </c>
      <c r="G213" s="136" t="s">
        <v>120</v>
      </c>
      <c r="H213" s="137">
        <v>105.84</v>
      </c>
      <c r="I213" s="138"/>
      <c r="J213" s="139">
        <f>ROUND(I213*H213,2)</f>
        <v>0</v>
      </c>
      <c r="K213" s="135" t="s">
        <v>273</v>
      </c>
      <c r="L213" s="28"/>
      <c r="M213" s="140" t="s">
        <v>1</v>
      </c>
      <c r="N213" s="141" t="s">
        <v>41</v>
      </c>
      <c r="O213" s="47"/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" t="s">
        <v>122</v>
      </c>
      <c r="AT213" s="14" t="s">
        <v>117</v>
      </c>
      <c r="AU213" s="14" t="s">
        <v>137</v>
      </c>
      <c r="AY213" s="14" t="s">
        <v>115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4" t="s">
        <v>75</v>
      </c>
      <c r="BK213" s="144">
        <f>ROUND(I213*H213,2)</f>
        <v>0</v>
      </c>
      <c r="BL213" s="14" t="s">
        <v>122</v>
      </c>
      <c r="BM213" s="14" t="s">
        <v>292</v>
      </c>
    </row>
    <row r="214" spans="2:47" s="1" customFormat="1" ht="19.5">
      <c r="B214" s="28"/>
      <c r="D214" s="145" t="s">
        <v>124</v>
      </c>
      <c r="F214" s="146" t="s">
        <v>293</v>
      </c>
      <c r="I214" s="77"/>
      <c r="L214" s="28"/>
      <c r="M214" s="147"/>
      <c r="N214" s="47"/>
      <c r="O214" s="47"/>
      <c r="P214" s="47"/>
      <c r="Q214" s="47"/>
      <c r="R214" s="47"/>
      <c r="S214" s="47"/>
      <c r="T214" s="48"/>
      <c r="AT214" s="14" t="s">
        <v>124</v>
      </c>
      <c r="AU214" s="14" t="s">
        <v>137</v>
      </c>
    </row>
    <row r="215" spans="2:51" s="11" customFormat="1" ht="11.25">
      <c r="B215" s="148"/>
      <c r="D215" s="145" t="s">
        <v>126</v>
      </c>
      <c r="E215" s="149" t="s">
        <v>1</v>
      </c>
      <c r="F215" s="150" t="s">
        <v>134</v>
      </c>
      <c r="H215" s="151">
        <v>101.28</v>
      </c>
      <c r="I215" s="152"/>
      <c r="L215" s="148"/>
      <c r="M215" s="153"/>
      <c r="N215" s="154"/>
      <c r="O215" s="154"/>
      <c r="P215" s="154"/>
      <c r="Q215" s="154"/>
      <c r="R215" s="154"/>
      <c r="S215" s="154"/>
      <c r="T215" s="155"/>
      <c r="AT215" s="149" t="s">
        <v>126</v>
      </c>
      <c r="AU215" s="149" t="s">
        <v>137</v>
      </c>
      <c r="AV215" s="11" t="s">
        <v>77</v>
      </c>
      <c r="AW215" s="11" t="s">
        <v>32</v>
      </c>
      <c r="AX215" s="11" t="s">
        <v>70</v>
      </c>
      <c r="AY215" s="149" t="s">
        <v>115</v>
      </c>
    </row>
    <row r="216" spans="2:51" s="11" customFormat="1" ht="11.25">
      <c r="B216" s="148"/>
      <c r="D216" s="145" t="s">
        <v>126</v>
      </c>
      <c r="E216" s="149" t="s">
        <v>1</v>
      </c>
      <c r="F216" s="150" t="s">
        <v>262</v>
      </c>
      <c r="H216" s="151">
        <v>4.56</v>
      </c>
      <c r="I216" s="152"/>
      <c r="L216" s="148"/>
      <c r="M216" s="153"/>
      <c r="N216" s="154"/>
      <c r="O216" s="154"/>
      <c r="P216" s="154"/>
      <c r="Q216" s="154"/>
      <c r="R216" s="154"/>
      <c r="S216" s="154"/>
      <c r="T216" s="155"/>
      <c r="AT216" s="149" t="s">
        <v>126</v>
      </c>
      <c r="AU216" s="149" t="s">
        <v>137</v>
      </c>
      <c r="AV216" s="11" t="s">
        <v>77</v>
      </c>
      <c r="AW216" s="11" t="s">
        <v>32</v>
      </c>
      <c r="AX216" s="11" t="s">
        <v>70</v>
      </c>
      <c r="AY216" s="149" t="s">
        <v>115</v>
      </c>
    </row>
    <row r="217" spans="2:51" s="12" customFormat="1" ht="11.25">
      <c r="B217" s="156"/>
      <c r="D217" s="145" t="s">
        <v>126</v>
      </c>
      <c r="E217" s="157" t="s">
        <v>1</v>
      </c>
      <c r="F217" s="158" t="s">
        <v>136</v>
      </c>
      <c r="H217" s="159">
        <v>105.84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3"/>
      <c r="AT217" s="157" t="s">
        <v>126</v>
      </c>
      <c r="AU217" s="157" t="s">
        <v>137</v>
      </c>
      <c r="AV217" s="12" t="s">
        <v>122</v>
      </c>
      <c r="AW217" s="12" t="s">
        <v>32</v>
      </c>
      <c r="AX217" s="12" t="s">
        <v>75</v>
      </c>
      <c r="AY217" s="157" t="s">
        <v>115</v>
      </c>
    </row>
    <row r="218" spans="2:65" s="1" customFormat="1" ht="16.5" customHeight="1">
      <c r="B218" s="132"/>
      <c r="C218" s="133" t="s">
        <v>294</v>
      </c>
      <c r="D218" s="133" t="s">
        <v>117</v>
      </c>
      <c r="E218" s="134" t="s">
        <v>295</v>
      </c>
      <c r="F218" s="135" t="s">
        <v>296</v>
      </c>
      <c r="G218" s="136" t="s">
        <v>120</v>
      </c>
      <c r="H218" s="137">
        <v>105.84</v>
      </c>
      <c r="I218" s="138"/>
      <c r="J218" s="139">
        <f>ROUND(I218*H218,2)</f>
        <v>0</v>
      </c>
      <c r="K218" s="135" t="s">
        <v>130</v>
      </c>
      <c r="L218" s="28"/>
      <c r="M218" s="140" t="s">
        <v>1</v>
      </c>
      <c r="N218" s="141" t="s">
        <v>41</v>
      </c>
      <c r="O218" s="47"/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" t="s">
        <v>122</v>
      </c>
      <c r="AT218" s="14" t="s">
        <v>117</v>
      </c>
      <c r="AU218" s="14" t="s">
        <v>137</v>
      </c>
      <c r="AY218" s="14" t="s">
        <v>115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4" t="s">
        <v>75</v>
      </c>
      <c r="BK218" s="144">
        <f>ROUND(I218*H218,2)</f>
        <v>0</v>
      </c>
      <c r="BL218" s="14" t="s">
        <v>122</v>
      </c>
      <c r="BM218" s="14" t="s">
        <v>297</v>
      </c>
    </row>
    <row r="219" spans="2:47" s="1" customFormat="1" ht="19.5">
      <c r="B219" s="28"/>
      <c r="D219" s="145" t="s">
        <v>124</v>
      </c>
      <c r="F219" s="146" t="s">
        <v>298</v>
      </c>
      <c r="I219" s="77"/>
      <c r="L219" s="28"/>
      <c r="M219" s="147"/>
      <c r="N219" s="47"/>
      <c r="O219" s="47"/>
      <c r="P219" s="47"/>
      <c r="Q219" s="47"/>
      <c r="R219" s="47"/>
      <c r="S219" s="47"/>
      <c r="T219" s="48"/>
      <c r="AT219" s="14" t="s">
        <v>124</v>
      </c>
      <c r="AU219" s="14" t="s">
        <v>137</v>
      </c>
    </row>
    <row r="220" spans="2:51" s="11" customFormat="1" ht="11.25">
      <c r="B220" s="148"/>
      <c r="D220" s="145" t="s">
        <v>126</v>
      </c>
      <c r="E220" s="149" t="s">
        <v>1</v>
      </c>
      <c r="F220" s="150" t="s">
        <v>134</v>
      </c>
      <c r="H220" s="151">
        <v>101.28</v>
      </c>
      <c r="I220" s="152"/>
      <c r="L220" s="148"/>
      <c r="M220" s="153"/>
      <c r="N220" s="154"/>
      <c r="O220" s="154"/>
      <c r="P220" s="154"/>
      <c r="Q220" s="154"/>
      <c r="R220" s="154"/>
      <c r="S220" s="154"/>
      <c r="T220" s="155"/>
      <c r="AT220" s="149" t="s">
        <v>126</v>
      </c>
      <c r="AU220" s="149" t="s">
        <v>137</v>
      </c>
      <c r="AV220" s="11" t="s">
        <v>77</v>
      </c>
      <c r="AW220" s="11" t="s">
        <v>32</v>
      </c>
      <c r="AX220" s="11" t="s">
        <v>70</v>
      </c>
      <c r="AY220" s="149" t="s">
        <v>115</v>
      </c>
    </row>
    <row r="221" spans="2:51" s="11" customFormat="1" ht="11.25">
      <c r="B221" s="148"/>
      <c r="D221" s="145" t="s">
        <v>126</v>
      </c>
      <c r="E221" s="149" t="s">
        <v>1</v>
      </c>
      <c r="F221" s="150" t="s">
        <v>262</v>
      </c>
      <c r="H221" s="151">
        <v>4.56</v>
      </c>
      <c r="I221" s="152"/>
      <c r="L221" s="148"/>
      <c r="M221" s="153"/>
      <c r="N221" s="154"/>
      <c r="O221" s="154"/>
      <c r="P221" s="154"/>
      <c r="Q221" s="154"/>
      <c r="R221" s="154"/>
      <c r="S221" s="154"/>
      <c r="T221" s="155"/>
      <c r="AT221" s="149" t="s">
        <v>126</v>
      </c>
      <c r="AU221" s="149" t="s">
        <v>137</v>
      </c>
      <c r="AV221" s="11" t="s">
        <v>77</v>
      </c>
      <c r="AW221" s="11" t="s">
        <v>32</v>
      </c>
      <c r="AX221" s="11" t="s">
        <v>70</v>
      </c>
      <c r="AY221" s="149" t="s">
        <v>115</v>
      </c>
    </row>
    <row r="222" spans="2:51" s="12" customFormat="1" ht="11.25">
      <c r="B222" s="156"/>
      <c r="D222" s="145" t="s">
        <v>126</v>
      </c>
      <c r="E222" s="157" t="s">
        <v>1</v>
      </c>
      <c r="F222" s="158" t="s">
        <v>136</v>
      </c>
      <c r="H222" s="159">
        <v>105.84</v>
      </c>
      <c r="I222" s="160"/>
      <c r="L222" s="156"/>
      <c r="M222" s="161"/>
      <c r="N222" s="162"/>
      <c r="O222" s="162"/>
      <c r="P222" s="162"/>
      <c r="Q222" s="162"/>
      <c r="R222" s="162"/>
      <c r="S222" s="162"/>
      <c r="T222" s="163"/>
      <c r="AT222" s="157" t="s">
        <v>126</v>
      </c>
      <c r="AU222" s="157" t="s">
        <v>137</v>
      </c>
      <c r="AV222" s="12" t="s">
        <v>122</v>
      </c>
      <c r="AW222" s="12" t="s">
        <v>32</v>
      </c>
      <c r="AX222" s="12" t="s">
        <v>75</v>
      </c>
      <c r="AY222" s="157" t="s">
        <v>115</v>
      </c>
    </row>
    <row r="223" spans="2:63" s="10" customFormat="1" ht="22.9" customHeight="1">
      <c r="B223" s="119"/>
      <c r="D223" s="120" t="s">
        <v>69</v>
      </c>
      <c r="E223" s="130" t="s">
        <v>162</v>
      </c>
      <c r="F223" s="130" t="s">
        <v>299</v>
      </c>
      <c r="I223" s="122"/>
      <c r="J223" s="131">
        <f>BK223</f>
        <v>0</v>
      </c>
      <c r="L223" s="119"/>
      <c r="M223" s="124"/>
      <c r="N223" s="125"/>
      <c r="O223" s="125"/>
      <c r="P223" s="126">
        <f>SUM(P224:P376)</f>
        <v>0</v>
      </c>
      <c r="Q223" s="125"/>
      <c r="R223" s="126">
        <f>SUM(R224:R376)</f>
        <v>28.018542399999998</v>
      </c>
      <c r="S223" s="125"/>
      <c r="T223" s="127">
        <f>SUM(T224:T376)</f>
        <v>0</v>
      </c>
      <c r="AR223" s="120" t="s">
        <v>75</v>
      </c>
      <c r="AT223" s="128" t="s">
        <v>69</v>
      </c>
      <c r="AU223" s="128" t="s">
        <v>75</v>
      </c>
      <c r="AY223" s="120" t="s">
        <v>115</v>
      </c>
      <c r="BK223" s="129">
        <f>SUM(BK224:BK376)</f>
        <v>0</v>
      </c>
    </row>
    <row r="224" spans="2:65" s="1" customFormat="1" ht="16.5" customHeight="1">
      <c r="B224" s="132"/>
      <c r="C224" s="133" t="s">
        <v>300</v>
      </c>
      <c r="D224" s="133" t="s">
        <v>117</v>
      </c>
      <c r="E224" s="134" t="s">
        <v>301</v>
      </c>
      <c r="F224" s="135" t="s">
        <v>302</v>
      </c>
      <c r="G224" s="136" t="s">
        <v>145</v>
      </c>
      <c r="H224" s="137">
        <v>775.8</v>
      </c>
      <c r="I224" s="138"/>
      <c r="J224" s="139">
        <f>ROUND(I224*H224,2)</f>
        <v>0</v>
      </c>
      <c r="K224" s="135" t="s">
        <v>1</v>
      </c>
      <c r="L224" s="28"/>
      <c r="M224" s="140" t="s">
        <v>1</v>
      </c>
      <c r="N224" s="141" t="s">
        <v>41</v>
      </c>
      <c r="O224" s="47"/>
      <c r="P224" s="142">
        <f>O224*H224</f>
        <v>0</v>
      </c>
      <c r="Q224" s="142">
        <v>0</v>
      </c>
      <c r="R224" s="142">
        <f>Q224*H224</f>
        <v>0</v>
      </c>
      <c r="S224" s="142">
        <v>0</v>
      </c>
      <c r="T224" s="143">
        <f>S224*H224</f>
        <v>0</v>
      </c>
      <c r="AR224" s="14" t="s">
        <v>122</v>
      </c>
      <c r="AT224" s="14" t="s">
        <v>117</v>
      </c>
      <c r="AU224" s="14" t="s">
        <v>77</v>
      </c>
      <c r="AY224" s="14" t="s">
        <v>115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4" t="s">
        <v>75</v>
      </c>
      <c r="BK224" s="144">
        <f>ROUND(I224*H224,2)</f>
        <v>0</v>
      </c>
      <c r="BL224" s="14" t="s">
        <v>122</v>
      </c>
      <c r="BM224" s="14" t="s">
        <v>303</v>
      </c>
    </row>
    <row r="225" spans="2:47" s="1" customFormat="1" ht="11.25">
      <c r="B225" s="28"/>
      <c r="D225" s="145" t="s">
        <v>124</v>
      </c>
      <c r="F225" s="146" t="s">
        <v>304</v>
      </c>
      <c r="I225" s="77"/>
      <c r="L225" s="28"/>
      <c r="M225" s="147"/>
      <c r="N225" s="47"/>
      <c r="O225" s="47"/>
      <c r="P225" s="47"/>
      <c r="Q225" s="47"/>
      <c r="R225" s="47"/>
      <c r="S225" s="47"/>
      <c r="T225" s="48"/>
      <c r="AT225" s="14" t="s">
        <v>124</v>
      </c>
      <c r="AU225" s="14" t="s">
        <v>77</v>
      </c>
    </row>
    <row r="226" spans="2:51" s="11" customFormat="1" ht="11.25">
      <c r="B226" s="148"/>
      <c r="D226" s="145" t="s">
        <v>126</v>
      </c>
      <c r="E226" s="149" t="s">
        <v>1</v>
      </c>
      <c r="F226" s="150" t="s">
        <v>305</v>
      </c>
      <c r="H226" s="151">
        <v>775.8</v>
      </c>
      <c r="I226" s="152"/>
      <c r="L226" s="148"/>
      <c r="M226" s="153"/>
      <c r="N226" s="154"/>
      <c r="O226" s="154"/>
      <c r="P226" s="154"/>
      <c r="Q226" s="154"/>
      <c r="R226" s="154"/>
      <c r="S226" s="154"/>
      <c r="T226" s="155"/>
      <c r="AT226" s="149" t="s">
        <v>126</v>
      </c>
      <c r="AU226" s="149" t="s">
        <v>77</v>
      </c>
      <c r="AV226" s="11" t="s">
        <v>77</v>
      </c>
      <c r="AW226" s="11" t="s">
        <v>32</v>
      </c>
      <c r="AX226" s="11" t="s">
        <v>75</v>
      </c>
      <c r="AY226" s="149" t="s">
        <v>115</v>
      </c>
    </row>
    <row r="227" spans="2:65" s="1" customFormat="1" ht="16.5" customHeight="1">
      <c r="B227" s="132"/>
      <c r="C227" s="216" t="s">
        <v>306</v>
      </c>
      <c r="D227" s="216" t="s">
        <v>307</v>
      </c>
      <c r="E227" s="217" t="s">
        <v>308</v>
      </c>
      <c r="F227" s="218" t="s">
        <v>309</v>
      </c>
      <c r="G227" s="219" t="s">
        <v>310</v>
      </c>
      <c r="H227" s="220">
        <v>30</v>
      </c>
      <c r="I227" s="169"/>
      <c r="J227" s="170">
        <f>ROUND(I227*H227,2)</f>
        <v>0</v>
      </c>
      <c r="K227" s="166" t="s">
        <v>311</v>
      </c>
      <c r="L227" s="171"/>
      <c r="M227" s="172" t="s">
        <v>1</v>
      </c>
      <c r="N227" s="173" t="s">
        <v>41</v>
      </c>
      <c r="O227" s="47"/>
      <c r="P227" s="142">
        <f>O227*H227</f>
        <v>0</v>
      </c>
      <c r="Q227" s="142">
        <v>0.0038</v>
      </c>
      <c r="R227" s="142">
        <f>Q227*H227</f>
        <v>0.114</v>
      </c>
      <c r="S227" s="142">
        <v>0</v>
      </c>
      <c r="T227" s="143">
        <f>S227*H227</f>
        <v>0</v>
      </c>
      <c r="AR227" s="14" t="s">
        <v>162</v>
      </c>
      <c r="AT227" s="14" t="s">
        <v>307</v>
      </c>
      <c r="AU227" s="14" t="s">
        <v>77</v>
      </c>
      <c r="AY227" s="14" t="s">
        <v>115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4" t="s">
        <v>75</v>
      </c>
      <c r="BK227" s="144">
        <f>ROUND(I227*H227,2)</f>
        <v>0</v>
      </c>
      <c r="BL227" s="14" t="s">
        <v>122</v>
      </c>
      <c r="BM227" s="14" t="s">
        <v>312</v>
      </c>
    </row>
    <row r="228" spans="2:47" s="1" customFormat="1" ht="11.25">
      <c r="B228" s="28"/>
      <c r="D228" s="145" t="s">
        <v>124</v>
      </c>
      <c r="F228" s="146" t="s">
        <v>313</v>
      </c>
      <c r="I228" s="77"/>
      <c r="L228" s="28"/>
      <c r="M228" s="147"/>
      <c r="N228" s="47"/>
      <c r="O228" s="47"/>
      <c r="P228" s="47"/>
      <c r="Q228" s="47"/>
      <c r="R228" s="47"/>
      <c r="S228" s="47"/>
      <c r="T228" s="48"/>
      <c r="AT228" s="14" t="s">
        <v>124</v>
      </c>
      <c r="AU228" s="14" t="s">
        <v>77</v>
      </c>
    </row>
    <row r="229" spans="2:65" s="1" customFormat="1" ht="16.5" customHeight="1">
      <c r="B229" s="132"/>
      <c r="C229" s="216" t="s">
        <v>314</v>
      </c>
      <c r="D229" s="216" t="s">
        <v>307</v>
      </c>
      <c r="E229" s="217" t="s">
        <v>315</v>
      </c>
      <c r="F229" s="218" t="s">
        <v>316</v>
      </c>
      <c r="G229" s="219" t="s">
        <v>310</v>
      </c>
      <c r="H229" s="220">
        <v>1</v>
      </c>
      <c r="I229" s="169"/>
      <c r="J229" s="170">
        <f>ROUND(I229*H229,2)</f>
        <v>0</v>
      </c>
      <c r="K229" s="166" t="s">
        <v>130</v>
      </c>
      <c r="L229" s="171"/>
      <c r="M229" s="172" t="s">
        <v>1</v>
      </c>
      <c r="N229" s="173" t="s">
        <v>41</v>
      </c>
      <c r="O229" s="47"/>
      <c r="P229" s="142">
        <f>O229*H229</f>
        <v>0</v>
      </c>
      <c r="Q229" s="142">
        <v>0.0083</v>
      </c>
      <c r="R229" s="142">
        <f>Q229*H229</f>
        <v>0.0083</v>
      </c>
      <c r="S229" s="142">
        <v>0</v>
      </c>
      <c r="T229" s="143">
        <f>S229*H229</f>
        <v>0</v>
      </c>
      <c r="AR229" s="14" t="s">
        <v>162</v>
      </c>
      <c r="AT229" s="14" t="s">
        <v>307</v>
      </c>
      <c r="AU229" s="14" t="s">
        <v>77</v>
      </c>
      <c r="AY229" s="14" t="s">
        <v>115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4" t="s">
        <v>75</v>
      </c>
      <c r="BK229" s="144">
        <f>ROUND(I229*H229,2)</f>
        <v>0</v>
      </c>
      <c r="BL229" s="14" t="s">
        <v>122</v>
      </c>
      <c r="BM229" s="14" t="s">
        <v>317</v>
      </c>
    </row>
    <row r="230" spans="2:47" s="1" customFormat="1" ht="11.25">
      <c r="B230" s="28"/>
      <c r="D230" s="145" t="s">
        <v>124</v>
      </c>
      <c r="F230" s="146" t="s">
        <v>316</v>
      </c>
      <c r="I230" s="77"/>
      <c r="L230" s="28"/>
      <c r="M230" s="147"/>
      <c r="N230" s="47"/>
      <c r="O230" s="47"/>
      <c r="P230" s="47"/>
      <c r="Q230" s="47"/>
      <c r="R230" s="47"/>
      <c r="S230" s="47"/>
      <c r="T230" s="48"/>
      <c r="AT230" s="14" t="s">
        <v>124</v>
      </c>
      <c r="AU230" s="14" t="s">
        <v>77</v>
      </c>
    </row>
    <row r="231" spans="2:65" s="1" customFormat="1" ht="16.5" customHeight="1">
      <c r="B231" s="132"/>
      <c r="C231" s="133" t="s">
        <v>318</v>
      </c>
      <c r="D231" s="133" t="s">
        <v>117</v>
      </c>
      <c r="E231" s="134" t="s">
        <v>319</v>
      </c>
      <c r="F231" s="135" t="s">
        <v>320</v>
      </c>
      <c r="G231" s="136" t="s">
        <v>145</v>
      </c>
      <c r="H231" s="137">
        <v>775.8</v>
      </c>
      <c r="I231" s="138"/>
      <c r="J231" s="139">
        <f>ROUND(I231*H231,2)</f>
        <v>0</v>
      </c>
      <c r="K231" s="135" t="s">
        <v>1</v>
      </c>
      <c r="L231" s="28"/>
      <c r="M231" s="140" t="s">
        <v>1</v>
      </c>
      <c r="N231" s="141" t="s">
        <v>41</v>
      </c>
      <c r="O231" s="47"/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4" t="s">
        <v>122</v>
      </c>
      <c r="AT231" s="14" t="s">
        <v>117</v>
      </c>
      <c r="AU231" s="14" t="s">
        <v>77</v>
      </c>
      <c r="AY231" s="14" t="s">
        <v>115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4" t="s">
        <v>75</v>
      </c>
      <c r="BK231" s="144">
        <f>ROUND(I231*H231,2)</f>
        <v>0</v>
      </c>
      <c r="BL231" s="14" t="s">
        <v>122</v>
      </c>
      <c r="BM231" s="14" t="s">
        <v>321</v>
      </c>
    </row>
    <row r="232" spans="2:47" s="1" customFormat="1" ht="11.25">
      <c r="B232" s="28"/>
      <c r="D232" s="145" t="s">
        <v>124</v>
      </c>
      <c r="F232" s="146" t="s">
        <v>322</v>
      </c>
      <c r="I232" s="77"/>
      <c r="L232" s="28"/>
      <c r="M232" s="147"/>
      <c r="N232" s="47"/>
      <c r="O232" s="47"/>
      <c r="P232" s="47"/>
      <c r="Q232" s="47"/>
      <c r="R232" s="47"/>
      <c r="S232" s="47"/>
      <c r="T232" s="48"/>
      <c r="AT232" s="14" t="s">
        <v>124</v>
      </c>
      <c r="AU232" s="14" t="s">
        <v>77</v>
      </c>
    </row>
    <row r="233" spans="2:51" s="11" customFormat="1" ht="11.25">
      <c r="B233" s="148"/>
      <c r="D233" s="145" t="s">
        <v>126</v>
      </c>
      <c r="E233" s="149" t="s">
        <v>1</v>
      </c>
      <c r="F233" s="150" t="s">
        <v>305</v>
      </c>
      <c r="H233" s="151">
        <v>775.8</v>
      </c>
      <c r="I233" s="152"/>
      <c r="L233" s="148"/>
      <c r="M233" s="153"/>
      <c r="N233" s="154"/>
      <c r="O233" s="154"/>
      <c r="P233" s="154"/>
      <c r="Q233" s="154"/>
      <c r="R233" s="154"/>
      <c r="S233" s="154"/>
      <c r="T233" s="155"/>
      <c r="AT233" s="149" t="s">
        <v>126</v>
      </c>
      <c r="AU233" s="149" t="s">
        <v>77</v>
      </c>
      <c r="AV233" s="11" t="s">
        <v>77</v>
      </c>
      <c r="AW233" s="11" t="s">
        <v>32</v>
      </c>
      <c r="AX233" s="11" t="s">
        <v>75</v>
      </c>
      <c r="AY233" s="149" t="s">
        <v>115</v>
      </c>
    </row>
    <row r="234" spans="2:65" s="1" customFormat="1" ht="16.5" customHeight="1">
      <c r="B234" s="132"/>
      <c r="C234" s="133" t="s">
        <v>323</v>
      </c>
      <c r="D234" s="133" t="s">
        <v>117</v>
      </c>
      <c r="E234" s="134" t="s">
        <v>324</v>
      </c>
      <c r="F234" s="135" t="s">
        <v>325</v>
      </c>
      <c r="G234" s="136" t="s">
        <v>310</v>
      </c>
      <c r="H234" s="137">
        <v>31</v>
      </c>
      <c r="I234" s="138"/>
      <c r="J234" s="139">
        <f>ROUND(I234*H234,2)</f>
        <v>0</v>
      </c>
      <c r="K234" s="135" t="s">
        <v>326</v>
      </c>
      <c r="L234" s="28"/>
      <c r="M234" s="140" t="s">
        <v>1</v>
      </c>
      <c r="N234" s="141" t="s">
        <v>41</v>
      </c>
      <c r="O234" s="47"/>
      <c r="P234" s="142">
        <f>O234*H234</f>
        <v>0</v>
      </c>
      <c r="Q234" s="142">
        <v>0.00021</v>
      </c>
      <c r="R234" s="142">
        <f>Q234*H234</f>
        <v>0.00651</v>
      </c>
      <c r="S234" s="142">
        <v>0</v>
      </c>
      <c r="T234" s="143">
        <f>S234*H234</f>
        <v>0</v>
      </c>
      <c r="AR234" s="14" t="s">
        <v>209</v>
      </c>
      <c r="AT234" s="14" t="s">
        <v>117</v>
      </c>
      <c r="AU234" s="14" t="s">
        <v>77</v>
      </c>
      <c r="AY234" s="14" t="s">
        <v>115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4" t="s">
        <v>75</v>
      </c>
      <c r="BK234" s="144">
        <f>ROUND(I234*H234,2)</f>
        <v>0</v>
      </c>
      <c r="BL234" s="14" t="s">
        <v>209</v>
      </c>
      <c r="BM234" s="14" t="s">
        <v>327</v>
      </c>
    </row>
    <row r="235" spans="2:47" s="1" customFormat="1" ht="11.25">
      <c r="B235" s="28"/>
      <c r="D235" s="145" t="s">
        <v>124</v>
      </c>
      <c r="F235" s="146" t="s">
        <v>328</v>
      </c>
      <c r="I235" s="77"/>
      <c r="L235" s="28"/>
      <c r="M235" s="147"/>
      <c r="N235" s="47"/>
      <c r="O235" s="47"/>
      <c r="P235" s="47"/>
      <c r="Q235" s="47"/>
      <c r="R235" s="47"/>
      <c r="S235" s="47"/>
      <c r="T235" s="48"/>
      <c r="AT235" s="14" t="s">
        <v>124</v>
      </c>
      <c r="AU235" s="14" t="s">
        <v>77</v>
      </c>
    </row>
    <row r="236" spans="2:65" s="1" customFormat="1" ht="16.5" customHeight="1">
      <c r="B236" s="132"/>
      <c r="C236" s="216" t="s">
        <v>329</v>
      </c>
      <c r="D236" s="216" t="s">
        <v>307</v>
      </c>
      <c r="E236" s="217" t="s">
        <v>330</v>
      </c>
      <c r="F236" s="218" t="s">
        <v>331</v>
      </c>
      <c r="G236" s="219" t="s">
        <v>310</v>
      </c>
      <c r="H236" s="220">
        <v>31</v>
      </c>
      <c r="I236" s="169"/>
      <c r="J236" s="170">
        <f>ROUND(I236*H236,2)</f>
        <v>0</v>
      </c>
      <c r="K236" s="166" t="s">
        <v>121</v>
      </c>
      <c r="L236" s="171"/>
      <c r="M236" s="172" t="s">
        <v>1</v>
      </c>
      <c r="N236" s="173" t="s">
        <v>41</v>
      </c>
      <c r="O236" s="47"/>
      <c r="P236" s="142">
        <f>O236*H236</f>
        <v>0</v>
      </c>
      <c r="Q236" s="142">
        <v>0.0035</v>
      </c>
      <c r="R236" s="142">
        <f>Q236*H236</f>
        <v>0.1085</v>
      </c>
      <c r="S236" s="142">
        <v>0</v>
      </c>
      <c r="T236" s="143">
        <f>S236*H236</f>
        <v>0</v>
      </c>
      <c r="AR236" s="14" t="s">
        <v>162</v>
      </c>
      <c r="AT236" s="14" t="s">
        <v>307</v>
      </c>
      <c r="AU236" s="14" t="s">
        <v>77</v>
      </c>
      <c r="AY236" s="14" t="s">
        <v>115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4" t="s">
        <v>75</v>
      </c>
      <c r="BK236" s="144">
        <f>ROUND(I236*H236,2)</f>
        <v>0</v>
      </c>
      <c r="BL236" s="14" t="s">
        <v>122</v>
      </c>
      <c r="BM236" s="14" t="s">
        <v>332</v>
      </c>
    </row>
    <row r="237" spans="2:47" s="1" customFormat="1" ht="11.25">
      <c r="B237" s="28"/>
      <c r="D237" s="145" t="s">
        <v>124</v>
      </c>
      <c r="F237" s="146" t="s">
        <v>331</v>
      </c>
      <c r="I237" s="77"/>
      <c r="L237" s="28"/>
      <c r="M237" s="147"/>
      <c r="N237" s="47"/>
      <c r="O237" s="47"/>
      <c r="P237" s="47"/>
      <c r="Q237" s="47"/>
      <c r="R237" s="47"/>
      <c r="S237" s="47"/>
      <c r="T237" s="48"/>
      <c r="AT237" s="14" t="s">
        <v>124</v>
      </c>
      <c r="AU237" s="14" t="s">
        <v>77</v>
      </c>
    </row>
    <row r="238" spans="2:65" s="1" customFormat="1" ht="16.5" customHeight="1">
      <c r="B238" s="132"/>
      <c r="C238" s="164" t="s">
        <v>333</v>
      </c>
      <c r="D238" s="164" t="s">
        <v>307</v>
      </c>
      <c r="E238" s="165" t="s">
        <v>334</v>
      </c>
      <c r="F238" s="166" t="s">
        <v>335</v>
      </c>
      <c r="G238" s="167" t="s">
        <v>310</v>
      </c>
      <c r="H238" s="168">
        <v>30</v>
      </c>
      <c r="I238" s="169"/>
      <c r="J238" s="170">
        <f>ROUND(I238*H238,2)</f>
        <v>0</v>
      </c>
      <c r="K238" s="166" t="s">
        <v>326</v>
      </c>
      <c r="L238" s="171"/>
      <c r="M238" s="172" t="s">
        <v>1</v>
      </c>
      <c r="N238" s="173" t="s">
        <v>41</v>
      </c>
      <c r="O238" s="47"/>
      <c r="P238" s="142">
        <f>O238*H238</f>
        <v>0</v>
      </c>
      <c r="Q238" s="142">
        <v>0.000355</v>
      </c>
      <c r="R238" s="142">
        <f>Q238*H238</f>
        <v>0.01065</v>
      </c>
      <c r="S238" s="142">
        <v>0</v>
      </c>
      <c r="T238" s="143">
        <f>S238*H238</f>
        <v>0</v>
      </c>
      <c r="AR238" s="14" t="s">
        <v>162</v>
      </c>
      <c r="AT238" s="14" t="s">
        <v>307</v>
      </c>
      <c r="AU238" s="14" t="s">
        <v>77</v>
      </c>
      <c r="AY238" s="14" t="s">
        <v>115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4" t="s">
        <v>75</v>
      </c>
      <c r="BK238" s="144">
        <f>ROUND(I238*H238,2)</f>
        <v>0</v>
      </c>
      <c r="BL238" s="14" t="s">
        <v>122</v>
      </c>
      <c r="BM238" s="14" t="s">
        <v>336</v>
      </c>
    </row>
    <row r="239" spans="2:47" s="1" customFormat="1" ht="11.25">
      <c r="B239" s="28"/>
      <c r="D239" s="145" t="s">
        <v>124</v>
      </c>
      <c r="F239" s="146" t="s">
        <v>337</v>
      </c>
      <c r="I239" s="77"/>
      <c r="L239" s="28"/>
      <c r="M239" s="147"/>
      <c r="N239" s="47"/>
      <c r="O239" s="47"/>
      <c r="P239" s="47"/>
      <c r="Q239" s="47"/>
      <c r="R239" s="47"/>
      <c r="S239" s="47"/>
      <c r="T239" s="48"/>
      <c r="AT239" s="14" t="s">
        <v>124</v>
      </c>
      <c r="AU239" s="14" t="s">
        <v>77</v>
      </c>
    </row>
    <row r="240" spans="2:65" s="1" customFormat="1" ht="16.5" customHeight="1">
      <c r="B240" s="132"/>
      <c r="C240" s="164" t="s">
        <v>338</v>
      </c>
      <c r="D240" s="164" t="s">
        <v>307</v>
      </c>
      <c r="E240" s="165" t="s">
        <v>339</v>
      </c>
      <c r="F240" s="166" t="s">
        <v>340</v>
      </c>
      <c r="G240" s="167" t="s">
        <v>310</v>
      </c>
      <c r="H240" s="168">
        <v>1</v>
      </c>
      <c r="I240" s="169"/>
      <c r="J240" s="170">
        <f>ROUND(I240*H240,2)</f>
        <v>0</v>
      </c>
      <c r="K240" s="166" t="s">
        <v>130</v>
      </c>
      <c r="L240" s="171"/>
      <c r="M240" s="172" t="s">
        <v>1</v>
      </c>
      <c r="N240" s="173" t="s">
        <v>41</v>
      </c>
      <c r="O240" s="47"/>
      <c r="P240" s="142">
        <f>O240*H240</f>
        <v>0</v>
      </c>
      <c r="Q240" s="142">
        <v>0.00125</v>
      </c>
      <c r="R240" s="142">
        <f>Q240*H240</f>
        <v>0.00125</v>
      </c>
      <c r="S240" s="142">
        <v>0</v>
      </c>
      <c r="T240" s="143">
        <f>S240*H240</f>
        <v>0</v>
      </c>
      <c r="AR240" s="14" t="s">
        <v>162</v>
      </c>
      <c r="AT240" s="14" t="s">
        <v>307</v>
      </c>
      <c r="AU240" s="14" t="s">
        <v>77</v>
      </c>
      <c r="AY240" s="14" t="s">
        <v>115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4" t="s">
        <v>75</v>
      </c>
      <c r="BK240" s="144">
        <f>ROUND(I240*H240,2)</f>
        <v>0</v>
      </c>
      <c r="BL240" s="14" t="s">
        <v>122</v>
      </c>
      <c r="BM240" s="14" t="s">
        <v>341</v>
      </c>
    </row>
    <row r="241" spans="2:47" s="1" customFormat="1" ht="11.25">
      <c r="B241" s="28"/>
      <c r="D241" s="145" t="s">
        <v>124</v>
      </c>
      <c r="F241" s="146" t="s">
        <v>342</v>
      </c>
      <c r="I241" s="77"/>
      <c r="L241" s="28"/>
      <c r="M241" s="147"/>
      <c r="N241" s="47"/>
      <c r="O241" s="47"/>
      <c r="P241" s="47"/>
      <c r="Q241" s="47"/>
      <c r="R241" s="47"/>
      <c r="S241" s="47"/>
      <c r="T241" s="48"/>
      <c r="AT241" s="14" t="s">
        <v>124</v>
      </c>
      <c r="AU241" s="14" t="s">
        <v>77</v>
      </c>
    </row>
    <row r="242" spans="2:65" s="1" customFormat="1" ht="16.5" customHeight="1">
      <c r="B242" s="132"/>
      <c r="C242" s="133" t="s">
        <v>343</v>
      </c>
      <c r="D242" s="133" t="s">
        <v>117</v>
      </c>
      <c r="E242" s="134" t="s">
        <v>344</v>
      </c>
      <c r="F242" s="135" t="s">
        <v>345</v>
      </c>
      <c r="G242" s="136" t="s">
        <v>310</v>
      </c>
      <c r="H242" s="137">
        <v>4</v>
      </c>
      <c r="I242" s="138"/>
      <c r="J242" s="139">
        <f>ROUND(I242*H242,2)</f>
        <v>0</v>
      </c>
      <c r="K242" s="135" t="s">
        <v>121</v>
      </c>
      <c r="L242" s="28"/>
      <c r="M242" s="140" t="s">
        <v>1</v>
      </c>
      <c r="N242" s="141" t="s">
        <v>41</v>
      </c>
      <c r="O242" s="47"/>
      <c r="P242" s="142">
        <f>O242*H242</f>
        <v>0</v>
      </c>
      <c r="Q242" s="142">
        <v>0</v>
      </c>
      <c r="R242" s="142">
        <f>Q242*H242</f>
        <v>0</v>
      </c>
      <c r="S242" s="142">
        <v>0</v>
      </c>
      <c r="T242" s="143">
        <f>S242*H242</f>
        <v>0</v>
      </c>
      <c r="AR242" s="14" t="s">
        <v>122</v>
      </c>
      <c r="AT242" s="14" t="s">
        <v>117</v>
      </c>
      <c r="AU242" s="14" t="s">
        <v>77</v>
      </c>
      <c r="AY242" s="14" t="s">
        <v>115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4" t="s">
        <v>75</v>
      </c>
      <c r="BK242" s="144">
        <f>ROUND(I242*H242,2)</f>
        <v>0</v>
      </c>
      <c r="BL242" s="14" t="s">
        <v>122</v>
      </c>
      <c r="BM242" s="14" t="s">
        <v>346</v>
      </c>
    </row>
    <row r="243" spans="2:47" s="1" customFormat="1" ht="11.25">
      <c r="B243" s="28"/>
      <c r="D243" s="145" t="s">
        <v>124</v>
      </c>
      <c r="F243" s="146" t="s">
        <v>345</v>
      </c>
      <c r="I243" s="77"/>
      <c r="L243" s="28"/>
      <c r="M243" s="147"/>
      <c r="N243" s="47"/>
      <c r="O243" s="47"/>
      <c r="P243" s="47"/>
      <c r="Q243" s="47"/>
      <c r="R243" s="47"/>
      <c r="S243" s="47"/>
      <c r="T243" s="48"/>
      <c r="AT243" s="14" t="s">
        <v>124</v>
      </c>
      <c r="AU243" s="14" t="s">
        <v>77</v>
      </c>
    </row>
    <row r="244" spans="2:65" s="1" customFormat="1" ht="16.5" customHeight="1">
      <c r="B244" s="132"/>
      <c r="C244" s="133" t="s">
        <v>347</v>
      </c>
      <c r="D244" s="133" t="s">
        <v>117</v>
      </c>
      <c r="E244" s="134" t="s">
        <v>348</v>
      </c>
      <c r="F244" s="135" t="s">
        <v>349</v>
      </c>
      <c r="G244" s="136" t="s">
        <v>310</v>
      </c>
      <c r="H244" s="137">
        <v>1</v>
      </c>
      <c r="I244" s="138"/>
      <c r="J244" s="139">
        <f>ROUND(I244*H244,2)</f>
        <v>0</v>
      </c>
      <c r="K244" s="135" t="s">
        <v>121</v>
      </c>
      <c r="L244" s="28"/>
      <c r="M244" s="140" t="s">
        <v>1</v>
      </c>
      <c r="N244" s="141" t="s">
        <v>41</v>
      </c>
      <c r="O244" s="47"/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" t="s">
        <v>122</v>
      </c>
      <c r="AT244" s="14" t="s">
        <v>117</v>
      </c>
      <c r="AU244" s="14" t="s">
        <v>77</v>
      </c>
      <c r="AY244" s="14" t="s">
        <v>115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4" t="s">
        <v>75</v>
      </c>
      <c r="BK244" s="144">
        <f>ROUND(I244*H244,2)</f>
        <v>0</v>
      </c>
      <c r="BL244" s="14" t="s">
        <v>122</v>
      </c>
      <c r="BM244" s="14" t="s">
        <v>350</v>
      </c>
    </row>
    <row r="245" spans="2:47" s="1" customFormat="1" ht="11.25">
      <c r="B245" s="28"/>
      <c r="D245" s="145" t="s">
        <v>124</v>
      </c>
      <c r="F245" s="146" t="s">
        <v>349</v>
      </c>
      <c r="I245" s="77"/>
      <c r="L245" s="28"/>
      <c r="M245" s="147"/>
      <c r="N245" s="47"/>
      <c r="O245" s="47"/>
      <c r="P245" s="47"/>
      <c r="Q245" s="47"/>
      <c r="R245" s="47"/>
      <c r="S245" s="47"/>
      <c r="T245" s="48"/>
      <c r="AT245" s="14" t="s">
        <v>124</v>
      </c>
      <c r="AU245" s="14" t="s">
        <v>77</v>
      </c>
    </row>
    <row r="246" spans="2:65" s="1" customFormat="1" ht="16.5" customHeight="1">
      <c r="B246" s="132"/>
      <c r="C246" s="133" t="s">
        <v>351</v>
      </c>
      <c r="D246" s="133" t="s">
        <v>117</v>
      </c>
      <c r="E246" s="134" t="s">
        <v>352</v>
      </c>
      <c r="F246" s="135" t="s">
        <v>353</v>
      </c>
      <c r="G246" s="136" t="s">
        <v>145</v>
      </c>
      <c r="H246" s="137">
        <v>565</v>
      </c>
      <c r="I246" s="138"/>
      <c r="J246" s="139">
        <f>ROUND(I246*H246,2)</f>
        <v>0</v>
      </c>
      <c r="K246" s="135" t="s">
        <v>1</v>
      </c>
      <c r="L246" s="28"/>
      <c r="M246" s="140" t="s">
        <v>1</v>
      </c>
      <c r="N246" s="141" t="s">
        <v>41</v>
      </c>
      <c r="O246" s="47"/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AR246" s="14" t="s">
        <v>122</v>
      </c>
      <c r="AT246" s="14" t="s">
        <v>117</v>
      </c>
      <c r="AU246" s="14" t="s">
        <v>77</v>
      </c>
      <c r="AY246" s="14" t="s">
        <v>115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4" t="s">
        <v>75</v>
      </c>
      <c r="BK246" s="144">
        <f>ROUND(I246*H246,2)</f>
        <v>0</v>
      </c>
      <c r="BL246" s="14" t="s">
        <v>122</v>
      </c>
      <c r="BM246" s="14" t="s">
        <v>354</v>
      </c>
    </row>
    <row r="247" spans="2:47" s="1" customFormat="1" ht="11.25">
      <c r="B247" s="28"/>
      <c r="D247" s="145" t="s">
        <v>124</v>
      </c>
      <c r="F247" s="146" t="s">
        <v>353</v>
      </c>
      <c r="I247" s="77"/>
      <c r="L247" s="28"/>
      <c r="M247" s="147"/>
      <c r="N247" s="47"/>
      <c r="O247" s="47"/>
      <c r="P247" s="47"/>
      <c r="Q247" s="47"/>
      <c r="R247" s="47"/>
      <c r="S247" s="47"/>
      <c r="T247" s="48"/>
      <c r="AT247" s="14" t="s">
        <v>124</v>
      </c>
      <c r="AU247" s="14" t="s">
        <v>77</v>
      </c>
    </row>
    <row r="248" spans="2:51" s="11" customFormat="1" ht="11.25">
      <c r="B248" s="148"/>
      <c r="D248" s="145" t="s">
        <v>126</v>
      </c>
      <c r="E248" s="149" t="s">
        <v>1</v>
      </c>
      <c r="F248" s="150" t="s">
        <v>355</v>
      </c>
      <c r="H248" s="151">
        <v>565</v>
      </c>
      <c r="I248" s="152"/>
      <c r="L248" s="148"/>
      <c r="M248" s="153"/>
      <c r="N248" s="154"/>
      <c r="O248" s="154"/>
      <c r="P248" s="154"/>
      <c r="Q248" s="154"/>
      <c r="R248" s="154"/>
      <c r="S248" s="154"/>
      <c r="T248" s="155"/>
      <c r="AT248" s="149" t="s">
        <v>126</v>
      </c>
      <c r="AU248" s="149" t="s">
        <v>77</v>
      </c>
      <c r="AV248" s="11" t="s">
        <v>77</v>
      </c>
      <c r="AW248" s="11" t="s">
        <v>32</v>
      </c>
      <c r="AX248" s="11" t="s">
        <v>75</v>
      </c>
      <c r="AY248" s="149" t="s">
        <v>115</v>
      </c>
    </row>
    <row r="249" spans="2:65" s="1" customFormat="1" ht="16.5" customHeight="1">
      <c r="B249" s="132"/>
      <c r="C249" s="164" t="s">
        <v>356</v>
      </c>
      <c r="D249" s="164" t="s">
        <v>307</v>
      </c>
      <c r="E249" s="165" t="s">
        <v>357</v>
      </c>
      <c r="F249" s="166" t="s">
        <v>358</v>
      </c>
      <c r="G249" s="167" t="s">
        <v>145</v>
      </c>
      <c r="H249" s="168">
        <v>565</v>
      </c>
      <c r="I249" s="169"/>
      <c r="J249" s="170">
        <f>ROUND(I249*H249,2)</f>
        <v>0</v>
      </c>
      <c r="K249" s="166" t="s">
        <v>130</v>
      </c>
      <c r="L249" s="171"/>
      <c r="M249" s="172" t="s">
        <v>1</v>
      </c>
      <c r="N249" s="173" t="s">
        <v>41</v>
      </c>
      <c r="O249" s="47"/>
      <c r="P249" s="142">
        <f>O249*H249</f>
        <v>0</v>
      </c>
      <c r="Q249" s="142">
        <v>0.0145</v>
      </c>
      <c r="R249" s="142">
        <f>Q249*H249</f>
        <v>8.1925</v>
      </c>
      <c r="S249" s="142">
        <v>0</v>
      </c>
      <c r="T249" s="143">
        <f>S249*H249</f>
        <v>0</v>
      </c>
      <c r="AR249" s="14" t="s">
        <v>162</v>
      </c>
      <c r="AT249" s="14" t="s">
        <v>307</v>
      </c>
      <c r="AU249" s="14" t="s">
        <v>77</v>
      </c>
      <c r="AY249" s="14" t="s">
        <v>115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4" t="s">
        <v>75</v>
      </c>
      <c r="BK249" s="144">
        <f>ROUND(I249*H249,2)</f>
        <v>0</v>
      </c>
      <c r="BL249" s="14" t="s">
        <v>122</v>
      </c>
      <c r="BM249" s="14" t="s">
        <v>359</v>
      </c>
    </row>
    <row r="250" spans="2:47" s="1" customFormat="1" ht="11.25">
      <c r="B250" s="28"/>
      <c r="D250" s="145" t="s">
        <v>124</v>
      </c>
      <c r="F250" s="146" t="s">
        <v>360</v>
      </c>
      <c r="I250" s="77"/>
      <c r="L250" s="28"/>
      <c r="M250" s="147"/>
      <c r="N250" s="47"/>
      <c r="O250" s="47"/>
      <c r="P250" s="47"/>
      <c r="Q250" s="47"/>
      <c r="R250" s="47"/>
      <c r="S250" s="47"/>
      <c r="T250" s="48"/>
      <c r="AT250" s="14" t="s">
        <v>124</v>
      </c>
      <c r="AU250" s="14" t="s">
        <v>77</v>
      </c>
    </row>
    <row r="251" spans="2:65" s="1" customFormat="1" ht="16.5" customHeight="1">
      <c r="B251" s="132"/>
      <c r="C251" s="133" t="s">
        <v>361</v>
      </c>
      <c r="D251" s="133" t="s">
        <v>117</v>
      </c>
      <c r="E251" s="134" t="s">
        <v>362</v>
      </c>
      <c r="F251" s="135" t="s">
        <v>363</v>
      </c>
      <c r="G251" s="136" t="s">
        <v>145</v>
      </c>
      <c r="H251" s="137">
        <v>217.7</v>
      </c>
      <c r="I251" s="138"/>
      <c r="J251" s="139">
        <f>ROUND(I251*H251,2)</f>
        <v>0</v>
      </c>
      <c r="K251" s="135" t="s">
        <v>121</v>
      </c>
      <c r="L251" s="28"/>
      <c r="M251" s="140" t="s">
        <v>1</v>
      </c>
      <c r="N251" s="141" t="s">
        <v>41</v>
      </c>
      <c r="O251" s="47"/>
      <c r="P251" s="142">
        <f>O251*H251</f>
        <v>0</v>
      </c>
      <c r="Q251" s="142">
        <v>0</v>
      </c>
      <c r="R251" s="142">
        <f>Q251*H251</f>
        <v>0</v>
      </c>
      <c r="S251" s="142">
        <v>0</v>
      </c>
      <c r="T251" s="143">
        <f>S251*H251</f>
        <v>0</v>
      </c>
      <c r="AR251" s="14" t="s">
        <v>122</v>
      </c>
      <c r="AT251" s="14" t="s">
        <v>117</v>
      </c>
      <c r="AU251" s="14" t="s">
        <v>77</v>
      </c>
      <c r="AY251" s="14" t="s">
        <v>115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4" t="s">
        <v>75</v>
      </c>
      <c r="BK251" s="144">
        <f>ROUND(I251*H251,2)</f>
        <v>0</v>
      </c>
      <c r="BL251" s="14" t="s">
        <v>122</v>
      </c>
      <c r="BM251" s="14" t="s">
        <v>364</v>
      </c>
    </row>
    <row r="252" spans="2:47" s="1" customFormat="1" ht="11.25">
      <c r="B252" s="28"/>
      <c r="D252" s="145" t="s">
        <v>124</v>
      </c>
      <c r="F252" s="146" t="s">
        <v>365</v>
      </c>
      <c r="I252" s="77"/>
      <c r="L252" s="28"/>
      <c r="M252" s="147"/>
      <c r="N252" s="47"/>
      <c r="O252" s="47"/>
      <c r="P252" s="47"/>
      <c r="Q252" s="47"/>
      <c r="R252" s="47"/>
      <c r="S252" s="47"/>
      <c r="T252" s="48"/>
      <c r="AT252" s="14" t="s">
        <v>124</v>
      </c>
      <c r="AU252" s="14" t="s">
        <v>77</v>
      </c>
    </row>
    <row r="253" spans="2:65" s="1" customFormat="1" ht="16.5" customHeight="1">
      <c r="B253" s="132"/>
      <c r="C253" s="164" t="s">
        <v>366</v>
      </c>
      <c r="D253" s="164" t="s">
        <v>307</v>
      </c>
      <c r="E253" s="165" t="s">
        <v>367</v>
      </c>
      <c r="F253" s="166" t="s">
        <v>368</v>
      </c>
      <c r="G253" s="167" t="s">
        <v>145</v>
      </c>
      <c r="H253" s="168">
        <v>217.7</v>
      </c>
      <c r="I253" s="169"/>
      <c r="J253" s="170">
        <f>ROUND(I253*H253,2)</f>
        <v>0</v>
      </c>
      <c r="K253" s="166" t="s">
        <v>130</v>
      </c>
      <c r="L253" s="171"/>
      <c r="M253" s="172" t="s">
        <v>1</v>
      </c>
      <c r="N253" s="173" t="s">
        <v>41</v>
      </c>
      <c r="O253" s="47"/>
      <c r="P253" s="142">
        <f>O253*H253</f>
        <v>0</v>
      </c>
      <c r="Q253" s="142">
        <v>0.0177</v>
      </c>
      <c r="R253" s="142">
        <f>Q253*H253</f>
        <v>3.85329</v>
      </c>
      <c r="S253" s="142">
        <v>0</v>
      </c>
      <c r="T253" s="143">
        <f>S253*H253</f>
        <v>0</v>
      </c>
      <c r="AR253" s="14" t="s">
        <v>162</v>
      </c>
      <c r="AT253" s="14" t="s">
        <v>307</v>
      </c>
      <c r="AU253" s="14" t="s">
        <v>77</v>
      </c>
      <c r="AY253" s="14" t="s">
        <v>115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4" t="s">
        <v>75</v>
      </c>
      <c r="BK253" s="144">
        <f>ROUND(I253*H253,2)</f>
        <v>0</v>
      </c>
      <c r="BL253" s="14" t="s">
        <v>122</v>
      </c>
      <c r="BM253" s="14" t="s">
        <v>369</v>
      </c>
    </row>
    <row r="254" spans="2:47" s="1" customFormat="1" ht="11.25">
      <c r="B254" s="28"/>
      <c r="D254" s="145" t="s">
        <v>124</v>
      </c>
      <c r="F254" s="146" t="s">
        <v>370</v>
      </c>
      <c r="I254" s="77"/>
      <c r="L254" s="28"/>
      <c r="M254" s="147"/>
      <c r="N254" s="47"/>
      <c r="O254" s="47"/>
      <c r="P254" s="47"/>
      <c r="Q254" s="47"/>
      <c r="R254" s="47"/>
      <c r="S254" s="47"/>
      <c r="T254" s="48"/>
      <c r="AT254" s="14" t="s">
        <v>124</v>
      </c>
      <c r="AU254" s="14" t="s">
        <v>77</v>
      </c>
    </row>
    <row r="255" spans="2:65" s="1" customFormat="1" ht="16.5" customHeight="1">
      <c r="B255" s="132"/>
      <c r="C255" s="133" t="s">
        <v>371</v>
      </c>
      <c r="D255" s="133" t="s">
        <v>117</v>
      </c>
      <c r="E255" s="134" t="s">
        <v>372</v>
      </c>
      <c r="F255" s="135" t="s">
        <v>373</v>
      </c>
      <c r="G255" s="136" t="s">
        <v>310</v>
      </c>
      <c r="H255" s="137">
        <v>37</v>
      </c>
      <c r="I255" s="138"/>
      <c r="J255" s="139">
        <f>ROUND(I255*H255,2)</f>
        <v>0</v>
      </c>
      <c r="K255" s="135" t="s">
        <v>1</v>
      </c>
      <c r="L255" s="28"/>
      <c r="M255" s="140" t="s">
        <v>1</v>
      </c>
      <c r="N255" s="141" t="s">
        <v>41</v>
      </c>
      <c r="O255" s="47"/>
      <c r="P255" s="142">
        <f>O255*H255</f>
        <v>0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" t="s">
        <v>122</v>
      </c>
      <c r="AT255" s="14" t="s">
        <v>117</v>
      </c>
      <c r="AU255" s="14" t="s">
        <v>77</v>
      </c>
      <c r="AY255" s="14" t="s">
        <v>115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4" t="s">
        <v>75</v>
      </c>
      <c r="BK255" s="144">
        <f>ROUND(I255*H255,2)</f>
        <v>0</v>
      </c>
      <c r="BL255" s="14" t="s">
        <v>122</v>
      </c>
      <c r="BM255" s="14" t="s">
        <v>374</v>
      </c>
    </row>
    <row r="256" spans="2:47" s="1" customFormat="1" ht="11.25">
      <c r="B256" s="28"/>
      <c r="D256" s="145" t="s">
        <v>124</v>
      </c>
      <c r="F256" s="146" t="s">
        <v>373</v>
      </c>
      <c r="I256" s="77"/>
      <c r="L256" s="28"/>
      <c r="M256" s="147"/>
      <c r="N256" s="47"/>
      <c r="O256" s="47"/>
      <c r="P256" s="47"/>
      <c r="Q256" s="47"/>
      <c r="R256" s="47"/>
      <c r="S256" s="47"/>
      <c r="T256" s="48"/>
      <c r="AT256" s="14" t="s">
        <v>124</v>
      </c>
      <c r="AU256" s="14" t="s">
        <v>77</v>
      </c>
    </row>
    <row r="257" spans="2:65" s="1" customFormat="1" ht="16.5" customHeight="1">
      <c r="B257" s="132"/>
      <c r="C257" s="164" t="s">
        <v>375</v>
      </c>
      <c r="D257" s="164" t="s">
        <v>307</v>
      </c>
      <c r="E257" s="165" t="s">
        <v>376</v>
      </c>
      <c r="F257" s="166" t="s">
        <v>377</v>
      </c>
      <c r="G257" s="167" t="s">
        <v>310</v>
      </c>
      <c r="H257" s="168">
        <v>5</v>
      </c>
      <c r="I257" s="169"/>
      <c r="J257" s="170">
        <f>ROUND(I257*H257,2)</f>
        <v>0</v>
      </c>
      <c r="K257" s="166" t="s">
        <v>130</v>
      </c>
      <c r="L257" s="171"/>
      <c r="M257" s="172" t="s">
        <v>1</v>
      </c>
      <c r="N257" s="173" t="s">
        <v>41</v>
      </c>
      <c r="O257" s="47"/>
      <c r="P257" s="142">
        <f>O257*H257</f>
        <v>0</v>
      </c>
      <c r="Q257" s="142">
        <v>0.0065</v>
      </c>
      <c r="R257" s="142">
        <f>Q257*H257</f>
        <v>0.0325</v>
      </c>
      <c r="S257" s="142">
        <v>0</v>
      </c>
      <c r="T257" s="143">
        <f>S257*H257</f>
        <v>0</v>
      </c>
      <c r="AR257" s="14" t="s">
        <v>162</v>
      </c>
      <c r="AT257" s="14" t="s">
        <v>307</v>
      </c>
      <c r="AU257" s="14" t="s">
        <v>77</v>
      </c>
      <c r="AY257" s="14" t="s">
        <v>115</v>
      </c>
      <c r="BE257" s="144">
        <f>IF(N257="základní",J257,0)</f>
        <v>0</v>
      </c>
      <c r="BF257" s="144">
        <f>IF(N257="snížená",J257,0)</f>
        <v>0</v>
      </c>
      <c r="BG257" s="144">
        <f>IF(N257="zákl. přenesená",J257,0)</f>
        <v>0</v>
      </c>
      <c r="BH257" s="144">
        <f>IF(N257="sníž. přenesená",J257,0)</f>
        <v>0</v>
      </c>
      <c r="BI257" s="144">
        <f>IF(N257="nulová",J257,0)</f>
        <v>0</v>
      </c>
      <c r="BJ257" s="14" t="s">
        <v>75</v>
      </c>
      <c r="BK257" s="144">
        <f>ROUND(I257*H257,2)</f>
        <v>0</v>
      </c>
      <c r="BL257" s="14" t="s">
        <v>122</v>
      </c>
      <c r="BM257" s="14" t="s">
        <v>378</v>
      </c>
    </row>
    <row r="258" spans="2:47" s="1" customFormat="1" ht="11.25">
      <c r="B258" s="28"/>
      <c r="D258" s="145" t="s">
        <v>124</v>
      </c>
      <c r="F258" s="146" t="s">
        <v>377</v>
      </c>
      <c r="I258" s="77"/>
      <c r="L258" s="28"/>
      <c r="M258" s="147"/>
      <c r="N258" s="47"/>
      <c r="O258" s="47"/>
      <c r="P258" s="47"/>
      <c r="Q258" s="47"/>
      <c r="R258" s="47"/>
      <c r="S258" s="47"/>
      <c r="T258" s="48"/>
      <c r="AT258" s="14" t="s">
        <v>124</v>
      </c>
      <c r="AU258" s="14" t="s">
        <v>77</v>
      </c>
    </row>
    <row r="259" spans="2:65" s="1" customFormat="1" ht="16.5" customHeight="1">
      <c r="B259" s="132"/>
      <c r="C259" s="164" t="s">
        <v>379</v>
      </c>
      <c r="D259" s="164" t="s">
        <v>307</v>
      </c>
      <c r="E259" s="165" t="s">
        <v>380</v>
      </c>
      <c r="F259" s="166" t="s">
        <v>381</v>
      </c>
      <c r="G259" s="167" t="s">
        <v>310</v>
      </c>
      <c r="H259" s="168">
        <v>1</v>
      </c>
      <c r="I259" s="169"/>
      <c r="J259" s="170">
        <f>ROUND(I259*H259,2)</f>
        <v>0</v>
      </c>
      <c r="K259" s="166" t="s">
        <v>130</v>
      </c>
      <c r="L259" s="171"/>
      <c r="M259" s="172" t="s">
        <v>1</v>
      </c>
      <c r="N259" s="173" t="s">
        <v>41</v>
      </c>
      <c r="O259" s="47"/>
      <c r="P259" s="142">
        <f>O259*H259</f>
        <v>0</v>
      </c>
      <c r="Q259" s="142">
        <v>0.0088</v>
      </c>
      <c r="R259" s="142">
        <f>Q259*H259</f>
        <v>0.0088</v>
      </c>
      <c r="S259" s="142">
        <v>0</v>
      </c>
      <c r="T259" s="143">
        <f>S259*H259</f>
        <v>0</v>
      </c>
      <c r="AR259" s="14" t="s">
        <v>162</v>
      </c>
      <c r="AT259" s="14" t="s">
        <v>307</v>
      </c>
      <c r="AU259" s="14" t="s">
        <v>77</v>
      </c>
      <c r="AY259" s="14" t="s">
        <v>115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4" t="s">
        <v>75</v>
      </c>
      <c r="BK259" s="144">
        <f>ROUND(I259*H259,2)</f>
        <v>0</v>
      </c>
      <c r="BL259" s="14" t="s">
        <v>122</v>
      </c>
      <c r="BM259" s="14" t="s">
        <v>382</v>
      </c>
    </row>
    <row r="260" spans="2:47" s="1" customFormat="1" ht="11.25">
      <c r="B260" s="28"/>
      <c r="D260" s="145" t="s">
        <v>124</v>
      </c>
      <c r="F260" s="146" t="s">
        <v>381</v>
      </c>
      <c r="I260" s="77"/>
      <c r="L260" s="28"/>
      <c r="M260" s="147"/>
      <c r="N260" s="47"/>
      <c r="O260" s="47"/>
      <c r="P260" s="47"/>
      <c r="Q260" s="47"/>
      <c r="R260" s="47"/>
      <c r="S260" s="47"/>
      <c r="T260" s="48"/>
      <c r="AT260" s="14" t="s">
        <v>124</v>
      </c>
      <c r="AU260" s="14" t="s">
        <v>77</v>
      </c>
    </row>
    <row r="261" spans="2:65" s="1" customFormat="1" ht="16.5" customHeight="1">
      <c r="B261" s="132"/>
      <c r="C261" s="164" t="s">
        <v>383</v>
      </c>
      <c r="D261" s="164" t="s">
        <v>307</v>
      </c>
      <c r="E261" s="165" t="s">
        <v>384</v>
      </c>
      <c r="F261" s="166" t="s">
        <v>385</v>
      </c>
      <c r="G261" s="167" t="s">
        <v>310</v>
      </c>
      <c r="H261" s="168">
        <v>4</v>
      </c>
      <c r="I261" s="169"/>
      <c r="J261" s="170">
        <f>ROUND(I261*H261,2)</f>
        <v>0</v>
      </c>
      <c r="K261" s="166" t="s">
        <v>130</v>
      </c>
      <c r="L261" s="171"/>
      <c r="M261" s="172" t="s">
        <v>1</v>
      </c>
      <c r="N261" s="173" t="s">
        <v>41</v>
      </c>
      <c r="O261" s="47"/>
      <c r="P261" s="142">
        <f>O261*H261</f>
        <v>0</v>
      </c>
      <c r="Q261" s="142">
        <v>0.0067</v>
      </c>
      <c r="R261" s="142">
        <f>Q261*H261</f>
        <v>0.0268</v>
      </c>
      <c r="S261" s="142">
        <v>0</v>
      </c>
      <c r="T261" s="143">
        <f>S261*H261</f>
        <v>0</v>
      </c>
      <c r="AR261" s="14" t="s">
        <v>162</v>
      </c>
      <c r="AT261" s="14" t="s">
        <v>307</v>
      </c>
      <c r="AU261" s="14" t="s">
        <v>77</v>
      </c>
      <c r="AY261" s="14" t="s">
        <v>115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4" t="s">
        <v>75</v>
      </c>
      <c r="BK261" s="144">
        <f>ROUND(I261*H261,2)</f>
        <v>0</v>
      </c>
      <c r="BL261" s="14" t="s">
        <v>122</v>
      </c>
      <c r="BM261" s="14" t="s">
        <v>386</v>
      </c>
    </row>
    <row r="262" spans="2:47" s="1" customFormat="1" ht="11.25">
      <c r="B262" s="28"/>
      <c r="D262" s="145" t="s">
        <v>124</v>
      </c>
      <c r="F262" s="146" t="s">
        <v>385</v>
      </c>
      <c r="I262" s="77"/>
      <c r="L262" s="28"/>
      <c r="M262" s="147"/>
      <c r="N262" s="47"/>
      <c r="O262" s="47"/>
      <c r="P262" s="47"/>
      <c r="Q262" s="47"/>
      <c r="R262" s="47"/>
      <c r="S262" s="47"/>
      <c r="T262" s="48"/>
      <c r="AT262" s="14" t="s">
        <v>124</v>
      </c>
      <c r="AU262" s="14" t="s">
        <v>77</v>
      </c>
    </row>
    <row r="263" spans="2:65" s="1" customFormat="1" ht="16.5" customHeight="1">
      <c r="B263" s="132"/>
      <c r="C263" s="164" t="s">
        <v>387</v>
      </c>
      <c r="D263" s="164" t="s">
        <v>307</v>
      </c>
      <c r="E263" s="165" t="s">
        <v>388</v>
      </c>
      <c r="F263" s="166" t="s">
        <v>389</v>
      </c>
      <c r="G263" s="167" t="s">
        <v>310</v>
      </c>
      <c r="H263" s="168">
        <v>2</v>
      </c>
      <c r="I263" s="169"/>
      <c r="J263" s="170">
        <f>ROUND(I263*H263,2)</f>
        <v>0</v>
      </c>
      <c r="K263" s="166" t="s">
        <v>130</v>
      </c>
      <c r="L263" s="171"/>
      <c r="M263" s="172" t="s">
        <v>1</v>
      </c>
      <c r="N263" s="173" t="s">
        <v>41</v>
      </c>
      <c r="O263" s="47"/>
      <c r="P263" s="142">
        <f>O263*H263</f>
        <v>0</v>
      </c>
      <c r="Q263" s="142">
        <v>0.0092</v>
      </c>
      <c r="R263" s="142">
        <f>Q263*H263</f>
        <v>0.0184</v>
      </c>
      <c r="S263" s="142">
        <v>0</v>
      </c>
      <c r="T263" s="143">
        <f>S263*H263</f>
        <v>0</v>
      </c>
      <c r="AR263" s="14" t="s">
        <v>162</v>
      </c>
      <c r="AT263" s="14" t="s">
        <v>307</v>
      </c>
      <c r="AU263" s="14" t="s">
        <v>77</v>
      </c>
      <c r="AY263" s="14" t="s">
        <v>115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4" t="s">
        <v>75</v>
      </c>
      <c r="BK263" s="144">
        <f>ROUND(I263*H263,2)</f>
        <v>0</v>
      </c>
      <c r="BL263" s="14" t="s">
        <v>122</v>
      </c>
      <c r="BM263" s="14" t="s">
        <v>390</v>
      </c>
    </row>
    <row r="264" spans="2:47" s="1" customFormat="1" ht="11.25">
      <c r="B264" s="28"/>
      <c r="D264" s="145" t="s">
        <v>124</v>
      </c>
      <c r="F264" s="146" t="s">
        <v>389</v>
      </c>
      <c r="I264" s="77"/>
      <c r="L264" s="28"/>
      <c r="M264" s="147"/>
      <c r="N264" s="47"/>
      <c r="O264" s="47"/>
      <c r="P264" s="47"/>
      <c r="Q264" s="47"/>
      <c r="R264" s="47"/>
      <c r="S264" s="47"/>
      <c r="T264" s="48"/>
      <c r="AT264" s="14" t="s">
        <v>124</v>
      </c>
      <c r="AU264" s="14" t="s">
        <v>77</v>
      </c>
    </row>
    <row r="265" spans="2:65" s="1" customFormat="1" ht="16.5" customHeight="1">
      <c r="B265" s="132"/>
      <c r="C265" s="164" t="s">
        <v>391</v>
      </c>
      <c r="D265" s="164" t="s">
        <v>307</v>
      </c>
      <c r="E265" s="165" t="s">
        <v>392</v>
      </c>
      <c r="F265" s="166" t="s">
        <v>393</v>
      </c>
      <c r="G265" s="167" t="s">
        <v>310</v>
      </c>
      <c r="H265" s="168">
        <v>8</v>
      </c>
      <c r="I265" s="169"/>
      <c r="J265" s="170">
        <f>ROUND(I265*H265,2)</f>
        <v>0</v>
      </c>
      <c r="K265" s="166" t="s">
        <v>130</v>
      </c>
      <c r="L265" s="171"/>
      <c r="M265" s="172" t="s">
        <v>1</v>
      </c>
      <c r="N265" s="173" t="s">
        <v>41</v>
      </c>
      <c r="O265" s="47"/>
      <c r="P265" s="142">
        <f>O265*H265</f>
        <v>0</v>
      </c>
      <c r="Q265" s="142">
        <v>0.0087</v>
      </c>
      <c r="R265" s="142">
        <f>Q265*H265</f>
        <v>0.0696</v>
      </c>
      <c r="S265" s="142">
        <v>0</v>
      </c>
      <c r="T265" s="143">
        <f>S265*H265</f>
        <v>0</v>
      </c>
      <c r="AR265" s="14" t="s">
        <v>162</v>
      </c>
      <c r="AT265" s="14" t="s">
        <v>307</v>
      </c>
      <c r="AU265" s="14" t="s">
        <v>77</v>
      </c>
      <c r="AY265" s="14" t="s">
        <v>115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4" t="s">
        <v>75</v>
      </c>
      <c r="BK265" s="144">
        <f>ROUND(I265*H265,2)</f>
        <v>0</v>
      </c>
      <c r="BL265" s="14" t="s">
        <v>122</v>
      </c>
      <c r="BM265" s="14" t="s">
        <v>394</v>
      </c>
    </row>
    <row r="266" spans="2:47" s="1" customFormat="1" ht="11.25">
      <c r="B266" s="28"/>
      <c r="D266" s="145" t="s">
        <v>124</v>
      </c>
      <c r="F266" s="146" t="s">
        <v>393</v>
      </c>
      <c r="I266" s="77"/>
      <c r="L266" s="28"/>
      <c r="M266" s="147"/>
      <c r="N266" s="47"/>
      <c r="O266" s="47"/>
      <c r="P266" s="47"/>
      <c r="Q266" s="47"/>
      <c r="R266" s="47"/>
      <c r="S266" s="47"/>
      <c r="T266" s="48"/>
      <c r="AT266" s="14" t="s">
        <v>124</v>
      </c>
      <c r="AU266" s="14" t="s">
        <v>77</v>
      </c>
    </row>
    <row r="267" spans="2:65" s="1" customFormat="1" ht="16.5" customHeight="1">
      <c r="B267" s="132"/>
      <c r="C267" s="164" t="s">
        <v>395</v>
      </c>
      <c r="D267" s="164" t="s">
        <v>307</v>
      </c>
      <c r="E267" s="165" t="s">
        <v>396</v>
      </c>
      <c r="F267" s="166" t="s">
        <v>397</v>
      </c>
      <c r="G267" s="167" t="s">
        <v>310</v>
      </c>
      <c r="H267" s="168">
        <v>3</v>
      </c>
      <c r="I267" s="169"/>
      <c r="J267" s="170">
        <f>ROUND(I267*H267,2)</f>
        <v>0</v>
      </c>
      <c r="K267" s="166" t="s">
        <v>130</v>
      </c>
      <c r="L267" s="171"/>
      <c r="M267" s="172" t="s">
        <v>1</v>
      </c>
      <c r="N267" s="173" t="s">
        <v>41</v>
      </c>
      <c r="O267" s="47"/>
      <c r="P267" s="142">
        <f>O267*H267</f>
        <v>0</v>
      </c>
      <c r="Q267" s="142">
        <v>0.0101</v>
      </c>
      <c r="R267" s="142">
        <f>Q267*H267</f>
        <v>0.0303</v>
      </c>
      <c r="S267" s="142">
        <v>0</v>
      </c>
      <c r="T267" s="143">
        <f>S267*H267</f>
        <v>0</v>
      </c>
      <c r="AR267" s="14" t="s">
        <v>162</v>
      </c>
      <c r="AT267" s="14" t="s">
        <v>307</v>
      </c>
      <c r="AU267" s="14" t="s">
        <v>77</v>
      </c>
      <c r="AY267" s="14" t="s">
        <v>115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4" t="s">
        <v>75</v>
      </c>
      <c r="BK267" s="144">
        <f>ROUND(I267*H267,2)</f>
        <v>0</v>
      </c>
      <c r="BL267" s="14" t="s">
        <v>122</v>
      </c>
      <c r="BM267" s="14" t="s">
        <v>398</v>
      </c>
    </row>
    <row r="268" spans="2:47" s="1" customFormat="1" ht="11.25">
      <c r="B268" s="28"/>
      <c r="D268" s="145" t="s">
        <v>124</v>
      </c>
      <c r="F268" s="146" t="s">
        <v>397</v>
      </c>
      <c r="I268" s="77"/>
      <c r="L268" s="28"/>
      <c r="M268" s="147"/>
      <c r="N268" s="47"/>
      <c r="O268" s="47"/>
      <c r="P268" s="47"/>
      <c r="Q268" s="47"/>
      <c r="R268" s="47"/>
      <c r="S268" s="47"/>
      <c r="T268" s="48"/>
      <c r="AT268" s="14" t="s">
        <v>124</v>
      </c>
      <c r="AU268" s="14" t="s">
        <v>77</v>
      </c>
    </row>
    <row r="269" spans="2:65" s="1" customFormat="1" ht="16.5" customHeight="1">
      <c r="B269" s="132"/>
      <c r="C269" s="164" t="s">
        <v>399</v>
      </c>
      <c r="D269" s="164" t="s">
        <v>307</v>
      </c>
      <c r="E269" s="165" t="s">
        <v>400</v>
      </c>
      <c r="F269" s="166" t="s">
        <v>401</v>
      </c>
      <c r="G269" s="167" t="s">
        <v>310</v>
      </c>
      <c r="H269" s="168">
        <v>1</v>
      </c>
      <c r="I269" s="169"/>
      <c r="J269" s="170">
        <f>ROUND(I269*H269,2)</f>
        <v>0</v>
      </c>
      <c r="K269" s="166" t="s">
        <v>130</v>
      </c>
      <c r="L269" s="171"/>
      <c r="M269" s="172" t="s">
        <v>1</v>
      </c>
      <c r="N269" s="173" t="s">
        <v>41</v>
      </c>
      <c r="O269" s="47"/>
      <c r="P269" s="142">
        <f>O269*H269</f>
        <v>0</v>
      </c>
      <c r="Q269" s="142">
        <v>0.0264</v>
      </c>
      <c r="R269" s="142">
        <f>Q269*H269</f>
        <v>0.0264</v>
      </c>
      <c r="S269" s="142">
        <v>0</v>
      </c>
      <c r="T269" s="143">
        <f>S269*H269</f>
        <v>0</v>
      </c>
      <c r="AR269" s="14" t="s">
        <v>162</v>
      </c>
      <c r="AT269" s="14" t="s">
        <v>307</v>
      </c>
      <c r="AU269" s="14" t="s">
        <v>77</v>
      </c>
      <c r="AY269" s="14" t="s">
        <v>115</v>
      </c>
      <c r="BE269" s="144">
        <f>IF(N269="základní",J269,0)</f>
        <v>0</v>
      </c>
      <c r="BF269" s="144">
        <f>IF(N269="snížená",J269,0)</f>
        <v>0</v>
      </c>
      <c r="BG269" s="144">
        <f>IF(N269="zákl. přenesená",J269,0)</f>
        <v>0</v>
      </c>
      <c r="BH269" s="144">
        <f>IF(N269="sníž. přenesená",J269,0)</f>
        <v>0</v>
      </c>
      <c r="BI269" s="144">
        <f>IF(N269="nulová",J269,0)</f>
        <v>0</v>
      </c>
      <c r="BJ269" s="14" t="s">
        <v>75</v>
      </c>
      <c r="BK269" s="144">
        <f>ROUND(I269*H269,2)</f>
        <v>0</v>
      </c>
      <c r="BL269" s="14" t="s">
        <v>122</v>
      </c>
      <c r="BM269" s="14" t="s">
        <v>402</v>
      </c>
    </row>
    <row r="270" spans="2:47" s="1" customFormat="1" ht="11.25">
      <c r="B270" s="28"/>
      <c r="D270" s="145" t="s">
        <v>124</v>
      </c>
      <c r="F270" s="146" t="s">
        <v>401</v>
      </c>
      <c r="I270" s="77"/>
      <c r="L270" s="28"/>
      <c r="M270" s="147"/>
      <c r="N270" s="47"/>
      <c r="O270" s="47"/>
      <c r="P270" s="47"/>
      <c r="Q270" s="47"/>
      <c r="R270" s="47"/>
      <c r="S270" s="47"/>
      <c r="T270" s="48"/>
      <c r="AT270" s="14" t="s">
        <v>124</v>
      </c>
      <c r="AU270" s="14" t="s">
        <v>77</v>
      </c>
    </row>
    <row r="271" spans="2:65" s="1" customFormat="1" ht="16.5" customHeight="1">
      <c r="B271" s="132"/>
      <c r="C271" s="164" t="s">
        <v>403</v>
      </c>
      <c r="D271" s="164" t="s">
        <v>307</v>
      </c>
      <c r="E271" s="165" t="s">
        <v>404</v>
      </c>
      <c r="F271" s="166" t="s">
        <v>405</v>
      </c>
      <c r="G271" s="167" t="s">
        <v>310</v>
      </c>
      <c r="H271" s="168">
        <v>5</v>
      </c>
      <c r="I271" s="169"/>
      <c r="J271" s="170">
        <f>ROUND(I271*H271,2)</f>
        <v>0</v>
      </c>
      <c r="K271" s="166" t="s">
        <v>130</v>
      </c>
      <c r="L271" s="171"/>
      <c r="M271" s="172" t="s">
        <v>1</v>
      </c>
      <c r="N271" s="173" t="s">
        <v>41</v>
      </c>
      <c r="O271" s="47"/>
      <c r="P271" s="142">
        <f>O271*H271</f>
        <v>0</v>
      </c>
      <c r="Q271" s="142">
        <v>0.0107</v>
      </c>
      <c r="R271" s="142">
        <f>Q271*H271</f>
        <v>0.0535</v>
      </c>
      <c r="S271" s="142">
        <v>0</v>
      </c>
      <c r="T271" s="143">
        <f>S271*H271</f>
        <v>0</v>
      </c>
      <c r="AR271" s="14" t="s">
        <v>162</v>
      </c>
      <c r="AT271" s="14" t="s">
        <v>307</v>
      </c>
      <c r="AU271" s="14" t="s">
        <v>77</v>
      </c>
      <c r="AY271" s="14" t="s">
        <v>115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4" t="s">
        <v>75</v>
      </c>
      <c r="BK271" s="144">
        <f>ROUND(I271*H271,2)</f>
        <v>0</v>
      </c>
      <c r="BL271" s="14" t="s">
        <v>122</v>
      </c>
      <c r="BM271" s="14" t="s">
        <v>406</v>
      </c>
    </row>
    <row r="272" spans="2:47" s="1" customFormat="1" ht="11.25">
      <c r="B272" s="28"/>
      <c r="D272" s="145" t="s">
        <v>124</v>
      </c>
      <c r="F272" s="146" t="s">
        <v>405</v>
      </c>
      <c r="I272" s="77"/>
      <c r="L272" s="28"/>
      <c r="M272" s="147"/>
      <c r="N272" s="47"/>
      <c r="O272" s="47"/>
      <c r="P272" s="47"/>
      <c r="Q272" s="47"/>
      <c r="R272" s="47"/>
      <c r="S272" s="47"/>
      <c r="T272" s="48"/>
      <c r="AT272" s="14" t="s">
        <v>124</v>
      </c>
      <c r="AU272" s="14" t="s">
        <v>77</v>
      </c>
    </row>
    <row r="273" spans="2:65" s="1" customFormat="1" ht="16.5" customHeight="1">
      <c r="B273" s="132"/>
      <c r="C273" s="164" t="s">
        <v>407</v>
      </c>
      <c r="D273" s="164" t="s">
        <v>307</v>
      </c>
      <c r="E273" s="165" t="s">
        <v>408</v>
      </c>
      <c r="F273" s="166" t="s">
        <v>409</v>
      </c>
      <c r="G273" s="167" t="s">
        <v>310</v>
      </c>
      <c r="H273" s="168">
        <v>1</v>
      </c>
      <c r="I273" s="169"/>
      <c r="J273" s="170">
        <f>ROUND(I273*H273,2)</f>
        <v>0</v>
      </c>
      <c r="K273" s="166" t="s">
        <v>130</v>
      </c>
      <c r="L273" s="171"/>
      <c r="M273" s="172" t="s">
        <v>1</v>
      </c>
      <c r="N273" s="173" t="s">
        <v>41</v>
      </c>
      <c r="O273" s="47"/>
      <c r="P273" s="142">
        <f>O273*H273</f>
        <v>0</v>
      </c>
      <c r="Q273" s="142">
        <v>0.0078</v>
      </c>
      <c r="R273" s="142">
        <f>Q273*H273</f>
        <v>0.0078</v>
      </c>
      <c r="S273" s="142">
        <v>0</v>
      </c>
      <c r="T273" s="143">
        <f>S273*H273</f>
        <v>0</v>
      </c>
      <c r="AR273" s="14" t="s">
        <v>162</v>
      </c>
      <c r="AT273" s="14" t="s">
        <v>307</v>
      </c>
      <c r="AU273" s="14" t="s">
        <v>77</v>
      </c>
      <c r="AY273" s="14" t="s">
        <v>115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4" t="s">
        <v>75</v>
      </c>
      <c r="BK273" s="144">
        <f>ROUND(I273*H273,2)</f>
        <v>0</v>
      </c>
      <c r="BL273" s="14" t="s">
        <v>122</v>
      </c>
      <c r="BM273" s="14" t="s">
        <v>410</v>
      </c>
    </row>
    <row r="274" spans="2:47" s="1" customFormat="1" ht="11.25">
      <c r="B274" s="28"/>
      <c r="D274" s="145" t="s">
        <v>124</v>
      </c>
      <c r="F274" s="146" t="s">
        <v>409</v>
      </c>
      <c r="I274" s="77"/>
      <c r="L274" s="28"/>
      <c r="M274" s="147"/>
      <c r="N274" s="47"/>
      <c r="O274" s="47"/>
      <c r="P274" s="47"/>
      <c r="Q274" s="47"/>
      <c r="R274" s="47"/>
      <c r="S274" s="47"/>
      <c r="T274" s="48"/>
      <c r="AT274" s="14" t="s">
        <v>124</v>
      </c>
      <c r="AU274" s="14" t="s">
        <v>77</v>
      </c>
    </row>
    <row r="275" spans="2:65" s="1" customFormat="1" ht="16.5" customHeight="1">
      <c r="B275" s="132"/>
      <c r="C275" s="164" t="s">
        <v>411</v>
      </c>
      <c r="D275" s="164" t="s">
        <v>307</v>
      </c>
      <c r="E275" s="165" t="s">
        <v>412</v>
      </c>
      <c r="F275" s="166" t="s">
        <v>413</v>
      </c>
      <c r="G275" s="167" t="s">
        <v>310</v>
      </c>
      <c r="H275" s="168">
        <v>1</v>
      </c>
      <c r="I275" s="169"/>
      <c r="J275" s="170">
        <f>ROUND(I275*H275,2)</f>
        <v>0</v>
      </c>
      <c r="K275" s="166" t="s">
        <v>130</v>
      </c>
      <c r="L275" s="171"/>
      <c r="M275" s="172" t="s">
        <v>1</v>
      </c>
      <c r="N275" s="173" t="s">
        <v>41</v>
      </c>
      <c r="O275" s="47"/>
      <c r="P275" s="142">
        <f>O275*H275</f>
        <v>0</v>
      </c>
      <c r="Q275" s="142">
        <v>0.0038</v>
      </c>
      <c r="R275" s="142">
        <f>Q275*H275</f>
        <v>0.0038</v>
      </c>
      <c r="S275" s="142">
        <v>0</v>
      </c>
      <c r="T275" s="143">
        <f>S275*H275</f>
        <v>0</v>
      </c>
      <c r="AR275" s="14" t="s">
        <v>162</v>
      </c>
      <c r="AT275" s="14" t="s">
        <v>307</v>
      </c>
      <c r="AU275" s="14" t="s">
        <v>77</v>
      </c>
      <c r="AY275" s="14" t="s">
        <v>115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4" t="s">
        <v>75</v>
      </c>
      <c r="BK275" s="144">
        <f>ROUND(I275*H275,2)</f>
        <v>0</v>
      </c>
      <c r="BL275" s="14" t="s">
        <v>122</v>
      </c>
      <c r="BM275" s="14" t="s">
        <v>414</v>
      </c>
    </row>
    <row r="276" spans="2:47" s="1" customFormat="1" ht="11.25">
      <c r="B276" s="28"/>
      <c r="D276" s="145" t="s">
        <v>124</v>
      </c>
      <c r="F276" s="146" t="s">
        <v>415</v>
      </c>
      <c r="I276" s="77"/>
      <c r="L276" s="28"/>
      <c r="M276" s="147"/>
      <c r="N276" s="47"/>
      <c r="O276" s="47"/>
      <c r="P276" s="47"/>
      <c r="Q276" s="47"/>
      <c r="R276" s="47"/>
      <c r="S276" s="47"/>
      <c r="T276" s="48"/>
      <c r="AT276" s="14" t="s">
        <v>124</v>
      </c>
      <c r="AU276" s="14" t="s">
        <v>77</v>
      </c>
    </row>
    <row r="277" spans="2:65" s="1" customFormat="1" ht="16.5" customHeight="1">
      <c r="B277" s="132"/>
      <c r="C277" s="164" t="s">
        <v>416</v>
      </c>
      <c r="D277" s="164" t="s">
        <v>307</v>
      </c>
      <c r="E277" s="165" t="s">
        <v>417</v>
      </c>
      <c r="F277" s="166" t="s">
        <v>418</v>
      </c>
      <c r="G277" s="167" t="s">
        <v>310</v>
      </c>
      <c r="H277" s="168">
        <v>3</v>
      </c>
      <c r="I277" s="169"/>
      <c r="J277" s="170">
        <f>ROUND(I277*H277,2)</f>
        <v>0</v>
      </c>
      <c r="K277" s="166" t="s">
        <v>130</v>
      </c>
      <c r="L277" s="171"/>
      <c r="M277" s="172" t="s">
        <v>1</v>
      </c>
      <c r="N277" s="173" t="s">
        <v>41</v>
      </c>
      <c r="O277" s="47"/>
      <c r="P277" s="142">
        <f>O277*H277</f>
        <v>0</v>
      </c>
      <c r="Q277" s="142">
        <v>0.0032</v>
      </c>
      <c r="R277" s="142">
        <f>Q277*H277</f>
        <v>0.009600000000000001</v>
      </c>
      <c r="S277" s="142">
        <v>0</v>
      </c>
      <c r="T277" s="143">
        <f>S277*H277</f>
        <v>0</v>
      </c>
      <c r="AR277" s="14" t="s">
        <v>162</v>
      </c>
      <c r="AT277" s="14" t="s">
        <v>307</v>
      </c>
      <c r="AU277" s="14" t="s">
        <v>77</v>
      </c>
      <c r="AY277" s="14" t="s">
        <v>115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4" t="s">
        <v>75</v>
      </c>
      <c r="BK277" s="144">
        <f>ROUND(I277*H277,2)</f>
        <v>0</v>
      </c>
      <c r="BL277" s="14" t="s">
        <v>122</v>
      </c>
      <c r="BM277" s="14" t="s">
        <v>419</v>
      </c>
    </row>
    <row r="278" spans="2:47" s="1" customFormat="1" ht="11.25">
      <c r="B278" s="28"/>
      <c r="D278" s="145" t="s">
        <v>124</v>
      </c>
      <c r="F278" s="146" t="s">
        <v>420</v>
      </c>
      <c r="I278" s="77"/>
      <c r="L278" s="28"/>
      <c r="M278" s="147"/>
      <c r="N278" s="47"/>
      <c r="O278" s="47"/>
      <c r="P278" s="47"/>
      <c r="Q278" s="47"/>
      <c r="R278" s="47"/>
      <c r="S278" s="47"/>
      <c r="T278" s="48"/>
      <c r="AT278" s="14" t="s">
        <v>124</v>
      </c>
      <c r="AU278" s="14" t="s">
        <v>77</v>
      </c>
    </row>
    <row r="279" spans="2:65" s="1" customFormat="1" ht="16.5" customHeight="1">
      <c r="B279" s="132"/>
      <c r="C279" s="164" t="s">
        <v>421</v>
      </c>
      <c r="D279" s="164" t="s">
        <v>307</v>
      </c>
      <c r="E279" s="165" t="s">
        <v>422</v>
      </c>
      <c r="F279" s="166" t="s">
        <v>423</v>
      </c>
      <c r="G279" s="167" t="s">
        <v>310</v>
      </c>
      <c r="H279" s="168">
        <v>2</v>
      </c>
      <c r="I279" s="169"/>
      <c r="J279" s="170">
        <f>ROUND(I279*H279,2)</f>
        <v>0</v>
      </c>
      <c r="K279" s="166" t="s">
        <v>130</v>
      </c>
      <c r="L279" s="171"/>
      <c r="M279" s="172" t="s">
        <v>1</v>
      </c>
      <c r="N279" s="173" t="s">
        <v>41</v>
      </c>
      <c r="O279" s="47"/>
      <c r="P279" s="142">
        <f>O279*H279</f>
        <v>0</v>
      </c>
      <c r="Q279" s="142">
        <v>0.015</v>
      </c>
      <c r="R279" s="142">
        <f>Q279*H279</f>
        <v>0.03</v>
      </c>
      <c r="S279" s="142">
        <v>0</v>
      </c>
      <c r="T279" s="143">
        <f>S279*H279</f>
        <v>0</v>
      </c>
      <c r="AR279" s="14" t="s">
        <v>162</v>
      </c>
      <c r="AT279" s="14" t="s">
        <v>307</v>
      </c>
      <c r="AU279" s="14" t="s">
        <v>77</v>
      </c>
      <c r="AY279" s="14" t="s">
        <v>115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4" t="s">
        <v>75</v>
      </c>
      <c r="BK279" s="144">
        <f>ROUND(I279*H279,2)</f>
        <v>0</v>
      </c>
      <c r="BL279" s="14" t="s">
        <v>122</v>
      </c>
      <c r="BM279" s="14" t="s">
        <v>424</v>
      </c>
    </row>
    <row r="280" spans="2:47" s="1" customFormat="1" ht="11.25">
      <c r="B280" s="28"/>
      <c r="D280" s="145" t="s">
        <v>124</v>
      </c>
      <c r="F280" s="146" t="s">
        <v>423</v>
      </c>
      <c r="I280" s="77"/>
      <c r="L280" s="28"/>
      <c r="M280" s="147"/>
      <c r="N280" s="47"/>
      <c r="O280" s="47"/>
      <c r="P280" s="47"/>
      <c r="Q280" s="47"/>
      <c r="R280" s="47"/>
      <c r="S280" s="47"/>
      <c r="T280" s="48"/>
      <c r="AT280" s="14" t="s">
        <v>124</v>
      </c>
      <c r="AU280" s="14" t="s">
        <v>77</v>
      </c>
    </row>
    <row r="281" spans="2:65" s="1" customFormat="1" ht="16.5" customHeight="1">
      <c r="B281" s="132"/>
      <c r="C281" s="164" t="s">
        <v>425</v>
      </c>
      <c r="D281" s="164" t="s">
        <v>307</v>
      </c>
      <c r="E281" s="165" t="s">
        <v>426</v>
      </c>
      <c r="F281" s="166" t="s">
        <v>427</v>
      </c>
      <c r="G281" s="167" t="s">
        <v>310</v>
      </c>
      <c r="H281" s="168">
        <v>1</v>
      </c>
      <c r="I281" s="169"/>
      <c r="J281" s="170">
        <f>ROUND(I281*H281,2)</f>
        <v>0</v>
      </c>
      <c r="K281" s="166" t="s">
        <v>130</v>
      </c>
      <c r="L281" s="171"/>
      <c r="M281" s="172" t="s">
        <v>1</v>
      </c>
      <c r="N281" s="173" t="s">
        <v>41</v>
      </c>
      <c r="O281" s="47"/>
      <c r="P281" s="142">
        <f>O281*H281</f>
        <v>0</v>
      </c>
      <c r="Q281" s="142">
        <v>0.013</v>
      </c>
      <c r="R281" s="142">
        <f>Q281*H281</f>
        <v>0.013</v>
      </c>
      <c r="S281" s="142">
        <v>0</v>
      </c>
      <c r="T281" s="143">
        <f>S281*H281</f>
        <v>0</v>
      </c>
      <c r="AR281" s="14" t="s">
        <v>162</v>
      </c>
      <c r="AT281" s="14" t="s">
        <v>307</v>
      </c>
      <c r="AU281" s="14" t="s">
        <v>77</v>
      </c>
      <c r="AY281" s="14" t="s">
        <v>115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4" t="s">
        <v>75</v>
      </c>
      <c r="BK281" s="144">
        <f>ROUND(I281*H281,2)</f>
        <v>0</v>
      </c>
      <c r="BL281" s="14" t="s">
        <v>122</v>
      </c>
      <c r="BM281" s="14" t="s">
        <v>428</v>
      </c>
    </row>
    <row r="282" spans="2:47" s="1" customFormat="1" ht="11.25">
      <c r="B282" s="28"/>
      <c r="D282" s="145" t="s">
        <v>124</v>
      </c>
      <c r="F282" s="146" t="s">
        <v>427</v>
      </c>
      <c r="I282" s="77"/>
      <c r="L282" s="28"/>
      <c r="M282" s="147"/>
      <c r="N282" s="47"/>
      <c r="O282" s="47"/>
      <c r="P282" s="47"/>
      <c r="Q282" s="47"/>
      <c r="R282" s="47"/>
      <c r="S282" s="47"/>
      <c r="T282" s="48"/>
      <c r="AT282" s="14" t="s">
        <v>124</v>
      </c>
      <c r="AU282" s="14" t="s">
        <v>77</v>
      </c>
    </row>
    <row r="283" spans="2:65" s="1" customFormat="1" ht="16.5" customHeight="1">
      <c r="B283" s="132"/>
      <c r="C283" s="164" t="s">
        <v>429</v>
      </c>
      <c r="D283" s="164" t="s">
        <v>307</v>
      </c>
      <c r="E283" s="165" t="s">
        <v>430</v>
      </c>
      <c r="F283" s="166" t="s">
        <v>431</v>
      </c>
      <c r="G283" s="167" t="s">
        <v>310</v>
      </c>
      <c r="H283" s="168">
        <v>2</v>
      </c>
      <c r="I283" s="169"/>
      <c r="J283" s="170">
        <f>ROUND(I283*H283,2)</f>
        <v>0</v>
      </c>
      <c r="K283" s="166" t="s">
        <v>130</v>
      </c>
      <c r="L283" s="171"/>
      <c r="M283" s="172" t="s">
        <v>1</v>
      </c>
      <c r="N283" s="173" t="s">
        <v>41</v>
      </c>
      <c r="O283" s="47"/>
      <c r="P283" s="142">
        <f>O283*H283</f>
        <v>0</v>
      </c>
      <c r="Q283" s="142">
        <v>0.0197</v>
      </c>
      <c r="R283" s="142">
        <f>Q283*H283</f>
        <v>0.0394</v>
      </c>
      <c r="S283" s="142">
        <v>0</v>
      </c>
      <c r="T283" s="143">
        <f>S283*H283</f>
        <v>0</v>
      </c>
      <c r="AR283" s="14" t="s">
        <v>162</v>
      </c>
      <c r="AT283" s="14" t="s">
        <v>307</v>
      </c>
      <c r="AU283" s="14" t="s">
        <v>77</v>
      </c>
      <c r="AY283" s="14" t="s">
        <v>115</v>
      </c>
      <c r="BE283" s="144">
        <f>IF(N283="základní",J283,0)</f>
        <v>0</v>
      </c>
      <c r="BF283" s="144">
        <f>IF(N283="snížená",J283,0)</f>
        <v>0</v>
      </c>
      <c r="BG283" s="144">
        <f>IF(N283="zákl. přenesená",J283,0)</f>
        <v>0</v>
      </c>
      <c r="BH283" s="144">
        <f>IF(N283="sníž. přenesená",J283,0)</f>
        <v>0</v>
      </c>
      <c r="BI283" s="144">
        <f>IF(N283="nulová",J283,0)</f>
        <v>0</v>
      </c>
      <c r="BJ283" s="14" t="s">
        <v>75</v>
      </c>
      <c r="BK283" s="144">
        <f>ROUND(I283*H283,2)</f>
        <v>0</v>
      </c>
      <c r="BL283" s="14" t="s">
        <v>122</v>
      </c>
      <c r="BM283" s="14" t="s">
        <v>432</v>
      </c>
    </row>
    <row r="284" spans="2:47" s="1" customFormat="1" ht="11.25">
      <c r="B284" s="28"/>
      <c r="D284" s="145" t="s">
        <v>124</v>
      </c>
      <c r="F284" s="146" t="s">
        <v>431</v>
      </c>
      <c r="I284" s="77"/>
      <c r="L284" s="28"/>
      <c r="M284" s="147"/>
      <c r="N284" s="47"/>
      <c r="O284" s="47"/>
      <c r="P284" s="47"/>
      <c r="Q284" s="47"/>
      <c r="R284" s="47"/>
      <c r="S284" s="47"/>
      <c r="T284" s="48"/>
      <c r="AT284" s="14" t="s">
        <v>124</v>
      </c>
      <c r="AU284" s="14" t="s">
        <v>77</v>
      </c>
    </row>
    <row r="285" spans="2:65" s="1" customFormat="1" ht="16.5" customHeight="1">
      <c r="B285" s="132"/>
      <c r="C285" s="164" t="s">
        <v>433</v>
      </c>
      <c r="D285" s="164" t="s">
        <v>307</v>
      </c>
      <c r="E285" s="165" t="s">
        <v>434</v>
      </c>
      <c r="F285" s="166" t="s">
        <v>435</v>
      </c>
      <c r="G285" s="167" t="s">
        <v>310</v>
      </c>
      <c r="H285" s="168">
        <v>3</v>
      </c>
      <c r="I285" s="169"/>
      <c r="J285" s="170">
        <f>ROUND(I285*H285,2)</f>
        <v>0</v>
      </c>
      <c r="K285" s="166" t="s">
        <v>130</v>
      </c>
      <c r="L285" s="171"/>
      <c r="M285" s="172" t="s">
        <v>1</v>
      </c>
      <c r="N285" s="173" t="s">
        <v>41</v>
      </c>
      <c r="O285" s="47"/>
      <c r="P285" s="142">
        <f>O285*H285</f>
        <v>0</v>
      </c>
      <c r="Q285" s="142">
        <v>0.0149</v>
      </c>
      <c r="R285" s="142">
        <f>Q285*H285</f>
        <v>0.044700000000000004</v>
      </c>
      <c r="S285" s="142">
        <v>0</v>
      </c>
      <c r="T285" s="143">
        <f>S285*H285</f>
        <v>0</v>
      </c>
      <c r="AR285" s="14" t="s">
        <v>162</v>
      </c>
      <c r="AT285" s="14" t="s">
        <v>307</v>
      </c>
      <c r="AU285" s="14" t="s">
        <v>77</v>
      </c>
      <c r="AY285" s="14" t="s">
        <v>115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4" t="s">
        <v>75</v>
      </c>
      <c r="BK285" s="144">
        <f>ROUND(I285*H285,2)</f>
        <v>0</v>
      </c>
      <c r="BL285" s="14" t="s">
        <v>122</v>
      </c>
      <c r="BM285" s="14" t="s">
        <v>436</v>
      </c>
    </row>
    <row r="286" spans="2:47" s="1" customFormat="1" ht="11.25">
      <c r="B286" s="28"/>
      <c r="D286" s="145" t="s">
        <v>124</v>
      </c>
      <c r="F286" s="146" t="s">
        <v>435</v>
      </c>
      <c r="I286" s="77"/>
      <c r="L286" s="28"/>
      <c r="M286" s="147"/>
      <c r="N286" s="47"/>
      <c r="O286" s="47"/>
      <c r="P286" s="47"/>
      <c r="Q286" s="47"/>
      <c r="R286" s="47"/>
      <c r="S286" s="47"/>
      <c r="T286" s="48"/>
      <c r="AT286" s="14" t="s">
        <v>124</v>
      </c>
      <c r="AU286" s="14" t="s">
        <v>77</v>
      </c>
    </row>
    <row r="287" spans="2:65" s="1" customFormat="1" ht="16.5" customHeight="1">
      <c r="B287" s="132"/>
      <c r="C287" s="164" t="s">
        <v>437</v>
      </c>
      <c r="D287" s="164" t="s">
        <v>307</v>
      </c>
      <c r="E287" s="165" t="s">
        <v>438</v>
      </c>
      <c r="F287" s="166" t="s">
        <v>439</v>
      </c>
      <c r="G287" s="167" t="s">
        <v>310</v>
      </c>
      <c r="H287" s="168">
        <v>7</v>
      </c>
      <c r="I287" s="169"/>
      <c r="J287" s="170">
        <f>ROUND(I287*H287,2)</f>
        <v>0</v>
      </c>
      <c r="K287" s="166" t="s">
        <v>130</v>
      </c>
      <c r="L287" s="171"/>
      <c r="M287" s="172" t="s">
        <v>1</v>
      </c>
      <c r="N287" s="173" t="s">
        <v>41</v>
      </c>
      <c r="O287" s="47"/>
      <c r="P287" s="142">
        <f>O287*H287</f>
        <v>0</v>
      </c>
      <c r="Q287" s="142">
        <v>0.0088</v>
      </c>
      <c r="R287" s="142">
        <f>Q287*H287</f>
        <v>0.0616</v>
      </c>
      <c r="S287" s="142">
        <v>0</v>
      </c>
      <c r="T287" s="143">
        <f>S287*H287</f>
        <v>0</v>
      </c>
      <c r="AR287" s="14" t="s">
        <v>162</v>
      </c>
      <c r="AT287" s="14" t="s">
        <v>307</v>
      </c>
      <c r="AU287" s="14" t="s">
        <v>77</v>
      </c>
      <c r="AY287" s="14" t="s">
        <v>115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4" t="s">
        <v>75</v>
      </c>
      <c r="BK287" s="144">
        <f>ROUND(I287*H287,2)</f>
        <v>0</v>
      </c>
      <c r="BL287" s="14" t="s">
        <v>122</v>
      </c>
      <c r="BM287" s="14" t="s">
        <v>440</v>
      </c>
    </row>
    <row r="288" spans="2:47" s="1" customFormat="1" ht="11.25">
      <c r="B288" s="28"/>
      <c r="D288" s="145" t="s">
        <v>124</v>
      </c>
      <c r="F288" s="146" t="s">
        <v>439</v>
      </c>
      <c r="I288" s="77"/>
      <c r="L288" s="28"/>
      <c r="M288" s="147"/>
      <c r="N288" s="47"/>
      <c r="O288" s="47"/>
      <c r="P288" s="47"/>
      <c r="Q288" s="47"/>
      <c r="R288" s="47"/>
      <c r="S288" s="47"/>
      <c r="T288" s="48"/>
      <c r="AT288" s="14" t="s">
        <v>124</v>
      </c>
      <c r="AU288" s="14" t="s">
        <v>77</v>
      </c>
    </row>
    <row r="289" spans="2:65" s="1" customFormat="1" ht="16.5" customHeight="1">
      <c r="B289" s="132"/>
      <c r="C289" s="164" t="s">
        <v>441</v>
      </c>
      <c r="D289" s="164" t="s">
        <v>307</v>
      </c>
      <c r="E289" s="165" t="s">
        <v>442</v>
      </c>
      <c r="F289" s="166" t="s">
        <v>443</v>
      </c>
      <c r="G289" s="167" t="s">
        <v>310</v>
      </c>
      <c r="H289" s="168">
        <v>17</v>
      </c>
      <c r="I289" s="169"/>
      <c r="J289" s="170">
        <f>ROUND(I289*H289,2)</f>
        <v>0</v>
      </c>
      <c r="K289" s="166" t="s">
        <v>130</v>
      </c>
      <c r="L289" s="171"/>
      <c r="M289" s="172" t="s">
        <v>1</v>
      </c>
      <c r="N289" s="173" t="s">
        <v>41</v>
      </c>
      <c r="O289" s="47"/>
      <c r="P289" s="142">
        <f>O289*H289</f>
        <v>0</v>
      </c>
      <c r="Q289" s="142">
        <v>0.0069</v>
      </c>
      <c r="R289" s="142">
        <f>Q289*H289</f>
        <v>0.1173</v>
      </c>
      <c r="S289" s="142">
        <v>0</v>
      </c>
      <c r="T289" s="143">
        <f>S289*H289</f>
        <v>0</v>
      </c>
      <c r="AR289" s="14" t="s">
        <v>162</v>
      </c>
      <c r="AT289" s="14" t="s">
        <v>307</v>
      </c>
      <c r="AU289" s="14" t="s">
        <v>77</v>
      </c>
      <c r="AY289" s="14" t="s">
        <v>115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4" t="s">
        <v>75</v>
      </c>
      <c r="BK289" s="144">
        <f>ROUND(I289*H289,2)</f>
        <v>0</v>
      </c>
      <c r="BL289" s="14" t="s">
        <v>122</v>
      </c>
      <c r="BM289" s="14" t="s">
        <v>444</v>
      </c>
    </row>
    <row r="290" spans="2:47" s="1" customFormat="1" ht="11.25">
      <c r="B290" s="28"/>
      <c r="D290" s="145" t="s">
        <v>124</v>
      </c>
      <c r="F290" s="146" t="s">
        <v>443</v>
      </c>
      <c r="I290" s="77"/>
      <c r="L290" s="28"/>
      <c r="M290" s="147"/>
      <c r="N290" s="47"/>
      <c r="O290" s="47"/>
      <c r="P290" s="47"/>
      <c r="Q290" s="47"/>
      <c r="R290" s="47"/>
      <c r="S290" s="47"/>
      <c r="T290" s="48"/>
      <c r="AT290" s="14" t="s">
        <v>124</v>
      </c>
      <c r="AU290" s="14" t="s">
        <v>77</v>
      </c>
    </row>
    <row r="291" spans="2:65" s="1" customFormat="1" ht="16.5" customHeight="1">
      <c r="B291" s="132"/>
      <c r="C291" s="133" t="s">
        <v>445</v>
      </c>
      <c r="D291" s="133" t="s">
        <v>117</v>
      </c>
      <c r="E291" s="134" t="s">
        <v>446</v>
      </c>
      <c r="F291" s="135" t="s">
        <v>447</v>
      </c>
      <c r="G291" s="136" t="s">
        <v>310</v>
      </c>
      <c r="H291" s="137">
        <v>7</v>
      </c>
      <c r="I291" s="138"/>
      <c r="J291" s="139">
        <f>ROUND(I291*H291,2)</f>
        <v>0</v>
      </c>
      <c r="K291" s="135" t="s">
        <v>326</v>
      </c>
      <c r="L291" s="28"/>
      <c r="M291" s="140" t="s">
        <v>1</v>
      </c>
      <c r="N291" s="141" t="s">
        <v>41</v>
      </c>
      <c r="O291" s="47"/>
      <c r="P291" s="142">
        <f>O291*H291</f>
        <v>0</v>
      </c>
      <c r="Q291" s="142">
        <v>0.0008</v>
      </c>
      <c r="R291" s="142">
        <f>Q291*H291</f>
        <v>0.0056</v>
      </c>
      <c r="S291" s="142">
        <v>0</v>
      </c>
      <c r="T291" s="143">
        <f>S291*H291</f>
        <v>0</v>
      </c>
      <c r="AR291" s="14" t="s">
        <v>122</v>
      </c>
      <c r="AT291" s="14" t="s">
        <v>117</v>
      </c>
      <c r="AU291" s="14" t="s">
        <v>77</v>
      </c>
      <c r="AY291" s="14" t="s">
        <v>115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4" t="s">
        <v>75</v>
      </c>
      <c r="BK291" s="144">
        <f>ROUND(I291*H291,2)</f>
        <v>0</v>
      </c>
      <c r="BL291" s="14" t="s">
        <v>122</v>
      </c>
      <c r="BM291" s="14" t="s">
        <v>448</v>
      </c>
    </row>
    <row r="292" spans="2:47" s="1" customFormat="1" ht="11.25">
      <c r="B292" s="28"/>
      <c r="D292" s="145" t="s">
        <v>124</v>
      </c>
      <c r="F292" s="146" t="s">
        <v>447</v>
      </c>
      <c r="I292" s="77"/>
      <c r="L292" s="28"/>
      <c r="M292" s="147"/>
      <c r="N292" s="47"/>
      <c r="O292" s="47"/>
      <c r="P292" s="47"/>
      <c r="Q292" s="47"/>
      <c r="R292" s="47"/>
      <c r="S292" s="47"/>
      <c r="T292" s="48"/>
      <c r="AT292" s="14" t="s">
        <v>124</v>
      </c>
      <c r="AU292" s="14" t="s">
        <v>77</v>
      </c>
    </row>
    <row r="293" spans="2:65" s="1" customFormat="1" ht="16.5" customHeight="1">
      <c r="B293" s="132"/>
      <c r="C293" s="216" t="s">
        <v>449</v>
      </c>
      <c r="D293" s="216" t="s">
        <v>307</v>
      </c>
      <c r="E293" s="217" t="s">
        <v>450</v>
      </c>
      <c r="F293" s="218" t="s">
        <v>451</v>
      </c>
      <c r="G293" s="219" t="s">
        <v>310</v>
      </c>
      <c r="H293" s="220">
        <v>2</v>
      </c>
      <c r="I293" s="169"/>
      <c r="J293" s="170">
        <f>ROUND(I293*H293,2)</f>
        <v>0</v>
      </c>
      <c r="K293" s="166" t="s">
        <v>121</v>
      </c>
      <c r="L293" s="171"/>
      <c r="M293" s="172" t="s">
        <v>1</v>
      </c>
      <c r="N293" s="173" t="s">
        <v>41</v>
      </c>
      <c r="O293" s="47"/>
      <c r="P293" s="142">
        <f>O293*H293</f>
        <v>0</v>
      </c>
      <c r="Q293" s="142">
        <v>0.0325</v>
      </c>
      <c r="R293" s="142">
        <f>Q293*H293</f>
        <v>0.065</v>
      </c>
      <c r="S293" s="142">
        <v>0</v>
      </c>
      <c r="T293" s="143">
        <f>S293*H293</f>
        <v>0</v>
      </c>
      <c r="AR293" s="14" t="s">
        <v>162</v>
      </c>
      <c r="AT293" s="14" t="s">
        <v>307</v>
      </c>
      <c r="AU293" s="14" t="s">
        <v>77</v>
      </c>
      <c r="AY293" s="14" t="s">
        <v>115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4" t="s">
        <v>75</v>
      </c>
      <c r="BK293" s="144">
        <f>ROUND(I293*H293,2)</f>
        <v>0</v>
      </c>
      <c r="BL293" s="14" t="s">
        <v>122</v>
      </c>
      <c r="BM293" s="14" t="s">
        <v>452</v>
      </c>
    </row>
    <row r="294" spans="2:47" s="1" customFormat="1" ht="11.25">
      <c r="B294" s="28"/>
      <c r="D294" s="145" t="s">
        <v>124</v>
      </c>
      <c r="F294" s="146" t="s">
        <v>453</v>
      </c>
      <c r="I294" s="77"/>
      <c r="L294" s="28"/>
      <c r="M294" s="147"/>
      <c r="N294" s="47"/>
      <c r="O294" s="47"/>
      <c r="P294" s="47"/>
      <c r="Q294" s="47"/>
      <c r="R294" s="47"/>
      <c r="S294" s="47"/>
      <c r="T294" s="48"/>
      <c r="AT294" s="14" t="s">
        <v>124</v>
      </c>
      <c r="AU294" s="14" t="s">
        <v>77</v>
      </c>
    </row>
    <row r="295" spans="2:65" s="1" customFormat="1" ht="16.5" customHeight="1">
      <c r="B295" s="132"/>
      <c r="C295" s="216" t="s">
        <v>454</v>
      </c>
      <c r="D295" s="216" t="s">
        <v>307</v>
      </c>
      <c r="E295" s="217" t="s">
        <v>455</v>
      </c>
      <c r="F295" s="218" t="s">
        <v>456</v>
      </c>
      <c r="G295" s="219" t="s">
        <v>310</v>
      </c>
      <c r="H295" s="220">
        <v>13</v>
      </c>
      <c r="I295" s="169"/>
      <c r="J295" s="170">
        <f>ROUND(I295*H295,2)</f>
        <v>0</v>
      </c>
      <c r="K295" s="166" t="s">
        <v>311</v>
      </c>
      <c r="L295" s="171"/>
      <c r="M295" s="172" t="s">
        <v>1</v>
      </c>
      <c r="N295" s="173" t="s">
        <v>41</v>
      </c>
      <c r="O295" s="47"/>
      <c r="P295" s="142">
        <f>O295*H295</f>
        <v>0</v>
      </c>
      <c r="Q295" s="142">
        <v>0.0035</v>
      </c>
      <c r="R295" s="142">
        <f>Q295*H295</f>
        <v>0.0455</v>
      </c>
      <c r="S295" s="142">
        <v>0</v>
      </c>
      <c r="T295" s="143">
        <f>S295*H295</f>
        <v>0</v>
      </c>
      <c r="AR295" s="14" t="s">
        <v>162</v>
      </c>
      <c r="AT295" s="14" t="s">
        <v>307</v>
      </c>
      <c r="AU295" s="14" t="s">
        <v>77</v>
      </c>
      <c r="AY295" s="14" t="s">
        <v>115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4" t="s">
        <v>75</v>
      </c>
      <c r="BK295" s="144">
        <f>ROUND(I295*H295,2)</f>
        <v>0</v>
      </c>
      <c r="BL295" s="14" t="s">
        <v>122</v>
      </c>
      <c r="BM295" s="14" t="s">
        <v>457</v>
      </c>
    </row>
    <row r="296" spans="2:47" s="1" customFormat="1" ht="11.25">
      <c r="B296" s="28"/>
      <c r="D296" s="145" t="s">
        <v>124</v>
      </c>
      <c r="F296" s="146" t="s">
        <v>458</v>
      </c>
      <c r="I296" s="77"/>
      <c r="L296" s="28"/>
      <c r="M296" s="147"/>
      <c r="N296" s="47"/>
      <c r="O296" s="47"/>
      <c r="P296" s="47"/>
      <c r="Q296" s="47"/>
      <c r="R296" s="47"/>
      <c r="S296" s="47"/>
      <c r="T296" s="48"/>
      <c r="AT296" s="14" t="s">
        <v>124</v>
      </c>
      <c r="AU296" s="14" t="s">
        <v>77</v>
      </c>
    </row>
    <row r="297" spans="2:65" s="1" customFormat="1" ht="16.5" customHeight="1">
      <c r="B297" s="132"/>
      <c r="C297" s="216" t="s">
        <v>459</v>
      </c>
      <c r="D297" s="216" t="s">
        <v>307</v>
      </c>
      <c r="E297" s="217" t="s">
        <v>460</v>
      </c>
      <c r="F297" s="218" t="s">
        <v>461</v>
      </c>
      <c r="G297" s="219" t="s">
        <v>310</v>
      </c>
      <c r="H297" s="220">
        <v>5</v>
      </c>
      <c r="I297" s="169"/>
      <c r="J297" s="170">
        <f>ROUND(I297*H297,2)</f>
        <v>0</v>
      </c>
      <c r="K297" s="166" t="s">
        <v>130</v>
      </c>
      <c r="L297" s="171"/>
      <c r="M297" s="172" t="s">
        <v>1</v>
      </c>
      <c r="N297" s="173" t="s">
        <v>41</v>
      </c>
      <c r="O297" s="47"/>
      <c r="P297" s="142">
        <f>O297*H297</f>
        <v>0</v>
      </c>
      <c r="Q297" s="142">
        <v>0.004</v>
      </c>
      <c r="R297" s="142">
        <f>Q297*H297</f>
        <v>0.02</v>
      </c>
      <c r="S297" s="142">
        <v>0</v>
      </c>
      <c r="T297" s="143">
        <f>S297*H297</f>
        <v>0</v>
      </c>
      <c r="AR297" s="14" t="s">
        <v>162</v>
      </c>
      <c r="AT297" s="14" t="s">
        <v>307</v>
      </c>
      <c r="AU297" s="14" t="s">
        <v>77</v>
      </c>
      <c r="AY297" s="14" t="s">
        <v>115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4" t="s">
        <v>75</v>
      </c>
      <c r="BK297" s="144">
        <f>ROUND(I297*H297,2)</f>
        <v>0</v>
      </c>
      <c r="BL297" s="14" t="s">
        <v>122</v>
      </c>
      <c r="BM297" s="14" t="s">
        <v>462</v>
      </c>
    </row>
    <row r="298" spans="2:47" s="1" customFormat="1" ht="11.25">
      <c r="B298" s="28"/>
      <c r="D298" s="145" t="s">
        <v>124</v>
      </c>
      <c r="F298" s="146" t="s">
        <v>463</v>
      </c>
      <c r="I298" s="77"/>
      <c r="L298" s="28"/>
      <c r="M298" s="147"/>
      <c r="N298" s="47"/>
      <c r="O298" s="47"/>
      <c r="P298" s="47"/>
      <c r="Q298" s="47"/>
      <c r="R298" s="47"/>
      <c r="S298" s="47"/>
      <c r="T298" s="48"/>
      <c r="AT298" s="14" t="s">
        <v>124</v>
      </c>
      <c r="AU298" s="14" t="s">
        <v>77</v>
      </c>
    </row>
    <row r="299" spans="2:65" s="1" customFormat="1" ht="16.5" customHeight="1">
      <c r="B299" s="132"/>
      <c r="C299" s="164" t="s">
        <v>464</v>
      </c>
      <c r="D299" s="164" t="s">
        <v>307</v>
      </c>
      <c r="E299" s="165" t="s">
        <v>465</v>
      </c>
      <c r="F299" s="166" t="s">
        <v>466</v>
      </c>
      <c r="G299" s="167" t="s">
        <v>310</v>
      </c>
      <c r="H299" s="168">
        <v>3</v>
      </c>
      <c r="I299" s="169"/>
      <c r="J299" s="170">
        <f>ROUND(I299*H299,2)</f>
        <v>0</v>
      </c>
      <c r="K299" s="166" t="s">
        <v>311</v>
      </c>
      <c r="L299" s="171"/>
      <c r="M299" s="172" t="s">
        <v>1</v>
      </c>
      <c r="N299" s="173" t="s">
        <v>41</v>
      </c>
      <c r="O299" s="47"/>
      <c r="P299" s="142">
        <f>O299*H299</f>
        <v>0</v>
      </c>
      <c r="Q299" s="142">
        <v>0.0122</v>
      </c>
      <c r="R299" s="142">
        <f>Q299*H299</f>
        <v>0.0366</v>
      </c>
      <c r="S299" s="142">
        <v>0</v>
      </c>
      <c r="T299" s="143">
        <f>S299*H299</f>
        <v>0</v>
      </c>
      <c r="AR299" s="14" t="s">
        <v>162</v>
      </c>
      <c r="AT299" s="14" t="s">
        <v>307</v>
      </c>
      <c r="AU299" s="14" t="s">
        <v>77</v>
      </c>
      <c r="AY299" s="14" t="s">
        <v>115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4" t="s">
        <v>75</v>
      </c>
      <c r="BK299" s="144">
        <f>ROUND(I299*H299,2)</f>
        <v>0</v>
      </c>
      <c r="BL299" s="14" t="s">
        <v>122</v>
      </c>
      <c r="BM299" s="14" t="s">
        <v>467</v>
      </c>
    </row>
    <row r="300" spans="2:47" s="1" customFormat="1" ht="11.25">
      <c r="B300" s="28"/>
      <c r="D300" s="145" t="s">
        <v>124</v>
      </c>
      <c r="F300" s="146" t="s">
        <v>468</v>
      </c>
      <c r="I300" s="77"/>
      <c r="L300" s="28"/>
      <c r="M300" s="147"/>
      <c r="N300" s="47"/>
      <c r="O300" s="47"/>
      <c r="P300" s="47"/>
      <c r="Q300" s="47"/>
      <c r="R300" s="47"/>
      <c r="S300" s="47"/>
      <c r="T300" s="48"/>
      <c r="AT300" s="14" t="s">
        <v>124</v>
      </c>
      <c r="AU300" s="14" t="s">
        <v>77</v>
      </c>
    </row>
    <row r="301" spans="2:65" s="1" customFormat="1" ht="16.5" customHeight="1">
      <c r="B301" s="132"/>
      <c r="C301" s="164" t="s">
        <v>469</v>
      </c>
      <c r="D301" s="164" t="s">
        <v>307</v>
      </c>
      <c r="E301" s="165" t="s">
        <v>470</v>
      </c>
      <c r="F301" s="166" t="s">
        <v>471</v>
      </c>
      <c r="G301" s="167" t="s">
        <v>310</v>
      </c>
      <c r="H301" s="168">
        <v>1</v>
      </c>
      <c r="I301" s="169"/>
      <c r="J301" s="170">
        <f>ROUND(I301*H301,2)</f>
        <v>0</v>
      </c>
      <c r="K301" s="166" t="s">
        <v>130</v>
      </c>
      <c r="L301" s="171"/>
      <c r="M301" s="172" t="s">
        <v>1</v>
      </c>
      <c r="N301" s="173" t="s">
        <v>41</v>
      </c>
      <c r="O301" s="47"/>
      <c r="P301" s="142">
        <f>O301*H301</f>
        <v>0</v>
      </c>
      <c r="Q301" s="142">
        <v>0.03366</v>
      </c>
      <c r="R301" s="142">
        <f>Q301*H301</f>
        <v>0.03366</v>
      </c>
      <c r="S301" s="142">
        <v>0</v>
      </c>
      <c r="T301" s="143">
        <f>S301*H301</f>
        <v>0</v>
      </c>
      <c r="AR301" s="14" t="s">
        <v>162</v>
      </c>
      <c r="AT301" s="14" t="s">
        <v>307</v>
      </c>
      <c r="AU301" s="14" t="s">
        <v>77</v>
      </c>
      <c r="AY301" s="14" t="s">
        <v>115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4" t="s">
        <v>75</v>
      </c>
      <c r="BK301" s="144">
        <f>ROUND(I301*H301,2)</f>
        <v>0</v>
      </c>
      <c r="BL301" s="14" t="s">
        <v>122</v>
      </c>
      <c r="BM301" s="14" t="s">
        <v>472</v>
      </c>
    </row>
    <row r="302" spans="2:47" s="1" customFormat="1" ht="11.25">
      <c r="B302" s="28"/>
      <c r="D302" s="145" t="s">
        <v>124</v>
      </c>
      <c r="F302" s="146" t="s">
        <v>471</v>
      </c>
      <c r="I302" s="77"/>
      <c r="L302" s="28"/>
      <c r="M302" s="147"/>
      <c r="N302" s="47"/>
      <c r="O302" s="47"/>
      <c r="P302" s="47"/>
      <c r="Q302" s="47"/>
      <c r="R302" s="47"/>
      <c r="S302" s="47"/>
      <c r="T302" s="48"/>
      <c r="AT302" s="14" t="s">
        <v>124</v>
      </c>
      <c r="AU302" s="14" t="s">
        <v>77</v>
      </c>
    </row>
    <row r="303" spans="2:65" s="1" customFormat="1" ht="16.5" customHeight="1">
      <c r="B303" s="132"/>
      <c r="C303" s="133" t="s">
        <v>473</v>
      </c>
      <c r="D303" s="133" t="s">
        <v>117</v>
      </c>
      <c r="E303" s="134" t="s">
        <v>474</v>
      </c>
      <c r="F303" s="135" t="s">
        <v>475</v>
      </c>
      <c r="G303" s="136" t="s">
        <v>310</v>
      </c>
      <c r="H303" s="137">
        <v>1</v>
      </c>
      <c r="I303" s="138"/>
      <c r="J303" s="139">
        <f>ROUND(I303*H303,2)</f>
        <v>0</v>
      </c>
      <c r="K303" s="135" t="s">
        <v>130</v>
      </c>
      <c r="L303" s="28"/>
      <c r="M303" s="140" t="s">
        <v>1</v>
      </c>
      <c r="N303" s="141" t="s">
        <v>41</v>
      </c>
      <c r="O303" s="47"/>
      <c r="P303" s="142">
        <f>O303*H303</f>
        <v>0</v>
      </c>
      <c r="Q303" s="142">
        <v>0</v>
      </c>
      <c r="R303" s="142">
        <f>Q303*H303</f>
        <v>0</v>
      </c>
      <c r="S303" s="142">
        <v>0</v>
      </c>
      <c r="T303" s="143">
        <f>S303*H303</f>
        <v>0</v>
      </c>
      <c r="AR303" s="14" t="s">
        <v>122</v>
      </c>
      <c r="AT303" s="14" t="s">
        <v>117</v>
      </c>
      <c r="AU303" s="14" t="s">
        <v>77</v>
      </c>
      <c r="AY303" s="14" t="s">
        <v>115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4" t="s">
        <v>75</v>
      </c>
      <c r="BK303" s="144">
        <f>ROUND(I303*H303,2)</f>
        <v>0</v>
      </c>
      <c r="BL303" s="14" t="s">
        <v>122</v>
      </c>
      <c r="BM303" s="14" t="s">
        <v>476</v>
      </c>
    </row>
    <row r="304" spans="2:47" s="1" customFormat="1" ht="19.5">
      <c r="B304" s="28"/>
      <c r="D304" s="145" t="s">
        <v>124</v>
      </c>
      <c r="F304" s="146" t="s">
        <v>477</v>
      </c>
      <c r="I304" s="77"/>
      <c r="L304" s="28"/>
      <c r="M304" s="147"/>
      <c r="N304" s="47"/>
      <c r="O304" s="47"/>
      <c r="P304" s="47"/>
      <c r="Q304" s="47"/>
      <c r="R304" s="47"/>
      <c r="S304" s="47"/>
      <c r="T304" s="48"/>
      <c r="AT304" s="14" t="s">
        <v>124</v>
      </c>
      <c r="AU304" s="14" t="s">
        <v>77</v>
      </c>
    </row>
    <row r="305" spans="2:65" s="1" customFormat="1" ht="16.5" customHeight="1">
      <c r="B305" s="132"/>
      <c r="C305" s="133" t="s">
        <v>478</v>
      </c>
      <c r="D305" s="133" t="s">
        <v>117</v>
      </c>
      <c r="E305" s="134" t="s">
        <v>479</v>
      </c>
      <c r="F305" s="135" t="s">
        <v>480</v>
      </c>
      <c r="G305" s="136" t="s">
        <v>310</v>
      </c>
      <c r="H305" s="137">
        <v>3</v>
      </c>
      <c r="I305" s="138"/>
      <c r="J305" s="139">
        <f>ROUND(I305*H305,2)</f>
        <v>0</v>
      </c>
      <c r="K305" s="135" t="s">
        <v>130</v>
      </c>
      <c r="L305" s="28"/>
      <c r="M305" s="140" t="s">
        <v>1</v>
      </c>
      <c r="N305" s="141" t="s">
        <v>41</v>
      </c>
      <c r="O305" s="47"/>
      <c r="P305" s="142">
        <f>O305*H305</f>
        <v>0</v>
      </c>
      <c r="Q305" s="142">
        <v>0.00171</v>
      </c>
      <c r="R305" s="142">
        <f>Q305*H305</f>
        <v>0.00513</v>
      </c>
      <c r="S305" s="142">
        <v>0</v>
      </c>
      <c r="T305" s="143">
        <f>S305*H305</f>
        <v>0</v>
      </c>
      <c r="AR305" s="14" t="s">
        <v>122</v>
      </c>
      <c r="AT305" s="14" t="s">
        <v>117</v>
      </c>
      <c r="AU305" s="14" t="s">
        <v>77</v>
      </c>
      <c r="AY305" s="14" t="s">
        <v>115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4" t="s">
        <v>75</v>
      </c>
      <c r="BK305" s="144">
        <f>ROUND(I305*H305,2)</f>
        <v>0</v>
      </c>
      <c r="BL305" s="14" t="s">
        <v>122</v>
      </c>
      <c r="BM305" s="14" t="s">
        <v>481</v>
      </c>
    </row>
    <row r="306" spans="2:47" s="1" customFormat="1" ht="19.5">
      <c r="B306" s="28"/>
      <c r="D306" s="145" t="s">
        <v>124</v>
      </c>
      <c r="F306" s="146" t="s">
        <v>482</v>
      </c>
      <c r="I306" s="77"/>
      <c r="L306" s="28"/>
      <c r="M306" s="147"/>
      <c r="N306" s="47"/>
      <c r="O306" s="47"/>
      <c r="P306" s="47"/>
      <c r="Q306" s="47"/>
      <c r="R306" s="47"/>
      <c r="S306" s="47"/>
      <c r="T306" s="48"/>
      <c r="AT306" s="14" t="s">
        <v>124</v>
      </c>
      <c r="AU306" s="14" t="s">
        <v>77</v>
      </c>
    </row>
    <row r="307" spans="2:65" s="1" customFormat="1" ht="16.5" customHeight="1">
      <c r="B307" s="132"/>
      <c r="C307" s="133" t="s">
        <v>483</v>
      </c>
      <c r="D307" s="133" t="s">
        <v>117</v>
      </c>
      <c r="E307" s="134" t="s">
        <v>484</v>
      </c>
      <c r="F307" s="135" t="s">
        <v>485</v>
      </c>
      <c r="G307" s="136" t="s">
        <v>310</v>
      </c>
      <c r="H307" s="137">
        <v>14</v>
      </c>
      <c r="I307" s="138"/>
      <c r="J307" s="139">
        <f>ROUND(I307*H307,2)</f>
        <v>0</v>
      </c>
      <c r="K307" s="135" t="s">
        <v>130</v>
      </c>
      <c r="L307" s="28"/>
      <c r="M307" s="140" t="s">
        <v>1</v>
      </c>
      <c r="N307" s="141" t="s">
        <v>41</v>
      </c>
      <c r="O307" s="47"/>
      <c r="P307" s="142">
        <f>O307*H307</f>
        <v>0</v>
      </c>
      <c r="Q307" s="142">
        <v>0</v>
      </c>
      <c r="R307" s="142">
        <f>Q307*H307</f>
        <v>0</v>
      </c>
      <c r="S307" s="142">
        <v>0</v>
      </c>
      <c r="T307" s="143">
        <f>S307*H307</f>
        <v>0</v>
      </c>
      <c r="AR307" s="14" t="s">
        <v>122</v>
      </c>
      <c r="AT307" s="14" t="s">
        <v>117</v>
      </c>
      <c r="AU307" s="14" t="s">
        <v>77</v>
      </c>
      <c r="AY307" s="14" t="s">
        <v>115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4" t="s">
        <v>75</v>
      </c>
      <c r="BK307" s="144">
        <f>ROUND(I307*H307,2)</f>
        <v>0</v>
      </c>
      <c r="BL307" s="14" t="s">
        <v>122</v>
      </c>
      <c r="BM307" s="14" t="s">
        <v>486</v>
      </c>
    </row>
    <row r="308" spans="2:47" s="1" customFormat="1" ht="19.5">
      <c r="B308" s="28"/>
      <c r="D308" s="145" t="s">
        <v>124</v>
      </c>
      <c r="F308" s="146" t="s">
        <v>487</v>
      </c>
      <c r="I308" s="77"/>
      <c r="L308" s="28"/>
      <c r="M308" s="147"/>
      <c r="N308" s="47"/>
      <c r="O308" s="47"/>
      <c r="P308" s="47"/>
      <c r="Q308" s="47"/>
      <c r="R308" s="47"/>
      <c r="S308" s="47"/>
      <c r="T308" s="48"/>
      <c r="AT308" s="14" t="s">
        <v>124</v>
      </c>
      <c r="AU308" s="14" t="s">
        <v>77</v>
      </c>
    </row>
    <row r="309" spans="2:65" s="1" customFormat="1" ht="16.5" customHeight="1">
      <c r="B309" s="132"/>
      <c r="C309" s="133" t="s">
        <v>488</v>
      </c>
      <c r="D309" s="133" t="s">
        <v>117</v>
      </c>
      <c r="E309" s="134" t="s">
        <v>489</v>
      </c>
      <c r="F309" s="135" t="s">
        <v>490</v>
      </c>
      <c r="G309" s="136" t="s">
        <v>310</v>
      </c>
      <c r="H309" s="137">
        <v>5</v>
      </c>
      <c r="I309" s="138"/>
      <c r="J309" s="139">
        <f>ROUND(I309*H309,2)</f>
        <v>0</v>
      </c>
      <c r="K309" s="135" t="s">
        <v>130</v>
      </c>
      <c r="L309" s="28"/>
      <c r="M309" s="140" t="s">
        <v>1</v>
      </c>
      <c r="N309" s="141" t="s">
        <v>41</v>
      </c>
      <c r="O309" s="47"/>
      <c r="P309" s="142">
        <f>O309*H309</f>
        <v>0</v>
      </c>
      <c r="Q309" s="142">
        <v>0.00167</v>
      </c>
      <c r="R309" s="142">
        <f>Q309*H309</f>
        <v>0.00835</v>
      </c>
      <c r="S309" s="142">
        <v>0</v>
      </c>
      <c r="T309" s="143">
        <f>S309*H309</f>
        <v>0</v>
      </c>
      <c r="AR309" s="14" t="s">
        <v>122</v>
      </c>
      <c r="AT309" s="14" t="s">
        <v>117</v>
      </c>
      <c r="AU309" s="14" t="s">
        <v>77</v>
      </c>
      <c r="AY309" s="14" t="s">
        <v>115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4" t="s">
        <v>75</v>
      </c>
      <c r="BK309" s="144">
        <f>ROUND(I309*H309,2)</f>
        <v>0</v>
      </c>
      <c r="BL309" s="14" t="s">
        <v>122</v>
      </c>
      <c r="BM309" s="14" t="s">
        <v>491</v>
      </c>
    </row>
    <row r="310" spans="2:47" s="1" customFormat="1" ht="19.5">
      <c r="B310" s="28"/>
      <c r="D310" s="145" t="s">
        <v>124</v>
      </c>
      <c r="F310" s="146" t="s">
        <v>492</v>
      </c>
      <c r="I310" s="77"/>
      <c r="L310" s="28"/>
      <c r="M310" s="147"/>
      <c r="N310" s="47"/>
      <c r="O310" s="47"/>
      <c r="P310" s="47"/>
      <c r="Q310" s="47"/>
      <c r="R310" s="47"/>
      <c r="S310" s="47"/>
      <c r="T310" s="48"/>
      <c r="AT310" s="14" t="s">
        <v>124</v>
      </c>
      <c r="AU310" s="14" t="s">
        <v>77</v>
      </c>
    </row>
    <row r="311" spans="2:65" s="1" customFormat="1" ht="16.5" customHeight="1">
      <c r="B311" s="132"/>
      <c r="C311" s="133" t="s">
        <v>493</v>
      </c>
      <c r="D311" s="133" t="s">
        <v>117</v>
      </c>
      <c r="E311" s="134" t="s">
        <v>494</v>
      </c>
      <c r="F311" s="135" t="s">
        <v>495</v>
      </c>
      <c r="G311" s="136" t="s">
        <v>310</v>
      </c>
      <c r="H311" s="137">
        <v>2</v>
      </c>
      <c r="I311" s="138"/>
      <c r="J311" s="139">
        <f>ROUND(I311*H311,2)</f>
        <v>0</v>
      </c>
      <c r="K311" s="135" t="s">
        <v>130</v>
      </c>
      <c r="L311" s="28"/>
      <c r="M311" s="140" t="s">
        <v>1</v>
      </c>
      <c r="N311" s="141" t="s">
        <v>41</v>
      </c>
      <c r="O311" s="47"/>
      <c r="P311" s="142">
        <f>O311*H311</f>
        <v>0</v>
      </c>
      <c r="Q311" s="142">
        <v>0</v>
      </c>
      <c r="R311" s="142">
        <f>Q311*H311</f>
        <v>0</v>
      </c>
      <c r="S311" s="142">
        <v>0</v>
      </c>
      <c r="T311" s="143">
        <f>S311*H311</f>
        <v>0</v>
      </c>
      <c r="AR311" s="14" t="s">
        <v>122</v>
      </c>
      <c r="AT311" s="14" t="s">
        <v>117</v>
      </c>
      <c r="AU311" s="14" t="s">
        <v>77</v>
      </c>
      <c r="AY311" s="14" t="s">
        <v>115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4" t="s">
        <v>75</v>
      </c>
      <c r="BK311" s="144">
        <f>ROUND(I311*H311,2)</f>
        <v>0</v>
      </c>
      <c r="BL311" s="14" t="s">
        <v>122</v>
      </c>
      <c r="BM311" s="14" t="s">
        <v>496</v>
      </c>
    </row>
    <row r="312" spans="2:47" s="1" customFormat="1" ht="19.5">
      <c r="B312" s="28"/>
      <c r="D312" s="145" t="s">
        <v>124</v>
      </c>
      <c r="F312" s="146" t="s">
        <v>497</v>
      </c>
      <c r="I312" s="77"/>
      <c r="L312" s="28"/>
      <c r="M312" s="147"/>
      <c r="N312" s="47"/>
      <c r="O312" s="47"/>
      <c r="P312" s="47"/>
      <c r="Q312" s="47"/>
      <c r="R312" s="47"/>
      <c r="S312" s="47"/>
      <c r="T312" s="48"/>
      <c r="AT312" s="14" t="s">
        <v>124</v>
      </c>
      <c r="AU312" s="14" t="s">
        <v>77</v>
      </c>
    </row>
    <row r="313" spans="2:65" s="1" customFormat="1" ht="16.5" customHeight="1">
      <c r="B313" s="132"/>
      <c r="C313" s="133" t="s">
        <v>498</v>
      </c>
      <c r="D313" s="133" t="s">
        <v>117</v>
      </c>
      <c r="E313" s="134" t="s">
        <v>499</v>
      </c>
      <c r="F313" s="135" t="s">
        <v>500</v>
      </c>
      <c r="G313" s="136" t="s">
        <v>310</v>
      </c>
      <c r="H313" s="137">
        <v>3</v>
      </c>
      <c r="I313" s="138"/>
      <c r="J313" s="139">
        <f>ROUND(I313*H313,2)</f>
        <v>0</v>
      </c>
      <c r="K313" s="135" t="s">
        <v>130</v>
      </c>
      <c r="L313" s="28"/>
      <c r="M313" s="140" t="s">
        <v>1</v>
      </c>
      <c r="N313" s="141" t="s">
        <v>41</v>
      </c>
      <c r="O313" s="47"/>
      <c r="P313" s="142">
        <f>O313*H313</f>
        <v>0</v>
      </c>
      <c r="Q313" s="142">
        <v>0.00171</v>
      </c>
      <c r="R313" s="142">
        <f>Q313*H313</f>
        <v>0.00513</v>
      </c>
      <c r="S313" s="142">
        <v>0</v>
      </c>
      <c r="T313" s="143">
        <f>S313*H313</f>
        <v>0</v>
      </c>
      <c r="AR313" s="14" t="s">
        <v>122</v>
      </c>
      <c r="AT313" s="14" t="s">
        <v>117</v>
      </c>
      <c r="AU313" s="14" t="s">
        <v>77</v>
      </c>
      <c r="AY313" s="14" t="s">
        <v>115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4" t="s">
        <v>75</v>
      </c>
      <c r="BK313" s="144">
        <f>ROUND(I313*H313,2)</f>
        <v>0</v>
      </c>
      <c r="BL313" s="14" t="s">
        <v>122</v>
      </c>
      <c r="BM313" s="14" t="s">
        <v>501</v>
      </c>
    </row>
    <row r="314" spans="2:47" s="1" customFormat="1" ht="19.5">
      <c r="B314" s="28"/>
      <c r="D314" s="145" t="s">
        <v>124</v>
      </c>
      <c r="F314" s="146" t="s">
        <v>502</v>
      </c>
      <c r="I314" s="77"/>
      <c r="L314" s="28"/>
      <c r="M314" s="147"/>
      <c r="N314" s="47"/>
      <c r="O314" s="47"/>
      <c r="P314" s="47"/>
      <c r="Q314" s="47"/>
      <c r="R314" s="47"/>
      <c r="S314" s="47"/>
      <c r="T314" s="48"/>
      <c r="AT314" s="14" t="s">
        <v>124</v>
      </c>
      <c r="AU314" s="14" t="s">
        <v>77</v>
      </c>
    </row>
    <row r="315" spans="2:65" s="1" customFormat="1" ht="16.5" customHeight="1">
      <c r="B315" s="132"/>
      <c r="C315" s="216" t="s">
        <v>503</v>
      </c>
      <c r="D315" s="216" t="s">
        <v>307</v>
      </c>
      <c r="E315" s="217" t="s">
        <v>504</v>
      </c>
      <c r="F315" s="218" t="s">
        <v>505</v>
      </c>
      <c r="G315" s="219" t="s">
        <v>310</v>
      </c>
      <c r="H315" s="220">
        <v>13</v>
      </c>
      <c r="I315" s="169"/>
      <c r="J315" s="170">
        <f>ROUND(I315*H315,2)</f>
        <v>0</v>
      </c>
      <c r="K315" s="166" t="s">
        <v>311</v>
      </c>
      <c r="L315" s="171"/>
      <c r="M315" s="172" t="s">
        <v>1</v>
      </c>
      <c r="N315" s="173" t="s">
        <v>41</v>
      </c>
      <c r="O315" s="47"/>
      <c r="P315" s="142">
        <f>O315*H315</f>
        <v>0</v>
      </c>
      <c r="Q315" s="142">
        <v>0.01555</v>
      </c>
      <c r="R315" s="142">
        <f>Q315*H315</f>
        <v>0.20215</v>
      </c>
      <c r="S315" s="142">
        <v>0</v>
      </c>
      <c r="T315" s="143">
        <f>S315*H315</f>
        <v>0</v>
      </c>
      <c r="AR315" s="14" t="s">
        <v>162</v>
      </c>
      <c r="AT315" s="14" t="s">
        <v>307</v>
      </c>
      <c r="AU315" s="14" t="s">
        <v>77</v>
      </c>
      <c r="AY315" s="14" t="s">
        <v>115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4" t="s">
        <v>75</v>
      </c>
      <c r="BK315" s="144">
        <f>ROUND(I315*H315,2)</f>
        <v>0</v>
      </c>
      <c r="BL315" s="14" t="s">
        <v>122</v>
      </c>
      <c r="BM315" s="14" t="s">
        <v>506</v>
      </c>
    </row>
    <row r="316" spans="2:47" s="1" customFormat="1" ht="11.25">
      <c r="B316" s="28"/>
      <c r="D316" s="145" t="s">
        <v>124</v>
      </c>
      <c r="F316" s="146" t="s">
        <v>507</v>
      </c>
      <c r="I316" s="77"/>
      <c r="L316" s="28"/>
      <c r="M316" s="147"/>
      <c r="N316" s="47"/>
      <c r="O316" s="47"/>
      <c r="P316" s="47"/>
      <c r="Q316" s="47"/>
      <c r="R316" s="47"/>
      <c r="S316" s="47"/>
      <c r="T316" s="48"/>
      <c r="AT316" s="14" t="s">
        <v>124</v>
      </c>
      <c r="AU316" s="14" t="s">
        <v>77</v>
      </c>
    </row>
    <row r="317" spans="2:65" s="1" customFormat="1" ht="16.5" customHeight="1">
      <c r="B317" s="132"/>
      <c r="C317" s="164" t="s">
        <v>508</v>
      </c>
      <c r="D317" s="164" t="s">
        <v>307</v>
      </c>
      <c r="E317" s="165" t="s">
        <v>509</v>
      </c>
      <c r="F317" s="166" t="s">
        <v>510</v>
      </c>
      <c r="G317" s="167" t="s">
        <v>310</v>
      </c>
      <c r="H317" s="168">
        <v>1</v>
      </c>
      <c r="I317" s="169"/>
      <c r="J317" s="170">
        <f>ROUND(I317*H317,2)</f>
        <v>0</v>
      </c>
      <c r="K317" s="166" t="s">
        <v>130</v>
      </c>
      <c r="L317" s="171"/>
      <c r="M317" s="172" t="s">
        <v>1</v>
      </c>
      <c r="N317" s="173" t="s">
        <v>41</v>
      </c>
      <c r="O317" s="47"/>
      <c r="P317" s="142">
        <f>O317*H317</f>
        <v>0</v>
      </c>
      <c r="Q317" s="142">
        <v>0.0038</v>
      </c>
      <c r="R317" s="142">
        <f>Q317*H317</f>
        <v>0.0038</v>
      </c>
      <c r="S317" s="142">
        <v>0</v>
      </c>
      <c r="T317" s="143">
        <f>S317*H317</f>
        <v>0</v>
      </c>
      <c r="AR317" s="14" t="s">
        <v>162</v>
      </c>
      <c r="AT317" s="14" t="s">
        <v>307</v>
      </c>
      <c r="AU317" s="14" t="s">
        <v>77</v>
      </c>
      <c r="AY317" s="14" t="s">
        <v>115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4" t="s">
        <v>75</v>
      </c>
      <c r="BK317" s="144">
        <f>ROUND(I317*H317,2)</f>
        <v>0</v>
      </c>
      <c r="BL317" s="14" t="s">
        <v>122</v>
      </c>
      <c r="BM317" s="14" t="s">
        <v>511</v>
      </c>
    </row>
    <row r="318" spans="2:47" s="1" customFormat="1" ht="11.25">
      <c r="B318" s="28"/>
      <c r="D318" s="145" t="s">
        <v>124</v>
      </c>
      <c r="F318" s="146" t="s">
        <v>510</v>
      </c>
      <c r="I318" s="77"/>
      <c r="L318" s="28"/>
      <c r="M318" s="147"/>
      <c r="N318" s="47"/>
      <c r="O318" s="47"/>
      <c r="P318" s="47"/>
      <c r="Q318" s="47"/>
      <c r="R318" s="47"/>
      <c r="S318" s="47"/>
      <c r="T318" s="48"/>
      <c r="AT318" s="14" t="s">
        <v>124</v>
      </c>
      <c r="AU318" s="14" t="s">
        <v>77</v>
      </c>
    </row>
    <row r="319" spans="2:65" s="1" customFormat="1" ht="16.5" customHeight="1">
      <c r="B319" s="132"/>
      <c r="C319" s="216" t="s">
        <v>512</v>
      </c>
      <c r="D319" s="216" t="s">
        <v>307</v>
      </c>
      <c r="E319" s="217" t="s">
        <v>513</v>
      </c>
      <c r="F319" s="218" t="s">
        <v>514</v>
      </c>
      <c r="G319" s="219" t="s">
        <v>310</v>
      </c>
      <c r="H319" s="220">
        <v>5</v>
      </c>
      <c r="I319" s="169"/>
      <c r="J319" s="170">
        <f>ROUND(I319*H319,2)</f>
        <v>0</v>
      </c>
      <c r="K319" s="166" t="s">
        <v>130</v>
      </c>
      <c r="L319" s="171"/>
      <c r="M319" s="172" t="s">
        <v>1</v>
      </c>
      <c r="N319" s="173" t="s">
        <v>41</v>
      </c>
      <c r="O319" s="47"/>
      <c r="P319" s="142">
        <f>O319*H319</f>
        <v>0</v>
      </c>
      <c r="Q319" s="142">
        <v>0.019</v>
      </c>
      <c r="R319" s="142">
        <f>Q319*H319</f>
        <v>0.095</v>
      </c>
      <c r="S319" s="142">
        <v>0</v>
      </c>
      <c r="T319" s="143">
        <f>S319*H319</f>
        <v>0</v>
      </c>
      <c r="AR319" s="14" t="s">
        <v>162</v>
      </c>
      <c r="AT319" s="14" t="s">
        <v>307</v>
      </c>
      <c r="AU319" s="14" t="s">
        <v>77</v>
      </c>
      <c r="AY319" s="14" t="s">
        <v>115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4" t="s">
        <v>75</v>
      </c>
      <c r="BK319" s="144">
        <f>ROUND(I319*H319,2)</f>
        <v>0</v>
      </c>
      <c r="BL319" s="14" t="s">
        <v>122</v>
      </c>
      <c r="BM319" s="14" t="s">
        <v>515</v>
      </c>
    </row>
    <row r="320" spans="2:47" s="1" customFormat="1" ht="11.25">
      <c r="B320" s="28"/>
      <c r="D320" s="145" t="s">
        <v>124</v>
      </c>
      <c r="F320" s="146" t="s">
        <v>514</v>
      </c>
      <c r="I320" s="77"/>
      <c r="L320" s="28"/>
      <c r="M320" s="147"/>
      <c r="N320" s="47"/>
      <c r="O320" s="47"/>
      <c r="P320" s="47"/>
      <c r="Q320" s="47"/>
      <c r="R320" s="47"/>
      <c r="S320" s="47"/>
      <c r="T320" s="48"/>
      <c r="AT320" s="14" t="s">
        <v>124</v>
      </c>
      <c r="AU320" s="14" t="s">
        <v>77</v>
      </c>
    </row>
    <row r="321" spans="2:65" s="1" customFormat="1" ht="16.5" customHeight="1">
      <c r="B321" s="132"/>
      <c r="C321" s="164" t="s">
        <v>516</v>
      </c>
      <c r="D321" s="164" t="s">
        <v>307</v>
      </c>
      <c r="E321" s="165" t="s">
        <v>517</v>
      </c>
      <c r="F321" s="166" t="s">
        <v>518</v>
      </c>
      <c r="G321" s="167" t="s">
        <v>145</v>
      </c>
      <c r="H321" s="168">
        <v>159.8</v>
      </c>
      <c r="I321" s="169"/>
      <c r="J321" s="170">
        <f>ROUND(I321*H321,2)</f>
        <v>0</v>
      </c>
      <c r="K321" s="166" t="s">
        <v>130</v>
      </c>
      <c r="L321" s="171"/>
      <c r="M321" s="172" t="s">
        <v>1</v>
      </c>
      <c r="N321" s="173" t="s">
        <v>41</v>
      </c>
      <c r="O321" s="47"/>
      <c r="P321" s="142">
        <f>O321*H321</f>
        <v>0</v>
      </c>
      <c r="Q321" s="142">
        <v>0.00028</v>
      </c>
      <c r="R321" s="142">
        <f>Q321*H321</f>
        <v>0.044744</v>
      </c>
      <c r="S321" s="142">
        <v>0</v>
      </c>
      <c r="T321" s="143">
        <f>S321*H321</f>
        <v>0</v>
      </c>
      <c r="AR321" s="14" t="s">
        <v>162</v>
      </c>
      <c r="AT321" s="14" t="s">
        <v>307</v>
      </c>
      <c r="AU321" s="14" t="s">
        <v>77</v>
      </c>
      <c r="AY321" s="14" t="s">
        <v>115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4" t="s">
        <v>75</v>
      </c>
      <c r="BK321" s="144">
        <f>ROUND(I321*H321,2)</f>
        <v>0</v>
      </c>
      <c r="BL321" s="14" t="s">
        <v>122</v>
      </c>
      <c r="BM321" s="14" t="s">
        <v>519</v>
      </c>
    </row>
    <row r="322" spans="2:47" s="1" customFormat="1" ht="11.25">
      <c r="B322" s="28"/>
      <c r="D322" s="145" t="s">
        <v>124</v>
      </c>
      <c r="F322" s="146" t="s">
        <v>518</v>
      </c>
      <c r="I322" s="77"/>
      <c r="L322" s="28"/>
      <c r="M322" s="147"/>
      <c r="N322" s="47"/>
      <c r="O322" s="47"/>
      <c r="P322" s="47"/>
      <c r="Q322" s="47"/>
      <c r="R322" s="47"/>
      <c r="S322" s="47"/>
      <c r="T322" s="48"/>
      <c r="AT322" s="14" t="s">
        <v>124</v>
      </c>
      <c r="AU322" s="14" t="s">
        <v>77</v>
      </c>
    </row>
    <row r="323" spans="2:51" s="11" customFormat="1" ht="11.25">
      <c r="B323" s="148"/>
      <c r="D323" s="145" t="s">
        <v>126</v>
      </c>
      <c r="E323" s="149" t="s">
        <v>1</v>
      </c>
      <c r="F323" s="150" t="s">
        <v>520</v>
      </c>
      <c r="H323" s="151">
        <v>159.8</v>
      </c>
      <c r="I323" s="152"/>
      <c r="L323" s="148"/>
      <c r="M323" s="153"/>
      <c r="N323" s="154"/>
      <c r="O323" s="154"/>
      <c r="P323" s="154"/>
      <c r="Q323" s="154"/>
      <c r="R323" s="154"/>
      <c r="S323" s="154"/>
      <c r="T323" s="155"/>
      <c r="AT323" s="149" t="s">
        <v>126</v>
      </c>
      <c r="AU323" s="149" t="s">
        <v>77</v>
      </c>
      <c r="AV323" s="11" t="s">
        <v>77</v>
      </c>
      <c r="AW323" s="11" t="s">
        <v>32</v>
      </c>
      <c r="AX323" s="11" t="s">
        <v>75</v>
      </c>
      <c r="AY323" s="149" t="s">
        <v>115</v>
      </c>
    </row>
    <row r="324" spans="2:65" s="1" customFormat="1" ht="16.5" customHeight="1">
      <c r="B324" s="132"/>
      <c r="C324" s="133" t="s">
        <v>521</v>
      </c>
      <c r="D324" s="133" t="s">
        <v>117</v>
      </c>
      <c r="E324" s="134" t="s">
        <v>522</v>
      </c>
      <c r="F324" s="135" t="s">
        <v>523</v>
      </c>
      <c r="G324" s="136" t="s">
        <v>145</v>
      </c>
      <c r="H324" s="137">
        <v>159.8</v>
      </c>
      <c r="I324" s="138"/>
      <c r="J324" s="139">
        <f>ROUND(I324*H324,2)</f>
        <v>0</v>
      </c>
      <c r="K324" s="135" t="s">
        <v>130</v>
      </c>
      <c r="L324" s="28"/>
      <c r="M324" s="140" t="s">
        <v>1</v>
      </c>
      <c r="N324" s="141" t="s">
        <v>41</v>
      </c>
      <c r="O324" s="47"/>
      <c r="P324" s="142">
        <f>O324*H324</f>
        <v>0</v>
      </c>
      <c r="Q324" s="142">
        <v>0</v>
      </c>
      <c r="R324" s="142">
        <f>Q324*H324</f>
        <v>0</v>
      </c>
      <c r="S324" s="142">
        <v>0</v>
      </c>
      <c r="T324" s="143">
        <f>S324*H324</f>
        <v>0</v>
      </c>
      <c r="AR324" s="14" t="s">
        <v>122</v>
      </c>
      <c r="AT324" s="14" t="s">
        <v>117</v>
      </c>
      <c r="AU324" s="14" t="s">
        <v>77</v>
      </c>
      <c r="AY324" s="14" t="s">
        <v>115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4" t="s">
        <v>75</v>
      </c>
      <c r="BK324" s="144">
        <f>ROUND(I324*H324,2)</f>
        <v>0</v>
      </c>
      <c r="BL324" s="14" t="s">
        <v>122</v>
      </c>
      <c r="BM324" s="14" t="s">
        <v>524</v>
      </c>
    </row>
    <row r="325" spans="2:47" s="1" customFormat="1" ht="19.5">
      <c r="B325" s="28"/>
      <c r="D325" s="145" t="s">
        <v>124</v>
      </c>
      <c r="F325" s="146" t="s">
        <v>525</v>
      </c>
      <c r="I325" s="77"/>
      <c r="L325" s="28"/>
      <c r="M325" s="147"/>
      <c r="N325" s="47"/>
      <c r="O325" s="47"/>
      <c r="P325" s="47"/>
      <c r="Q325" s="47"/>
      <c r="R325" s="47"/>
      <c r="S325" s="47"/>
      <c r="T325" s="48"/>
      <c r="AT325" s="14" t="s">
        <v>124</v>
      </c>
      <c r="AU325" s="14" t="s">
        <v>77</v>
      </c>
    </row>
    <row r="326" spans="2:51" s="11" customFormat="1" ht="11.25">
      <c r="B326" s="148"/>
      <c r="D326" s="145" t="s">
        <v>126</v>
      </c>
      <c r="E326" s="149" t="s">
        <v>1</v>
      </c>
      <c r="F326" s="150" t="s">
        <v>520</v>
      </c>
      <c r="H326" s="151">
        <v>159.8</v>
      </c>
      <c r="I326" s="152"/>
      <c r="L326" s="148"/>
      <c r="M326" s="153"/>
      <c r="N326" s="154"/>
      <c r="O326" s="154"/>
      <c r="P326" s="154"/>
      <c r="Q326" s="154"/>
      <c r="R326" s="154"/>
      <c r="S326" s="154"/>
      <c r="T326" s="155"/>
      <c r="AT326" s="149" t="s">
        <v>126</v>
      </c>
      <c r="AU326" s="149" t="s">
        <v>77</v>
      </c>
      <c r="AV326" s="11" t="s">
        <v>77</v>
      </c>
      <c r="AW326" s="11" t="s">
        <v>32</v>
      </c>
      <c r="AX326" s="11" t="s">
        <v>75</v>
      </c>
      <c r="AY326" s="149" t="s">
        <v>115</v>
      </c>
    </row>
    <row r="327" spans="2:65" s="1" customFormat="1" ht="16.5" customHeight="1">
      <c r="B327" s="132"/>
      <c r="C327" s="133" t="s">
        <v>526</v>
      </c>
      <c r="D327" s="133" t="s">
        <v>117</v>
      </c>
      <c r="E327" s="134" t="s">
        <v>527</v>
      </c>
      <c r="F327" s="135" t="s">
        <v>528</v>
      </c>
      <c r="G327" s="136" t="s">
        <v>145</v>
      </c>
      <c r="H327" s="137">
        <v>7.8</v>
      </c>
      <c r="I327" s="138"/>
      <c r="J327" s="139">
        <f>ROUND(I327*H327,2)</f>
        <v>0</v>
      </c>
      <c r="K327" s="135" t="s">
        <v>130</v>
      </c>
      <c r="L327" s="28"/>
      <c r="M327" s="140" t="s">
        <v>1</v>
      </c>
      <c r="N327" s="141" t="s">
        <v>41</v>
      </c>
      <c r="O327" s="47"/>
      <c r="P327" s="142">
        <f>O327*H327</f>
        <v>0</v>
      </c>
      <c r="Q327" s="142">
        <v>0</v>
      </c>
      <c r="R327" s="142">
        <f>Q327*H327</f>
        <v>0</v>
      </c>
      <c r="S327" s="142">
        <v>0</v>
      </c>
      <c r="T327" s="143">
        <f>S327*H327</f>
        <v>0</v>
      </c>
      <c r="AR327" s="14" t="s">
        <v>122</v>
      </c>
      <c r="AT327" s="14" t="s">
        <v>117</v>
      </c>
      <c r="AU327" s="14" t="s">
        <v>77</v>
      </c>
      <c r="AY327" s="14" t="s">
        <v>115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4" t="s">
        <v>75</v>
      </c>
      <c r="BK327" s="144">
        <f>ROUND(I327*H327,2)</f>
        <v>0</v>
      </c>
      <c r="BL327" s="14" t="s">
        <v>122</v>
      </c>
      <c r="BM327" s="14" t="s">
        <v>529</v>
      </c>
    </row>
    <row r="328" spans="2:47" s="1" customFormat="1" ht="19.5">
      <c r="B328" s="28"/>
      <c r="D328" s="145" t="s">
        <v>124</v>
      </c>
      <c r="F328" s="146" t="s">
        <v>530</v>
      </c>
      <c r="I328" s="77"/>
      <c r="L328" s="28"/>
      <c r="M328" s="147"/>
      <c r="N328" s="47"/>
      <c r="O328" s="47"/>
      <c r="P328" s="47"/>
      <c r="Q328" s="47"/>
      <c r="R328" s="47"/>
      <c r="S328" s="47"/>
      <c r="T328" s="48"/>
      <c r="AT328" s="14" t="s">
        <v>124</v>
      </c>
      <c r="AU328" s="14" t="s">
        <v>77</v>
      </c>
    </row>
    <row r="329" spans="2:65" s="1" customFormat="1" ht="16.5" customHeight="1">
      <c r="B329" s="132"/>
      <c r="C329" s="164" t="s">
        <v>531</v>
      </c>
      <c r="D329" s="164" t="s">
        <v>307</v>
      </c>
      <c r="E329" s="165" t="s">
        <v>532</v>
      </c>
      <c r="F329" s="166" t="s">
        <v>533</v>
      </c>
      <c r="G329" s="167" t="s">
        <v>145</v>
      </c>
      <c r="H329" s="168">
        <v>7.8</v>
      </c>
      <c r="I329" s="169"/>
      <c r="J329" s="170">
        <f>ROUND(I329*H329,2)</f>
        <v>0</v>
      </c>
      <c r="K329" s="166" t="s">
        <v>130</v>
      </c>
      <c r="L329" s="171"/>
      <c r="M329" s="172" t="s">
        <v>1</v>
      </c>
      <c r="N329" s="173" t="s">
        <v>41</v>
      </c>
      <c r="O329" s="47"/>
      <c r="P329" s="142">
        <f>O329*H329</f>
        <v>0</v>
      </c>
      <c r="Q329" s="142">
        <v>0.00106</v>
      </c>
      <c r="R329" s="142">
        <f>Q329*H329</f>
        <v>0.008268</v>
      </c>
      <c r="S329" s="142">
        <v>0</v>
      </c>
      <c r="T329" s="143">
        <f>S329*H329</f>
        <v>0</v>
      </c>
      <c r="AR329" s="14" t="s">
        <v>162</v>
      </c>
      <c r="AT329" s="14" t="s">
        <v>307</v>
      </c>
      <c r="AU329" s="14" t="s">
        <v>77</v>
      </c>
      <c r="AY329" s="14" t="s">
        <v>115</v>
      </c>
      <c r="BE329" s="144">
        <f>IF(N329="základní",J329,0)</f>
        <v>0</v>
      </c>
      <c r="BF329" s="144">
        <f>IF(N329="snížená",J329,0)</f>
        <v>0</v>
      </c>
      <c r="BG329" s="144">
        <f>IF(N329="zákl. přenesená",J329,0)</f>
        <v>0</v>
      </c>
      <c r="BH329" s="144">
        <f>IF(N329="sníž. přenesená",J329,0)</f>
        <v>0</v>
      </c>
      <c r="BI329" s="144">
        <f>IF(N329="nulová",J329,0)</f>
        <v>0</v>
      </c>
      <c r="BJ329" s="14" t="s">
        <v>75</v>
      </c>
      <c r="BK329" s="144">
        <f>ROUND(I329*H329,2)</f>
        <v>0</v>
      </c>
      <c r="BL329" s="14" t="s">
        <v>122</v>
      </c>
      <c r="BM329" s="14" t="s">
        <v>534</v>
      </c>
    </row>
    <row r="330" spans="2:47" s="1" customFormat="1" ht="11.25">
      <c r="B330" s="28"/>
      <c r="D330" s="145" t="s">
        <v>124</v>
      </c>
      <c r="F330" s="146" t="s">
        <v>533</v>
      </c>
      <c r="I330" s="77"/>
      <c r="L330" s="28"/>
      <c r="M330" s="147"/>
      <c r="N330" s="47"/>
      <c r="O330" s="47"/>
      <c r="P330" s="47"/>
      <c r="Q330" s="47"/>
      <c r="R330" s="47"/>
      <c r="S330" s="47"/>
      <c r="T330" s="48"/>
      <c r="AT330" s="14" t="s">
        <v>124</v>
      </c>
      <c r="AU330" s="14" t="s">
        <v>77</v>
      </c>
    </row>
    <row r="331" spans="2:65" s="1" customFormat="1" ht="16.5" customHeight="1">
      <c r="B331" s="132"/>
      <c r="C331" s="133" t="s">
        <v>535</v>
      </c>
      <c r="D331" s="133" t="s">
        <v>117</v>
      </c>
      <c r="E331" s="134" t="s">
        <v>536</v>
      </c>
      <c r="F331" s="135" t="s">
        <v>537</v>
      </c>
      <c r="G331" s="136" t="s">
        <v>310</v>
      </c>
      <c r="H331" s="137">
        <v>30</v>
      </c>
      <c r="I331" s="138"/>
      <c r="J331" s="139">
        <f>ROUND(I331*H331,2)</f>
        <v>0</v>
      </c>
      <c r="K331" s="135" t="s">
        <v>311</v>
      </c>
      <c r="L331" s="28"/>
      <c r="M331" s="140" t="s">
        <v>1</v>
      </c>
      <c r="N331" s="141" t="s">
        <v>41</v>
      </c>
      <c r="O331" s="47"/>
      <c r="P331" s="142">
        <f>O331*H331</f>
        <v>0</v>
      </c>
      <c r="Q331" s="142">
        <v>0.00024</v>
      </c>
      <c r="R331" s="142">
        <f>Q331*H331</f>
        <v>0.0072</v>
      </c>
      <c r="S331" s="142">
        <v>0</v>
      </c>
      <c r="T331" s="143">
        <f>S331*H331</f>
        <v>0</v>
      </c>
      <c r="AR331" s="14" t="s">
        <v>122</v>
      </c>
      <c r="AT331" s="14" t="s">
        <v>117</v>
      </c>
      <c r="AU331" s="14" t="s">
        <v>77</v>
      </c>
      <c r="AY331" s="14" t="s">
        <v>115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4" t="s">
        <v>75</v>
      </c>
      <c r="BK331" s="144">
        <f>ROUND(I331*H331,2)</f>
        <v>0</v>
      </c>
      <c r="BL331" s="14" t="s">
        <v>122</v>
      </c>
      <c r="BM331" s="14" t="s">
        <v>538</v>
      </c>
    </row>
    <row r="332" spans="2:47" s="1" customFormat="1" ht="11.25">
      <c r="B332" s="28"/>
      <c r="D332" s="145" t="s">
        <v>124</v>
      </c>
      <c r="F332" s="146" t="s">
        <v>537</v>
      </c>
      <c r="I332" s="77"/>
      <c r="L332" s="28"/>
      <c r="M332" s="147"/>
      <c r="N332" s="47"/>
      <c r="O332" s="47"/>
      <c r="P332" s="47"/>
      <c r="Q332" s="47"/>
      <c r="R332" s="47"/>
      <c r="S332" s="47"/>
      <c r="T332" s="48"/>
      <c r="AT332" s="14" t="s">
        <v>124</v>
      </c>
      <c r="AU332" s="14" t="s">
        <v>77</v>
      </c>
    </row>
    <row r="333" spans="2:65" s="1" customFormat="1" ht="16.5" customHeight="1">
      <c r="B333" s="132"/>
      <c r="C333" s="133" t="s">
        <v>539</v>
      </c>
      <c r="D333" s="133" t="s">
        <v>117</v>
      </c>
      <c r="E333" s="134" t="s">
        <v>540</v>
      </c>
      <c r="F333" s="135" t="s">
        <v>541</v>
      </c>
      <c r="G333" s="136" t="s">
        <v>310</v>
      </c>
      <c r="H333" s="137">
        <v>1</v>
      </c>
      <c r="I333" s="138"/>
      <c r="J333" s="139">
        <f>ROUND(I333*H333,2)</f>
        <v>0</v>
      </c>
      <c r="K333" s="135" t="s">
        <v>121</v>
      </c>
      <c r="L333" s="28"/>
      <c r="M333" s="140" t="s">
        <v>1</v>
      </c>
      <c r="N333" s="141" t="s">
        <v>41</v>
      </c>
      <c r="O333" s="47"/>
      <c r="P333" s="142">
        <f>O333*H333</f>
        <v>0</v>
      </c>
      <c r="Q333" s="142">
        <v>0.00163</v>
      </c>
      <c r="R333" s="142">
        <f>Q333*H333</f>
        <v>0.00163</v>
      </c>
      <c r="S333" s="142">
        <v>0</v>
      </c>
      <c r="T333" s="143">
        <f>S333*H333</f>
        <v>0</v>
      </c>
      <c r="AR333" s="14" t="s">
        <v>122</v>
      </c>
      <c r="AT333" s="14" t="s">
        <v>117</v>
      </c>
      <c r="AU333" s="14" t="s">
        <v>77</v>
      </c>
      <c r="AY333" s="14" t="s">
        <v>115</v>
      </c>
      <c r="BE333" s="144">
        <f>IF(N333="základní",J333,0)</f>
        <v>0</v>
      </c>
      <c r="BF333" s="144">
        <f>IF(N333="snížená",J333,0)</f>
        <v>0</v>
      </c>
      <c r="BG333" s="144">
        <f>IF(N333="zákl. přenesená",J333,0)</f>
        <v>0</v>
      </c>
      <c r="BH333" s="144">
        <f>IF(N333="sníž. přenesená",J333,0)</f>
        <v>0</v>
      </c>
      <c r="BI333" s="144">
        <f>IF(N333="nulová",J333,0)</f>
        <v>0</v>
      </c>
      <c r="BJ333" s="14" t="s">
        <v>75</v>
      </c>
      <c r="BK333" s="144">
        <f>ROUND(I333*H333,2)</f>
        <v>0</v>
      </c>
      <c r="BL333" s="14" t="s">
        <v>122</v>
      </c>
      <c r="BM333" s="14" t="s">
        <v>542</v>
      </c>
    </row>
    <row r="334" spans="2:47" s="1" customFormat="1" ht="11.25">
      <c r="B334" s="28"/>
      <c r="D334" s="145" t="s">
        <v>124</v>
      </c>
      <c r="F334" s="146" t="s">
        <v>541</v>
      </c>
      <c r="I334" s="77"/>
      <c r="L334" s="28"/>
      <c r="M334" s="147"/>
      <c r="N334" s="47"/>
      <c r="O334" s="47"/>
      <c r="P334" s="47"/>
      <c r="Q334" s="47"/>
      <c r="R334" s="47"/>
      <c r="S334" s="47"/>
      <c r="T334" s="48"/>
      <c r="AT334" s="14" t="s">
        <v>124</v>
      </c>
      <c r="AU334" s="14" t="s">
        <v>77</v>
      </c>
    </row>
    <row r="335" spans="2:65" s="1" customFormat="1" ht="16.5" customHeight="1">
      <c r="B335" s="132"/>
      <c r="C335" s="133" t="s">
        <v>543</v>
      </c>
      <c r="D335" s="133" t="s">
        <v>117</v>
      </c>
      <c r="E335" s="134" t="s">
        <v>544</v>
      </c>
      <c r="F335" s="135" t="s">
        <v>545</v>
      </c>
      <c r="G335" s="136" t="s">
        <v>310</v>
      </c>
      <c r="H335" s="137">
        <v>31</v>
      </c>
      <c r="I335" s="138"/>
      <c r="J335" s="139">
        <f>ROUND(I335*H335,2)</f>
        <v>0</v>
      </c>
      <c r="K335" s="135" t="s">
        <v>311</v>
      </c>
      <c r="L335" s="28"/>
      <c r="M335" s="140" t="s">
        <v>1</v>
      </c>
      <c r="N335" s="141" t="s">
        <v>41</v>
      </c>
      <c r="O335" s="47"/>
      <c r="P335" s="142">
        <f>O335*H335</f>
        <v>0</v>
      </c>
      <c r="Q335" s="142">
        <v>2E-05</v>
      </c>
      <c r="R335" s="142">
        <f>Q335*H335</f>
        <v>0.00062</v>
      </c>
      <c r="S335" s="142">
        <v>0</v>
      </c>
      <c r="T335" s="143">
        <f>S335*H335</f>
        <v>0</v>
      </c>
      <c r="AR335" s="14" t="s">
        <v>122</v>
      </c>
      <c r="AT335" s="14" t="s">
        <v>117</v>
      </c>
      <c r="AU335" s="14" t="s">
        <v>77</v>
      </c>
      <c r="AY335" s="14" t="s">
        <v>115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4" t="s">
        <v>75</v>
      </c>
      <c r="BK335" s="144">
        <f>ROUND(I335*H335,2)</f>
        <v>0</v>
      </c>
      <c r="BL335" s="14" t="s">
        <v>122</v>
      </c>
      <c r="BM335" s="14" t="s">
        <v>546</v>
      </c>
    </row>
    <row r="336" spans="2:47" s="1" customFormat="1" ht="11.25">
      <c r="B336" s="28"/>
      <c r="D336" s="145" t="s">
        <v>124</v>
      </c>
      <c r="F336" s="146" t="s">
        <v>545</v>
      </c>
      <c r="I336" s="77"/>
      <c r="L336" s="28"/>
      <c r="M336" s="147"/>
      <c r="N336" s="47"/>
      <c r="O336" s="47"/>
      <c r="P336" s="47"/>
      <c r="Q336" s="47"/>
      <c r="R336" s="47"/>
      <c r="S336" s="47"/>
      <c r="T336" s="48"/>
      <c r="AT336" s="14" t="s">
        <v>124</v>
      </c>
      <c r="AU336" s="14" t="s">
        <v>77</v>
      </c>
    </row>
    <row r="337" spans="2:65" s="1" customFormat="1" ht="16.5" customHeight="1">
      <c r="B337" s="132"/>
      <c r="C337" s="133" t="s">
        <v>547</v>
      </c>
      <c r="D337" s="133" t="s">
        <v>117</v>
      </c>
      <c r="E337" s="134" t="s">
        <v>548</v>
      </c>
      <c r="F337" s="135" t="s">
        <v>549</v>
      </c>
      <c r="G337" s="136" t="s">
        <v>310</v>
      </c>
      <c r="H337" s="137">
        <v>13</v>
      </c>
      <c r="I337" s="138"/>
      <c r="J337" s="139">
        <f>ROUND(I337*H337,2)</f>
        <v>0</v>
      </c>
      <c r="K337" s="135" t="s">
        <v>130</v>
      </c>
      <c r="L337" s="28"/>
      <c r="M337" s="140" t="s">
        <v>1</v>
      </c>
      <c r="N337" s="141" t="s">
        <v>41</v>
      </c>
      <c r="O337" s="47"/>
      <c r="P337" s="142">
        <f>O337*H337</f>
        <v>0</v>
      </c>
      <c r="Q337" s="142">
        <v>0.00162</v>
      </c>
      <c r="R337" s="142">
        <f>Q337*H337</f>
        <v>0.02106</v>
      </c>
      <c r="S337" s="142">
        <v>0</v>
      </c>
      <c r="T337" s="143">
        <f>S337*H337</f>
        <v>0</v>
      </c>
      <c r="AR337" s="14" t="s">
        <v>122</v>
      </c>
      <c r="AT337" s="14" t="s">
        <v>117</v>
      </c>
      <c r="AU337" s="14" t="s">
        <v>77</v>
      </c>
      <c r="AY337" s="14" t="s">
        <v>115</v>
      </c>
      <c r="BE337" s="144">
        <f>IF(N337="základní",J337,0)</f>
        <v>0</v>
      </c>
      <c r="BF337" s="144">
        <f>IF(N337="snížená",J337,0)</f>
        <v>0</v>
      </c>
      <c r="BG337" s="144">
        <f>IF(N337="zákl. přenesená",J337,0)</f>
        <v>0</v>
      </c>
      <c r="BH337" s="144">
        <f>IF(N337="sníž. přenesená",J337,0)</f>
        <v>0</v>
      </c>
      <c r="BI337" s="144">
        <f>IF(N337="nulová",J337,0)</f>
        <v>0</v>
      </c>
      <c r="BJ337" s="14" t="s">
        <v>75</v>
      </c>
      <c r="BK337" s="144">
        <f>ROUND(I337*H337,2)</f>
        <v>0</v>
      </c>
      <c r="BL337" s="14" t="s">
        <v>122</v>
      </c>
      <c r="BM337" s="14" t="s">
        <v>550</v>
      </c>
    </row>
    <row r="338" spans="2:47" s="1" customFormat="1" ht="19.5">
      <c r="B338" s="28"/>
      <c r="D338" s="145" t="s">
        <v>124</v>
      </c>
      <c r="F338" s="146" t="s">
        <v>551</v>
      </c>
      <c r="I338" s="77"/>
      <c r="L338" s="28"/>
      <c r="M338" s="147"/>
      <c r="N338" s="47"/>
      <c r="O338" s="47"/>
      <c r="P338" s="47"/>
      <c r="Q338" s="47"/>
      <c r="R338" s="47"/>
      <c r="S338" s="47"/>
      <c r="T338" s="48"/>
      <c r="AT338" s="14" t="s">
        <v>124</v>
      </c>
      <c r="AU338" s="14" t="s">
        <v>77</v>
      </c>
    </row>
    <row r="339" spans="2:65" s="1" customFormat="1" ht="16.5" customHeight="1">
      <c r="B339" s="132"/>
      <c r="C339" s="133" t="s">
        <v>552</v>
      </c>
      <c r="D339" s="133" t="s">
        <v>117</v>
      </c>
      <c r="E339" s="134" t="s">
        <v>553</v>
      </c>
      <c r="F339" s="135" t="s">
        <v>554</v>
      </c>
      <c r="G339" s="136" t="s">
        <v>310</v>
      </c>
      <c r="H339" s="137">
        <v>1</v>
      </c>
      <c r="I339" s="138"/>
      <c r="J339" s="139">
        <f>ROUND(I339*H339,2)</f>
        <v>0</v>
      </c>
      <c r="K339" s="135" t="s">
        <v>130</v>
      </c>
      <c r="L339" s="28"/>
      <c r="M339" s="140" t="s">
        <v>1</v>
      </c>
      <c r="N339" s="141" t="s">
        <v>41</v>
      </c>
      <c r="O339" s="47"/>
      <c r="P339" s="142">
        <f>O339*H339</f>
        <v>0</v>
      </c>
      <c r="Q339" s="142">
        <v>0.00156</v>
      </c>
      <c r="R339" s="142">
        <f>Q339*H339</f>
        <v>0.00156</v>
      </c>
      <c r="S339" s="142">
        <v>0</v>
      </c>
      <c r="T339" s="143">
        <f>S339*H339</f>
        <v>0</v>
      </c>
      <c r="AR339" s="14" t="s">
        <v>122</v>
      </c>
      <c r="AT339" s="14" t="s">
        <v>117</v>
      </c>
      <c r="AU339" s="14" t="s">
        <v>77</v>
      </c>
      <c r="AY339" s="14" t="s">
        <v>115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4" t="s">
        <v>75</v>
      </c>
      <c r="BK339" s="144">
        <f>ROUND(I339*H339,2)</f>
        <v>0</v>
      </c>
      <c r="BL339" s="14" t="s">
        <v>122</v>
      </c>
      <c r="BM339" s="14" t="s">
        <v>555</v>
      </c>
    </row>
    <row r="340" spans="2:47" s="1" customFormat="1" ht="19.5">
      <c r="B340" s="28"/>
      <c r="D340" s="145" t="s">
        <v>124</v>
      </c>
      <c r="F340" s="146" t="s">
        <v>556</v>
      </c>
      <c r="I340" s="77"/>
      <c r="L340" s="28"/>
      <c r="M340" s="147"/>
      <c r="N340" s="47"/>
      <c r="O340" s="47"/>
      <c r="P340" s="47"/>
      <c r="Q340" s="47"/>
      <c r="R340" s="47"/>
      <c r="S340" s="47"/>
      <c r="T340" s="48"/>
      <c r="AT340" s="14" t="s">
        <v>124</v>
      </c>
      <c r="AU340" s="14" t="s">
        <v>77</v>
      </c>
    </row>
    <row r="341" spans="2:65" s="1" customFormat="1" ht="16.5" customHeight="1">
      <c r="B341" s="132"/>
      <c r="C341" s="133" t="s">
        <v>557</v>
      </c>
      <c r="D341" s="133" t="s">
        <v>117</v>
      </c>
      <c r="E341" s="134" t="s">
        <v>558</v>
      </c>
      <c r="F341" s="135" t="s">
        <v>559</v>
      </c>
      <c r="G341" s="136" t="s">
        <v>310</v>
      </c>
      <c r="H341" s="137">
        <v>2</v>
      </c>
      <c r="I341" s="138"/>
      <c r="J341" s="139">
        <f>ROUND(I341*H341,2)</f>
        <v>0</v>
      </c>
      <c r="K341" s="135" t="s">
        <v>311</v>
      </c>
      <c r="L341" s="28"/>
      <c r="M341" s="140" t="s">
        <v>1</v>
      </c>
      <c r="N341" s="141" t="s">
        <v>41</v>
      </c>
      <c r="O341" s="47"/>
      <c r="P341" s="142">
        <f>O341*H341</f>
        <v>0</v>
      </c>
      <c r="Q341" s="142">
        <v>0.00034</v>
      </c>
      <c r="R341" s="142">
        <f>Q341*H341</f>
        <v>0.00068</v>
      </c>
      <c r="S341" s="142">
        <v>0</v>
      </c>
      <c r="T341" s="143">
        <f>S341*H341</f>
        <v>0</v>
      </c>
      <c r="AR341" s="14" t="s">
        <v>122</v>
      </c>
      <c r="AT341" s="14" t="s">
        <v>117</v>
      </c>
      <c r="AU341" s="14" t="s">
        <v>77</v>
      </c>
      <c r="AY341" s="14" t="s">
        <v>115</v>
      </c>
      <c r="BE341" s="144">
        <f>IF(N341="základní",J341,0)</f>
        <v>0</v>
      </c>
      <c r="BF341" s="144">
        <f>IF(N341="snížená",J341,0)</f>
        <v>0</v>
      </c>
      <c r="BG341" s="144">
        <f>IF(N341="zákl. přenesená",J341,0)</f>
        <v>0</v>
      </c>
      <c r="BH341" s="144">
        <f>IF(N341="sníž. přenesená",J341,0)</f>
        <v>0</v>
      </c>
      <c r="BI341" s="144">
        <f>IF(N341="nulová",J341,0)</f>
        <v>0</v>
      </c>
      <c r="BJ341" s="14" t="s">
        <v>75</v>
      </c>
      <c r="BK341" s="144">
        <f>ROUND(I341*H341,2)</f>
        <v>0</v>
      </c>
      <c r="BL341" s="14" t="s">
        <v>122</v>
      </c>
      <c r="BM341" s="14" t="s">
        <v>560</v>
      </c>
    </row>
    <row r="342" spans="2:47" s="1" customFormat="1" ht="11.25">
      <c r="B342" s="28"/>
      <c r="D342" s="145" t="s">
        <v>124</v>
      </c>
      <c r="F342" s="146" t="s">
        <v>559</v>
      </c>
      <c r="I342" s="77"/>
      <c r="L342" s="28"/>
      <c r="M342" s="147"/>
      <c r="N342" s="47"/>
      <c r="O342" s="47"/>
      <c r="P342" s="47"/>
      <c r="Q342" s="47"/>
      <c r="R342" s="47"/>
      <c r="S342" s="47"/>
      <c r="T342" s="48"/>
      <c r="AT342" s="14" t="s">
        <v>124</v>
      </c>
      <c r="AU342" s="14" t="s">
        <v>77</v>
      </c>
    </row>
    <row r="343" spans="2:65" s="1" customFormat="1" ht="16.5" customHeight="1">
      <c r="B343" s="132"/>
      <c r="C343" s="133" t="s">
        <v>561</v>
      </c>
      <c r="D343" s="133" t="s">
        <v>117</v>
      </c>
      <c r="E343" s="134" t="s">
        <v>562</v>
      </c>
      <c r="F343" s="135" t="s">
        <v>563</v>
      </c>
      <c r="G343" s="136" t="s">
        <v>310</v>
      </c>
      <c r="H343" s="137">
        <v>24</v>
      </c>
      <c r="I343" s="138"/>
      <c r="J343" s="139">
        <f>ROUND(I343*H343,2)</f>
        <v>0</v>
      </c>
      <c r="K343" s="135" t="s">
        <v>311</v>
      </c>
      <c r="L343" s="28"/>
      <c r="M343" s="140" t="s">
        <v>1</v>
      </c>
      <c r="N343" s="141" t="s">
        <v>41</v>
      </c>
      <c r="O343" s="47"/>
      <c r="P343" s="142">
        <f>O343*H343</f>
        <v>0</v>
      </c>
      <c r="Q343" s="142">
        <v>0</v>
      </c>
      <c r="R343" s="142">
        <f>Q343*H343</f>
        <v>0</v>
      </c>
      <c r="S343" s="142">
        <v>0</v>
      </c>
      <c r="T343" s="143">
        <f>S343*H343</f>
        <v>0</v>
      </c>
      <c r="AR343" s="14" t="s">
        <v>122</v>
      </c>
      <c r="AT343" s="14" t="s">
        <v>117</v>
      </c>
      <c r="AU343" s="14" t="s">
        <v>77</v>
      </c>
      <c r="AY343" s="14" t="s">
        <v>115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4" t="s">
        <v>75</v>
      </c>
      <c r="BK343" s="144">
        <f>ROUND(I343*H343,2)</f>
        <v>0</v>
      </c>
      <c r="BL343" s="14" t="s">
        <v>122</v>
      </c>
      <c r="BM343" s="14" t="s">
        <v>564</v>
      </c>
    </row>
    <row r="344" spans="2:47" s="1" customFormat="1" ht="11.25">
      <c r="B344" s="28"/>
      <c r="D344" s="145" t="s">
        <v>124</v>
      </c>
      <c r="F344" s="146" t="s">
        <v>563</v>
      </c>
      <c r="I344" s="77"/>
      <c r="L344" s="28"/>
      <c r="M344" s="147"/>
      <c r="N344" s="47"/>
      <c r="O344" s="47"/>
      <c r="P344" s="47"/>
      <c r="Q344" s="47"/>
      <c r="R344" s="47"/>
      <c r="S344" s="47"/>
      <c r="T344" s="48"/>
      <c r="AT344" s="14" t="s">
        <v>124</v>
      </c>
      <c r="AU344" s="14" t="s">
        <v>77</v>
      </c>
    </row>
    <row r="345" spans="2:65" s="1" customFormat="1" ht="16.5" customHeight="1">
      <c r="B345" s="132"/>
      <c r="C345" s="133" t="s">
        <v>565</v>
      </c>
      <c r="D345" s="133" t="s">
        <v>117</v>
      </c>
      <c r="E345" s="134" t="s">
        <v>566</v>
      </c>
      <c r="F345" s="135" t="s">
        <v>567</v>
      </c>
      <c r="G345" s="136" t="s">
        <v>310</v>
      </c>
      <c r="H345" s="137">
        <v>5</v>
      </c>
      <c r="I345" s="138"/>
      <c r="J345" s="139">
        <f>ROUND(I345*H345,2)</f>
        <v>0</v>
      </c>
      <c r="K345" s="135" t="s">
        <v>130</v>
      </c>
      <c r="L345" s="28"/>
      <c r="M345" s="140" t="s">
        <v>1</v>
      </c>
      <c r="N345" s="141" t="s">
        <v>41</v>
      </c>
      <c r="O345" s="47"/>
      <c r="P345" s="142">
        <f>O345*H345</f>
        <v>0</v>
      </c>
      <c r="Q345" s="142">
        <v>0.00165</v>
      </c>
      <c r="R345" s="142">
        <f>Q345*H345</f>
        <v>0.00825</v>
      </c>
      <c r="S345" s="142">
        <v>0</v>
      </c>
      <c r="T345" s="143">
        <f>S345*H345</f>
        <v>0</v>
      </c>
      <c r="AR345" s="14" t="s">
        <v>122</v>
      </c>
      <c r="AT345" s="14" t="s">
        <v>117</v>
      </c>
      <c r="AU345" s="14" t="s">
        <v>77</v>
      </c>
      <c r="AY345" s="14" t="s">
        <v>115</v>
      </c>
      <c r="BE345" s="144">
        <f>IF(N345="základní",J345,0)</f>
        <v>0</v>
      </c>
      <c r="BF345" s="144">
        <f>IF(N345="snížená",J345,0)</f>
        <v>0</v>
      </c>
      <c r="BG345" s="144">
        <f>IF(N345="zákl. přenesená",J345,0)</f>
        <v>0</v>
      </c>
      <c r="BH345" s="144">
        <f>IF(N345="sníž. přenesená",J345,0)</f>
        <v>0</v>
      </c>
      <c r="BI345" s="144">
        <f>IF(N345="nulová",J345,0)</f>
        <v>0</v>
      </c>
      <c r="BJ345" s="14" t="s">
        <v>75</v>
      </c>
      <c r="BK345" s="144">
        <f>ROUND(I345*H345,2)</f>
        <v>0</v>
      </c>
      <c r="BL345" s="14" t="s">
        <v>122</v>
      </c>
      <c r="BM345" s="14" t="s">
        <v>568</v>
      </c>
    </row>
    <row r="346" spans="2:47" s="1" customFormat="1" ht="19.5">
      <c r="B346" s="28"/>
      <c r="D346" s="145" t="s">
        <v>124</v>
      </c>
      <c r="F346" s="146" t="s">
        <v>569</v>
      </c>
      <c r="I346" s="77"/>
      <c r="L346" s="28"/>
      <c r="M346" s="147"/>
      <c r="N346" s="47"/>
      <c r="O346" s="47"/>
      <c r="P346" s="47"/>
      <c r="Q346" s="47"/>
      <c r="R346" s="47"/>
      <c r="S346" s="47"/>
      <c r="T346" s="48"/>
      <c r="AT346" s="14" t="s">
        <v>124</v>
      </c>
      <c r="AU346" s="14" t="s">
        <v>77</v>
      </c>
    </row>
    <row r="347" spans="2:65" s="1" customFormat="1" ht="16.5" customHeight="1">
      <c r="B347" s="132"/>
      <c r="C347" s="133" t="s">
        <v>570</v>
      </c>
      <c r="D347" s="133" t="s">
        <v>117</v>
      </c>
      <c r="E347" s="134" t="s">
        <v>571</v>
      </c>
      <c r="F347" s="135" t="s">
        <v>572</v>
      </c>
      <c r="G347" s="136" t="s">
        <v>310</v>
      </c>
      <c r="H347" s="137">
        <v>7</v>
      </c>
      <c r="I347" s="138"/>
      <c r="J347" s="139">
        <f>ROUND(I347*H347,2)</f>
        <v>0</v>
      </c>
      <c r="K347" s="135" t="s">
        <v>121</v>
      </c>
      <c r="L347" s="28"/>
      <c r="M347" s="140" t="s">
        <v>1</v>
      </c>
      <c r="N347" s="141" t="s">
        <v>41</v>
      </c>
      <c r="O347" s="47"/>
      <c r="P347" s="142">
        <f>O347*H347</f>
        <v>0</v>
      </c>
      <c r="Q347" s="142">
        <v>0</v>
      </c>
      <c r="R347" s="142">
        <f>Q347*H347</f>
        <v>0</v>
      </c>
      <c r="S347" s="142">
        <v>0</v>
      </c>
      <c r="T347" s="143">
        <f>S347*H347</f>
        <v>0</v>
      </c>
      <c r="AR347" s="14" t="s">
        <v>122</v>
      </c>
      <c r="AT347" s="14" t="s">
        <v>117</v>
      </c>
      <c r="AU347" s="14" t="s">
        <v>77</v>
      </c>
      <c r="AY347" s="14" t="s">
        <v>115</v>
      </c>
      <c r="BE347" s="144">
        <f>IF(N347="základní",J347,0)</f>
        <v>0</v>
      </c>
      <c r="BF347" s="144">
        <f>IF(N347="snížená",J347,0)</f>
        <v>0</v>
      </c>
      <c r="BG347" s="144">
        <f>IF(N347="zákl. přenesená",J347,0)</f>
        <v>0</v>
      </c>
      <c r="BH347" s="144">
        <f>IF(N347="sníž. přenesená",J347,0)</f>
        <v>0</v>
      </c>
      <c r="BI347" s="144">
        <f>IF(N347="nulová",J347,0)</f>
        <v>0</v>
      </c>
      <c r="BJ347" s="14" t="s">
        <v>75</v>
      </c>
      <c r="BK347" s="144">
        <f>ROUND(I347*H347,2)</f>
        <v>0</v>
      </c>
      <c r="BL347" s="14" t="s">
        <v>122</v>
      </c>
      <c r="BM347" s="14" t="s">
        <v>573</v>
      </c>
    </row>
    <row r="348" spans="2:47" s="1" customFormat="1" ht="19.5">
      <c r="B348" s="28"/>
      <c r="D348" s="145" t="s">
        <v>124</v>
      </c>
      <c r="F348" s="146" t="s">
        <v>574</v>
      </c>
      <c r="I348" s="77"/>
      <c r="L348" s="28"/>
      <c r="M348" s="147"/>
      <c r="N348" s="47"/>
      <c r="O348" s="47"/>
      <c r="P348" s="47"/>
      <c r="Q348" s="47"/>
      <c r="R348" s="47"/>
      <c r="S348" s="47"/>
      <c r="T348" s="48"/>
      <c r="AT348" s="14" t="s">
        <v>124</v>
      </c>
      <c r="AU348" s="14" t="s">
        <v>77</v>
      </c>
    </row>
    <row r="349" spans="2:65" s="1" customFormat="1" ht="16.5" customHeight="1">
      <c r="B349" s="132"/>
      <c r="C349" s="216" t="s">
        <v>575</v>
      </c>
      <c r="D349" s="216" t="s">
        <v>307</v>
      </c>
      <c r="E349" s="217" t="s">
        <v>576</v>
      </c>
      <c r="F349" s="218" t="s">
        <v>577</v>
      </c>
      <c r="G349" s="219" t="s">
        <v>310</v>
      </c>
      <c r="H349" s="220">
        <v>7</v>
      </c>
      <c r="I349" s="169"/>
      <c r="J349" s="170">
        <f>ROUND(I349*H349,2)</f>
        <v>0</v>
      </c>
      <c r="K349" s="166" t="s">
        <v>130</v>
      </c>
      <c r="L349" s="171"/>
      <c r="M349" s="172" t="s">
        <v>1</v>
      </c>
      <c r="N349" s="173" t="s">
        <v>41</v>
      </c>
      <c r="O349" s="47"/>
      <c r="P349" s="142">
        <f>O349*H349</f>
        <v>0</v>
      </c>
      <c r="Q349" s="142">
        <v>0.0019</v>
      </c>
      <c r="R349" s="142">
        <f>Q349*H349</f>
        <v>0.0133</v>
      </c>
      <c r="S349" s="142">
        <v>0</v>
      </c>
      <c r="T349" s="143">
        <f>S349*H349</f>
        <v>0</v>
      </c>
      <c r="AR349" s="14" t="s">
        <v>162</v>
      </c>
      <c r="AT349" s="14" t="s">
        <v>307</v>
      </c>
      <c r="AU349" s="14" t="s">
        <v>77</v>
      </c>
      <c r="AY349" s="14" t="s">
        <v>115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4" t="s">
        <v>75</v>
      </c>
      <c r="BK349" s="144">
        <f>ROUND(I349*H349,2)</f>
        <v>0</v>
      </c>
      <c r="BL349" s="14" t="s">
        <v>122</v>
      </c>
      <c r="BM349" s="14" t="s">
        <v>578</v>
      </c>
    </row>
    <row r="350" spans="2:47" s="1" customFormat="1" ht="11.25">
      <c r="B350" s="28"/>
      <c r="D350" s="145" t="s">
        <v>124</v>
      </c>
      <c r="F350" s="146" t="s">
        <v>577</v>
      </c>
      <c r="I350" s="77"/>
      <c r="L350" s="28"/>
      <c r="M350" s="147"/>
      <c r="N350" s="47"/>
      <c r="O350" s="47"/>
      <c r="P350" s="47"/>
      <c r="Q350" s="47"/>
      <c r="R350" s="47"/>
      <c r="S350" s="47"/>
      <c r="T350" s="48"/>
      <c r="AT350" s="14" t="s">
        <v>124</v>
      </c>
      <c r="AU350" s="14" t="s">
        <v>77</v>
      </c>
    </row>
    <row r="351" spans="2:65" s="1" customFormat="1" ht="16.5" customHeight="1">
      <c r="B351" s="132"/>
      <c r="C351" s="216" t="s">
        <v>579</v>
      </c>
      <c r="D351" s="216" t="s">
        <v>307</v>
      </c>
      <c r="E351" s="217" t="s">
        <v>580</v>
      </c>
      <c r="F351" s="218" t="s">
        <v>581</v>
      </c>
      <c r="G351" s="219" t="s">
        <v>310</v>
      </c>
      <c r="H351" s="220">
        <v>24</v>
      </c>
      <c r="I351" s="169"/>
      <c r="J351" s="170">
        <f>ROUND(I351*H351,2)</f>
        <v>0</v>
      </c>
      <c r="K351" s="166" t="s">
        <v>130</v>
      </c>
      <c r="L351" s="171"/>
      <c r="M351" s="172" t="s">
        <v>1</v>
      </c>
      <c r="N351" s="173" t="s">
        <v>41</v>
      </c>
      <c r="O351" s="47"/>
      <c r="P351" s="142">
        <f>O351*H351</f>
        <v>0</v>
      </c>
      <c r="Q351" s="142">
        <v>0.0019</v>
      </c>
      <c r="R351" s="142">
        <f>Q351*H351</f>
        <v>0.0456</v>
      </c>
      <c r="S351" s="142">
        <v>0</v>
      </c>
      <c r="T351" s="143">
        <f>S351*H351</f>
        <v>0</v>
      </c>
      <c r="AR351" s="14" t="s">
        <v>162</v>
      </c>
      <c r="AT351" s="14" t="s">
        <v>307</v>
      </c>
      <c r="AU351" s="14" t="s">
        <v>77</v>
      </c>
      <c r="AY351" s="14" t="s">
        <v>115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4" t="s">
        <v>75</v>
      </c>
      <c r="BK351" s="144">
        <f>ROUND(I351*H351,2)</f>
        <v>0</v>
      </c>
      <c r="BL351" s="14" t="s">
        <v>122</v>
      </c>
      <c r="BM351" s="14" t="s">
        <v>582</v>
      </c>
    </row>
    <row r="352" spans="2:47" s="1" customFormat="1" ht="11.25">
      <c r="B352" s="28"/>
      <c r="D352" s="145" t="s">
        <v>124</v>
      </c>
      <c r="F352" s="146" t="s">
        <v>581</v>
      </c>
      <c r="I352" s="77"/>
      <c r="L352" s="28"/>
      <c r="M352" s="147"/>
      <c r="N352" s="47"/>
      <c r="O352" s="47"/>
      <c r="P352" s="47"/>
      <c r="Q352" s="47"/>
      <c r="R352" s="47"/>
      <c r="S352" s="47"/>
      <c r="T352" s="48"/>
      <c r="AT352" s="14" t="s">
        <v>124</v>
      </c>
      <c r="AU352" s="14" t="s">
        <v>77</v>
      </c>
    </row>
    <row r="353" spans="2:65" s="1" customFormat="1" ht="16.5" customHeight="1">
      <c r="B353" s="132"/>
      <c r="C353" s="133" t="s">
        <v>583</v>
      </c>
      <c r="D353" s="133" t="s">
        <v>117</v>
      </c>
      <c r="E353" s="134" t="s">
        <v>584</v>
      </c>
      <c r="F353" s="135" t="s">
        <v>585</v>
      </c>
      <c r="G353" s="136" t="s">
        <v>145</v>
      </c>
      <c r="H353" s="137">
        <v>558.1</v>
      </c>
      <c r="I353" s="138"/>
      <c r="J353" s="139">
        <f>ROUND(I353*H353,2)</f>
        <v>0</v>
      </c>
      <c r="K353" s="135" t="s">
        <v>121</v>
      </c>
      <c r="L353" s="28"/>
      <c r="M353" s="140" t="s">
        <v>1</v>
      </c>
      <c r="N353" s="141" t="s">
        <v>41</v>
      </c>
      <c r="O353" s="47"/>
      <c r="P353" s="142">
        <f>O353*H353</f>
        <v>0</v>
      </c>
      <c r="Q353" s="142">
        <v>0</v>
      </c>
      <c r="R353" s="142">
        <f>Q353*H353</f>
        <v>0</v>
      </c>
      <c r="S353" s="142">
        <v>0</v>
      </c>
      <c r="T353" s="143">
        <f>S353*H353</f>
        <v>0</v>
      </c>
      <c r="AR353" s="14" t="s">
        <v>122</v>
      </c>
      <c r="AT353" s="14" t="s">
        <v>117</v>
      </c>
      <c r="AU353" s="14" t="s">
        <v>77</v>
      </c>
      <c r="AY353" s="14" t="s">
        <v>115</v>
      </c>
      <c r="BE353" s="144">
        <f>IF(N353="základní",J353,0)</f>
        <v>0</v>
      </c>
      <c r="BF353" s="144">
        <f>IF(N353="snížená",J353,0)</f>
        <v>0</v>
      </c>
      <c r="BG353" s="144">
        <f>IF(N353="zákl. přenesená",J353,0)</f>
        <v>0</v>
      </c>
      <c r="BH353" s="144">
        <f>IF(N353="sníž. přenesená",J353,0)</f>
        <v>0</v>
      </c>
      <c r="BI353" s="144">
        <f>IF(N353="nulová",J353,0)</f>
        <v>0</v>
      </c>
      <c r="BJ353" s="14" t="s">
        <v>75</v>
      </c>
      <c r="BK353" s="144">
        <f>ROUND(I353*H353,2)</f>
        <v>0</v>
      </c>
      <c r="BL353" s="14" t="s">
        <v>122</v>
      </c>
      <c r="BM353" s="14" t="s">
        <v>586</v>
      </c>
    </row>
    <row r="354" spans="2:47" s="1" customFormat="1" ht="11.25">
      <c r="B354" s="28"/>
      <c r="D354" s="145" t="s">
        <v>124</v>
      </c>
      <c r="F354" s="146" t="s">
        <v>587</v>
      </c>
      <c r="I354" s="77"/>
      <c r="L354" s="28"/>
      <c r="M354" s="147"/>
      <c r="N354" s="47"/>
      <c r="O354" s="47"/>
      <c r="P354" s="47"/>
      <c r="Q354" s="47"/>
      <c r="R354" s="47"/>
      <c r="S354" s="47"/>
      <c r="T354" s="48"/>
      <c r="AT354" s="14" t="s">
        <v>124</v>
      </c>
      <c r="AU354" s="14" t="s">
        <v>77</v>
      </c>
    </row>
    <row r="355" spans="2:51" s="11" customFormat="1" ht="11.25">
      <c r="B355" s="148"/>
      <c r="D355" s="145" t="s">
        <v>126</v>
      </c>
      <c r="E355" s="149" t="s">
        <v>1</v>
      </c>
      <c r="F355" s="150" t="s">
        <v>588</v>
      </c>
      <c r="H355" s="151">
        <v>558.1</v>
      </c>
      <c r="I355" s="152"/>
      <c r="L355" s="148"/>
      <c r="M355" s="153"/>
      <c r="N355" s="154"/>
      <c r="O355" s="154"/>
      <c r="P355" s="154"/>
      <c r="Q355" s="154"/>
      <c r="R355" s="154"/>
      <c r="S355" s="154"/>
      <c r="T355" s="155"/>
      <c r="AT355" s="149" t="s">
        <v>126</v>
      </c>
      <c r="AU355" s="149" t="s">
        <v>77</v>
      </c>
      <c r="AV355" s="11" t="s">
        <v>77</v>
      </c>
      <c r="AW355" s="11" t="s">
        <v>32</v>
      </c>
      <c r="AX355" s="11" t="s">
        <v>75</v>
      </c>
      <c r="AY355" s="149" t="s">
        <v>115</v>
      </c>
    </row>
    <row r="356" spans="2:65" s="1" customFormat="1" ht="16.5" customHeight="1">
      <c r="B356" s="132"/>
      <c r="C356" s="133" t="s">
        <v>589</v>
      </c>
      <c r="D356" s="133" t="s">
        <v>117</v>
      </c>
      <c r="E356" s="134" t="s">
        <v>590</v>
      </c>
      <c r="F356" s="135" t="s">
        <v>591</v>
      </c>
      <c r="G356" s="136" t="s">
        <v>145</v>
      </c>
      <c r="H356" s="137">
        <v>217.7</v>
      </c>
      <c r="I356" s="138"/>
      <c r="J356" s="139">
        <f>ROUND(I356*H356,2)</f>
        <v>0</v>
      </c>
      <c r="K356" s="135" t="s">
        <v>130</v>
      </c>
      <c r="L356" s="28"/>
      <c r="M356" s="140" t="s">
        <v>1</v>
      </c>
      <c r="N356" s="141" t="s">
        <v>41</v>
      </c>
      <c r="O356" s="47"/>
      <c r="P356" s="142">
        <f>O356*H356</f>
        <v>0</v>
      </c>
      <c r="Q356" s="142">
        <v>0</v>
      </c>
      <c r="R356" s="142">
        <f>Q356*H356</f>
        <v>0</v>
      </c>
      <c r="S356" s="142">
        <v>0</v>
      </c>
      <c r="T356" s="143">
        <f>S356*H356</f>
        <v>0</v>
      </c>
      <c r="AR356" s="14" t="s">
        <v>122</v>
      </c>
      <c r="AT356" s="14" t="s">
        <v>117</v>
      </c>
      <c r="AU356" s="14" t="s">
        <v>77</v>
      </c>
      <c r="AY356" s="14" t="s">
        <v>115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4" t="s">
        <v>75</v>
      </c>
      <c r="BK356" s="144">
        <f>ROUND(I356*H356,2)</f>
        <v>0</v>
      </c>
      <c r="BL356" s="14" t="s">
        <v>122</v>
      </c>
      <c r="BM356" s="14" t="s">
        <v>592</v>
      </c>
    </row>
    <row r="357" spans="2:47" s="1" customFormat="1" ht="11.25">
      <c r="B357" s="28"/>
      <c r="D357" s="145" t="s">
        <v>124</v>
      </c>
      <c r="F357" s="146" t="s">
        <v>593</v>
      </c>
      <c r="I357" s="77"/>
      <c r="L357" s="28"/>
      <c r="M357" s="147"/>
      <c r="N357" s="47"/>
      <c r="O357" s="47"/>
      <c r="P357" s="47"/>
      <c r="Q357" s="47"/>
      <c r="R357" s="47"/>
      <c r="S357" s="47"/>
      <c r="T357" s="48"/>
      <c r="AT357" s="14" t="s">
        <v>124</v>
      </c>
      <c r="AU357" s="14" t="s">
        <v>77</v>
      </c>
    </row>
    <row r="358" spans="2:65" s="1" customFormat="1" ht="16.5" customHeight="1">
      <c r="B358" s="132"/>
      <c r="C358" s="133" t="s">
        <v>594</v>
      </c>
      <c r="D358" s="133" t="s">
        <v>117</v>
      </c>
      <c r="E358" s="134" t="s">
        <v>595</v>
      </c>
      <c r="F358" s="135" t="s">
        <v>596</v>
      </c>
      <c r="G358" s="136" t="s">
        <v>145</v>
      </c>
      <c r="H358" s="137">
        <v>775.8</v>
      </c>
      <c r="I358" s="138"/>
      <c r="J358" s="139">
        <f>ROUND(I358*H358,2)</f>
        <v>0</v>
      </c>
      <c r="K358" s="135" t="s">
        <v>121</v>
      </c>
      <c r="L358" s="28"/>
      <c r="M358" s="140" t="s">
        <v>1</v>
      </c>
      <c r="N358" s="141" t="s">
        <v>41</v>
      </c>
      <c r="O358" s="47"/>
      <c r="P358" s="142">
        <f>O358*H358</f>
        <v>0</v>
      </c>
      <c r="Q358" s="142">
        <v>0</v>
      </c>
      <c r="R358" s="142">
        <f>Q358*H358</f>
        <v>0</v>
      </c>
      <c r="S358" s="142">
        <v>0</v>
      </c>
      <c r="T358" s="143">
        <f>S358*H358</f>
        <v>0</v>
      </c>
      <c r="AR358" s="14" t="s">
        <v>122</v>
      </c>
      <c r="AT358" s="14" t="s">
        <v>117</v>
      </c>
      <c r="AU358" s="14" t="s">
        <v>77</v>
      </c>
      <c r="AY358" s="14" t="s">
        <v>115</v>
      </c>
      <c r="BE358" s="144">
        <f>IF(N358="základní",J358,0)</f>
        <v>0</v>
      </c>
      <c r="BF358" s="144">
        <f>IF(N358="snížená",J358,0)</f>
        <v>0</v>
      </c>
      <c r="BG358" s="144">
        <f>IF(N358="zákl. přenesená",J358,0)</f>
        <v>0</v>
      </c>
      <c r="BH358" s="144">
        <f>IF(N358="sníž. přenesená",J358,0)</f>
        <v>0</v>
      </c>
      <c r="BI358" s="144">
        <f>IF(N358="nulová",J358,0)</f>
        <v>0</v>
      </c>
      <c r="BJ358" s="14" t="s">
        <v>75</v>
      </c>
      <c r="BK358" s="144">
        <f>ROUND(I358*H358,2)</f>
        <v>0</v>
      </c>
      <c r="BL358" s="14" t="s">
        <v>122</v>
      </c>
      <c r="BM358" s="14" t="s">
        <v>597</v>
      </c>
    </row>
    <row r="359" spans="2:47" s="1" customFormat="1" ht="11.25">
      <c r="B359" s="28"/>
      <c r="D359" s="145" t="s">
        <v>124</v>
      </c>
      <c r="F359" s="146" t="s">
        <v>596</v>
      </c>
      <c r="I359" s="77"/>
      <c r="L359" s="28"/>
      <c r="M359" s="147"/>
      <c r="N359" s="47"/>
      <c r="O359" s="47"/>
      <c r="P359" s="47"/>
      <c r="Q359" s="47"/>
      <c r="R359" s="47"/>
      <c r="S359" s="47"/>
      <c r="T359" s="48"/>
      <c r="AT359" s="14" t="s">
        <v>124</v>
      </c>
      <c r="AU359" s="14" t="s">
        <v>77</v>
      </c>
    </row>
    <row r="360" spans="2:51" s="11" customFormat="1" ht="11.25">
      <c r="B360" s="148"/>
      <c r="D360" s="145" t="s">
        <v>126</v>
      </c>
      <c r="E360" s="149" t="s">
        <v>1</v>
      </c>
      <c r="F360" s="150" t="s">
        <v>305</v>
      </c>
      <c r="H360" s="151">
        <v>775.8</v>
      </c>
      <c r="I360" s="152"/>
      <c r="L360" s="148"/>
      <c r="M360" s="153"/>
      <c r="N360" s="154"/>
      <c r="O360" s="154"/>
      <c r="P360" s="154"/>
      <c r="Q360" s="154"/>
      <c r="R360" s="154"/>
      <c r="S360" s="154"/>
      <c r="T360" s="155"/>
      <c r="AT360" s="149" t="s">
        <v>126</v>
      </c>
      <c r="AU360" s="149" t="s">
        <v>77</v>
      </c>
      <c r="AV360" s="11" t="s">
        <v>77</v>
      </c>
      <c r="AW360" s="11" t="s">
        <v>32</v>
      </c>
      <c r="AX360" s="11" t="s">
        <v>75</v>
      </c>
      <c r="AY360" s="149" t="s">
        <v>115</v>
      </c>
    </row>
    <row r="361" spans="2:65" s="1" customFormat="1" ht="16.5" customHeight="1">
      <c r="B361" s="132"/>
      <c r="C361" s="133" t="s">
        <v>598</v>
      </c>
      <c r="D361" s="133" t="s">
        <v>117</v>
      </c>
      <c r="E361" s="134" t="s">
        <v>599</v>
      </c>
      <c r="F361" s="135" t="s">
        <v>600</v>
      </c>
      <c r="G361" s="136" t="s">
        <v>310</v>
      </c>
      <c r="H361" s="137">
        <v>20</v>
      </c>
      <c r="I361" s="138"/>
      <c r="J361" s="139">
        <f>ROUND(I361*H361,2)</f>
        <v>0</v>
      </c>
      <c r="K361" s="135" t="s">
        <v>130</v>
      </c>
      <c r="L361" s="28"/>
      <c r="M361" s="140" t="s">
        <v>1</v>
      </c>
      <c r="N361" s="141" t="s">
        <v>41</v>
      </c>
      <c r="O361" s="47"/>
      <c r="P361" s="142">
        <f>O361*H361</f>
        <v>0</v>
      </c>
      <c r="Q361" s="142">
        <v>0.47166</v>
      </c>
      <c r="R361" s="142">
        <f>Q361*H361</f>
        <v>9.433200000000001</v>
      </c>
      <c r="S361" s="142">
        <v>0</v>
      </c>
      <c r="T361" s="143">
        <f>S361*H361</f>
        <v>0</v>
      </c>
      <c r="AR361" s="14" t="s">
        <v>122</v>
      </c>
      <c r="AT361" s="14" t="s">
        <v>117</v>
      </c>
      <c r="AU361" s="14" t="s">
        <v>77</v>
      </c>
      <c r="AY361" s="14" t="s">
        <v>115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4" t="s">
        <v>75</v>
      </c>
      <c r="BK361" s="144">
        <f>ROUND(I361*H361,2)</f>
        <v>0</v>
      </c>
      <c r="BL361" s="14" t="s">
        <v>122</v>
      </c>
      <c r="BM361" s="14" t="s">
        <v>601</v>
      </c>
    </row>
    <row r="362" spans="2:47" s="1" customFormat="1" ht="11.25">
      <c r="B362" s="28"/>
      <c r="D362" s="145" t="s">
        <v>124</v>
      </c>
      <c r="F362" s="146" t="s">
        <v>602</v>
      </c>
      <c r="I362" s="77"/>
      <c r="L362" s="28"/>
      <c r="M362" s="147"/>
      <c r="N362" s="47"/>
      <c r="O362" s="47"/>
      <c r="P362" s="47"/>
      <c r="Q362" s="47"/>
      <c r="R362" s="47"/>
      <c r="S362" s="47"/>
      <c r="T362" s="48"/>
      <c r="AT362" s="14" t="s">
        <v>124</v>
      </c>
      <c r="AU362" s="14" t="s">
        <v>77</v>
      </c>
    </row>
    <row r="363" spans="2:65" s="1" customFormat="1" ht="16.5" customHeight="1">
      <c r="B363" s="132"/>
      <c r="C363" s="133" t="s">
        <v>603</v>
      </c>
      <c r="D363" s="133" t="s">
        <v>117</v>
      </c>
      <c r="E363" s="134" t="s">
        <v>604</v>
      </c>
      <c r="F363" s="135" t="s">
        <v>605</v>
      </c>
      <c r="G363" s="136" t="s">
        <v>310</v>
      </c>
      <c r="H363" s="137">
        <v>31</v>
      </c>
      <c r="I363" s="138"/>
      <c r="J363" s="139">
        <f>ROUND(I363*H363,2)</f>
        <v>0</v>
      </c>
      <c r="K363" s="135" t="s">
        <v>311</v>
      </c>
      <c r="L363" s="28"/>
      <c r="M363" s="140" t="s">
        <v>1</v>
      </c>
      <c r="N363" s="141" t="s">
        <v>41</v>
      </c>
      <c r="O363" s="47"/>
      <c r="P363" s="142">
        <f>O363*H363</f>
        <v>0</v>
      </c>
      <c r="Q363" s="142">
        <v>0.06383</v>
      </c>
      <c r="R363" s="142">
        <f>Q363*H363</f>
        <v>1.9787299999999999</v>
      </c>
      <c r="S363" s="142">
        <v>0</v>
      </c>
      <c r="T363" s="143">
        <f>S363*H363</f>
        <v>0</v>
      </c>
      <c r="AR363" s="14" t="s">
        <v>122</v>
      </c>
      <c r="AT363" s="14" t="s">
        <v>117</v>
      </c>
      <c r="AU363" s="14" t="s">
        <v>77</v>
      </c>
      <c r="AY363" s="14" t="s">
        <v>115</v>
      </c>
      <c r="BE363" s="144">
        <f>IF(N363="základní",J363,0)</f>
        <v>0</v>
      </c>
      <c r="BF363" s="144">
        <f>IF(N363="snížená",J363,0)</f>
        <v>0</v>
      </c>
      <c r="BG363" s="144">
        <f>IF(N363="zákl. přenesená",J363,0)</f>
        <v>0</v>
      </c>
      <c r="BH363" s="144">
        <f>IF(N363="sníž. přenesená",J363,0)</f>
        <v>0</v>
      </c>
      <c r="BI363" s="144">
        <f>IF(N363="nulová",J363,0)</f>
        <v>0</v>
      </c>
      <c r="BJ363" s="14" t="s">
        <v>75</v>
      </c>
      <c r="BK363" s="144">
        <f>ROUND(I363*H363,2)</f>
        <v>0</v>
      </c>
      <c r="BL363" s="14" t="s">
        <v>122</v>
      </c>
      <c r="BM363" s="14" t="s">
        <v>606</v>
      </c>
    </row>
    <row r="364" spans="2:47" s="1" customFormat="1" ht="11.25">
      <c r="B364" s="28"/>
      <c r="D364" s="145" t="s">
        <v>124</v>
      </c>
      <c r="F364" s="146" t="s">
        <v>605</v>
      </c>
      <c r="I364" s="77"/>
      <c r="L364" s="28"/>
      <c r="M364" s="147"/>
      <c r="N364" s="47"/>
      <c r="O364" s="47"/>
      <c r="P364" s="47"/>
      <c r="Q364" s="47"/>
      <c r="R364" s="47"/>
      <c r="S364" s="47"/>
      <c r="T364" s="48"/>
      <c r="AT364" s="14" t="s">
        <v>124</v>
      </c>
      <c r="AU364" s="14" t="s">
        <v>77</v>
      </c>
    </row>
    <row r="365" spans="2:65" s="1" customFormat="1" ht="16.5" customHeight="1">
      <c r="B365" s="132"/>
      <c r="C365" s="216" t="s">
        <v>607</v>
      </c>
      <c r="D365" s="216" t="s">
        <v>307</v>
      </c>
      <c r="E365" s="217" t="s">
        <v>608</v>
      </c>
      <c r="F365" s="218" t="s">
        <v>609</v>
      </c>
      <c r="G365" s="219" t="s">
        <v>310</v>
      </c>
      <c r="H365" s="220">
        <v>31</v>
      </c>
      <c r="I365" s="169"/>
      <c r="J365" s="170">
        <f>ROUND(I365*H365,2)</f>
        <v>0</v>
      </c>
      <c r="K365" s="166" t="s">
        <v>121</v>
      </c>
      <c r="L365" s="171"/>
      <c r="M365" s="172" t="s">
        <v>1</v>
      </c>
      <c r="N365" s="173" t="s">
        <v>41</v>
      </c>
      <c r="O365" s="47"/>
      <c r="P365" s="142">
        <f>O365*H365</f>
        <v>0</v>
      </c>
      <c r="Q365" s="142">
        <v>0.0073</v>
      </c>
      <c r="R365" s="142">
        <f>Q365*H365</f>
        <v>0.2263</v>
      </c>
      <c r="S365" s="142">
        <v>0</v>
      </c>
      <c r="T365" s="143">
        <f>S365*H365</f>
        <v>0</v>
      </c>
      <c r="AR365" s="14" t="s">
        <v>162</v>
      </c>
      <c r="AT365" s="14" t="s">
        <v>307</v>
      </c>
      <c r="AU365" s="14" t="s">
        <v>77</v>
      </c>
      <c r="AY365" s="14" t="s">
        <v>115</v>
      </c>
      <c r="BE365" s="144">
        <f>IF(N365="základní",J365,0)</f>
        <v>0</v>
      </c>
      <c r="BF365" s="144">
        <f>IF(N365="snížená",J365,0)</f>
        <v>0</v>
      </c>
      <c r="BG365" s="144">
        <f>IF(N365="zákl. přenesená",J365,0)</f>
        <v>0</v>
      </c>
      <c r="BH365" s="144">
        <f>IF(N365="sníž. přenesená",J365,0)</f>
        <v>0</v>
      </c>
      <c r="BI365" s="144">
        <f>IF(N365="nulová",J365,0)</f>
        <v>0</v>
      </c>
      <c r="BJ365" s="14" t="s">
        <v>75</v>
      </c>
      <c r="BK365" s="144">
        <f>ROUND(I365*H365,2)</f>
        <v>0</v>
      </c>
      <c r="BL365" s="14" t="s">
        <v>122</v>
      </c>
      <c r="BM365" s="14" t="s">
        <v>610</v>
      </c>
    </row>
    <row r="366" spans="2:47" s="1" customFormat="1" ht="11.25">
      <c r="B366" s="28"/>
      <c r="D366" s="145" t="s">
        <v>124</v>
      </c>
      <c r="F366" s="146" t="s">
        <v>611</v>
      </c>
      <c r="I366" s="77"/>
      <c r="L366" s="28"/>
      <c r="M366" s="147"/>
      <c r="N366" s="47"/>
      <c r="O366" s="47"/>
      <c r="P366" s="47"/>
      <c r="Q366" s="47"/>
      <c r="R366" s="47"/>
      <c r="S366" s="47"/>
      <c r="T366" s="48"/>
      <c r="AT366" s="14" t="s">
        <v>124</v>
      </c>
      <c r="AU366" s="14" t="s">
        <v>77</v>
      </c>
    </row>
    <row r="367" spans="2:65" s="1" customFormat="1" ht="16.5" customHeight="1">
      <c r="B367" s="132"/>
      <c r="C367" s="133" t="s">
        <v>612</v>
      </c>
      <c r="D367" s="133" t="s">
        <v>117</v>
      </c>
      <c r="E367" s="134" t="s">
        <v>613</v>
      </c>
      <c r="F367" s="135" t="s">
        <v>614</v>
      </c>
      <c r="G367" s="136" t="s">
        <v>310</v>
      </c>
      <c r="H367" s="137">
        <v>18</v>
      </c>
      <c r="I367" s="138"/>
      <c r="J367" s="139">
        <f>ROUND(I367*H367,2)</f>
        <v>0</v>
      </c>
      <c r="K367" s="135" t="s">
        <v>1</v>
      </c>
      <c r="L367" s="28"/>
      <c r="M367" s="140" t="s">
        <v>1</v>
      </c>
      <c r="N367" s="141" t="s">
        <v>41</v>
      </c>
      <c r="O367" s="47"/>
      <c r="P367" s="142">
        <f>O367*H367</f>
        <v>0</v>
      </c>
      <c r="Q367" s="142">
        <v>0.1014978</v>
      </c>
      <c r="R367" s="142">
        <f>Q367*H367</f>
        <v>1.8269604</v>
      </c>
      <c r="S367" s="142">
        <v>0</v>
      </c>
      <c r="T367" s="143">
        <f>S367*H367</f>
        <v>0</v>
      </c>
      <c r="AR367" s="14" t="s">
        <v>122</v>
      </c>
      <c r="AT367" s="14" t="s">
        <v>117</v>
      </c>
      <c r="AU367" s="14" t="s">
        <v>77</v>
      </c>
      <c r="AY367" s="14" t="s">
        <v>115</v>
      </c>
      <c r="BE367" s="144">
        <f>IF(N367="základní",J367,0)</f>
        <v>0</v>
      </c>
      <c r="BF367" s="144">
        <f>IF(N367="snížená",J367,0)</f>
        <v>0</v>
      </c>
      <c r="BG367" s="144">
        <f>IF(N367="zákl. přenesená",J367,0)</f>
        <v>0</v>
      </c>
      <c r="BH367" s="144">
        <f>IF(N367="sníž. přenesená",J367,0)</f>
        <v>0</v>
      </c>
      <c r="BI367" s="144">
        <f>IF(N367="nulová",J367,0)</f>
        <v>0</v>
      </c>
      <c r="BJ367" s="14" t="s">
        <v>75</v>
      </c>
      <c r="BK367" s="144">
        <f>ROUND(I367*H367,2)</f>
        <v>0</v>
      </c>
      <c r="BL367" s="14" t="s">
        <v>122</v>
      </c>
      <c r="BM367" s="14" t="s">
        <v>615</v>
      </c>
    </row>
    <row r="368" spans="2:47" s="1" customFormat="1" ht="11.25">
      <c r="B368" s="28"/>
      <c r="D368" s="145" t="s">
        <v>124</v>
      </c>
      <c r="F368" s="146" t="s">
        <v>614</v>
      </c>
      <c r="I368" s="77"/>
      <c r="L368" s="28"/>
      <c r="M368" s="147"/>
      <c r="N368" s="47"/>
      <c r="O368" s="47"/>
      <c r="P368" s="47"/>
      <c r="Q368" s="47"/>
      <c r="R368" s="47"/>
      <c r="S368" s="47"/>
      <c r="T368" s="48"/>
      <c r="AT368" s="14" t="s">
        <v>124</v>
      </c>
      <c r="AU368" s="14" t="s">
        <v>77</v>
      </c>
    </row>
    <row r="369" spans="2:65" s="1" customFormat="1" ht="16.5" customHeight="1">
      <c r="B369" s="132"/>
      <c r="C369" s="216" t="s">
        <v>616</v>
      </c>
      <c r="D369" s="216" t="s">
        <v>307</v>
      </c>
      <c r="E369" s="217" t="s">
        <v>617</v>
      </c>
      <c r="F369" s="218" t="s">
        <v>618</v>
      </c>
      <c r="G369" s="219" t="s">
        <v>310</v>
      </c>
      <c r="H369" s="220">
        <v>18</v>
      </c>
      <c r="I369" s="169"/>
      <c r="J369" s="170">
        <f>ROUND(I369*H369,2)</f>
        <v>0</v>
      </c>
      <c r="K369" s="166" t="s">
        <v>1</v>
      </c>
      <c r="L369" s="171"/>
      <c r="M369" s="172" t="s">
        <v>1</v>
      </c>
      <c r="N369" s="173" t="s">
        <v>41</v>
      </c>
      <c r="O369" s="47"/>
      <c r="P369" s="142">
        <f>O369*H369</f>
        <v>0</v>
      </c>
      <c r="Q369" s="142">
        <v>0.0133</v>
      </c>
      <c r="R369" s="142">
        <f>Q369*H369</f>
        <v>0.2394</v>
      </c>
      <c r="S369" s="142">
        <v>0</v>
      </c>
      <c r="T369" s="143">
        <f>S369*H369</f>
        <v>0</v>
      </c>
      <c r="AR369" s="14" t="s">
        <v>162</v>
      </c>
      <c r="AT369" s="14" t="s">
        <v>307</v>
      </c>
      <c r="AU369" s="14" t="s">
        <v>77</v>
      </c>
      <c r="AY369" s="14" t="s">
        <v>115</v>
      </c>
      <c r="BE369" s="144">
        <f>IF(N369="základní",J369,0)</f>
        <v>0</v>
      </c>
      <c r="BF369" s="144">
        <f>IF(N369="snížená",J369,0)</f>
        <v>0</v>
      </c>
      <c r="BG369" s="144">
        <f>IF(N369="zákl. přenesená",J369,0)</f>
        <v>0</v>
      </c>
      <c r="BH369" s="144">
        <f>IF(N369="sníž. přenesená",J369,0)</f>
        <v>0</v>
      </c>
      <c r="BI369" s="144">
        <f>IF(N369="nulová",J369,0)</f>
        <v>0</v>
      </c>
      <c r="BJ369" s="14" t="s">
        <v>75</v>
      </c>
      <c r="BK369" s="144">
        <f>ROUND(I369*H369,2)</f>
        <v>0</v>
      </c>
      <c r="BL369" s="14" t="s">
        <v>122</v>
      </c>
      <c r="BM369" s="14" t="s">
        <v>619</v>
      </c>
    </row>
    <row r="370" spans="2:47" s="1" customFormat="1" ht="11.25">
      <c r="B370" s="28"/>
      <c r="D370" s="145" t="s">
        <v>124</v>
      </c>
      <c r="F370" s="146" t="s">
        <v>620</v>
      </c>
      <c r="I370" s="77"/>
      <c r="L370" s="28"/>
      <c r="M370" s="147"/>
      <c r="N370" s="47"/>
      <c r="O370" s="47"/>
      <c r="P370" s="47"/>
      <c r="Q370" s="47"/>
      <c r="R370" s="47"/>
      <c r="S370" s="47"/>
      <c r="T370" s="48"/>
      <c r="AT370" s="14" t="s">
        <v>124</v>
      </c>
      <c r="AU370" s="14" t="s">
        <v>77</v>
      </c>
    </row>
    <row r="371" spans="2:65" s="1" customFormat="1" ht="16.5" customHeight="1">
      <c r="B371" s="132"/>
      <c r="C371" s="133" t="s">
        <v>621</v>
      </c>
      <c r="D371" s="133" t="s">
        <v>117</v>
      </c>
      <c r="E371" s="134" t="s">
        <v>622</v>
      </c>
      <c r="F371" s="135" t="s">
        <v>623</v>
      </c>
      <c r="G371" s="136" t="s">
        <v>310</v>
      </c>
      <c r="H371" s="137">
        <v>2</v>
      </c>
      <c r="I371" s="138"/>
      <c r="J371" s="139">
        <f>ROUND(I371*H371,2)</f>
        <v>0</v>
      </c>
      <c r="K371" s="135" t="s">
        <v>311</v>
      </c>
      <c r="L371" s="28"/>
      <c r="M371" s="140" t="s">
        <v>1</v>
      </c>
      <c r="N371" s="141" t="s">
        <v>41</v>
      </c>
      <c r="O371" s="47"/>
      <c r="P371" s="142">
        <f>O371*H371</f>
        <v>0</v>
      </c>
      <c r="Q371" s="142">
        <v>0.32906</v>
      </c>
      <c r="R371" s="142">
        <f>Q371*H371</f>
        <v>0.65812</v>
      </c>
      <c r="S371" s="142">
        <v>0</v>
      </c>
      <c r="T371" s="143">
        <f>S371*H371</f>
        <v>0</v>
      </c>
      <c r="AR371" s="14" t="s">
        <v>122</v>
      </c>
      <c r="AT371" s="14" t="s">
        <v>117</v>
      </c>
      <c r="AU371" s="14" t="s">
        <v>77</v>
      </c>
      <c r="AY371" s="14" t="s">
        <v>115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4" t="s">
        <v>75</v>
      </c>
      <c r="BK371" s="144">
        <f>ROUND(I371*H371,2)</f>
        <v>0</v>
      </c>
      <c r="BL371" s="14" t="s">
        <v>122</v>
      </c>
      <c r="BM371" s="14" t="s">
        <v>624</v>
      </c>
    </row>
    <row r="372" spans="2:47" s="1" customFormat="1" ht="11.25">
      <c r="B372" s="28"/>
      <c r="D372" s="145" t="s">
        <v>124</v>
      </c>
      <c r="F372" s="146" t="s">
        <v>623</v>
      </c>
      <c r="I372" s="77"/>
      <c r="L372" s="28"/>
      <c r="M372" s="147"/>
      <c r="N372" s="47"/>
      <c r="O372" s="47"/>
      <c r="P372" s="47"/>
      <c r="Q372" s="47"/>
      <c r="R372" s="47"/>
      <c r="S372" s="47"/>
      <c r="T372" s="48"/>
      <c r="AT372" s="14" t="s">
        <v>124</v>
      </c>
      <c r="AU372" s="14" t="s">
        <v>77</v>
      </c>
    </row>
    <row r="373" spans="2:65" s="1" customFormat="1" ht="16.5" customHeight="1">
      <c r="B373" s="132"/>
      <c r="C373" s="216" t="s">
        <v>625</v>
      </c>
      <c r="D373" s="216" t="s">
        <v>307</v>
      </c>
      <c r="E373" s="217" t="s">
        <v>626</v>
      </c>
      <c r="F373" s="218" t="s">
        <v>627</v>
      </c>
      <c r="G373" s="219" t="s">
        <v>310</v>
      </c>
      <c r="H373" s="220">
        <v>2</v>
      </c>
      <c r="I373" s="169"/>
      <c r="J373" s="170">
        <f>ROUND(I373*H373,2)</f>
        <v>0</v>
      </c>
      <c r="K373" s="166" t="s">
        <v>311</v>
      </c>
      <c r="L373" s="171"/>
      <c r="M373" s="172" t="s">
        <v>1</v>
      </c>
      <c r="N373" s="173" t="s">
        <v>41</v>
      </c>
      <c r="O373" s="47"/>
      <c r="P373" s="142">
        <f>O373*H373</f>
        <v>0</v>
      </c>
      <c r="Q373" s="142">
        <v>0.0295</v>
      </c>
      <c r="R373" s="142">
        <f>Q373*H373</f>
        <v>0.059</v>
      </c>
      <c r="S373" s="142">
        <v>0</v>
      </c>
      <c r="T373" s="143">
        <f>S373*H373</f>
        <v>0</v>
      </c>
      <c r="AR373" s="14" t="s">
        <v>162</v>
      </c>
      <c r="AT373" s="14" t="s">
        <v>307</v>
      </c>
      <c r="AU373" s="14" t="s">
        <v>77</v>
      </c>
      <c r="AY373" s="14" t="s">
        <v>115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4" t="s">
        <v>75</v>
      </c>
      <c r="BK373" s="144">
        <f>ROUND(I373*H373,2)</f>
        <v>0</v>
      </c>
      <c r="BL373" s="14" t="s">
        <v>122</v>
      </c>
      <c r="BM373" s="14" t="s">
        <v>628</v>
      </c>
    </row>
    <row r="374" spans="2:47" s="1" customFormat="1" ht="11.25">
      <c r="B374" s="28"/>
      <c r="D374" s="145" t="s">
        <v>124</v>
      </c>
      <c r="F374" s="146" t="s">
        <v>629</v>
      </c>
      <c r="I374" s="77"/>
      <c r="L374" s="28"/>
      <c r="M374" s="147"/>
      <c r="N374" s="47"/>
      <c r="O374" s="47"/>
      <c r="P374" s="47"/>
      <c r="Q374" s="47"/>
      <c r="R374" s="47"/>
      <c r="S374" s="47"/>
      <c r="T374" s="48"/>
      <c r="AT374" s="14" t="s">
        <v>124</v>
      </c>
      <c r="AU374" s="14" t="s">
        <v>77</v>
      </c>
    </row>
    <row r="375" spans="2:65" s="1" customFormat="1" ht="16.5" customHeight="1">
      <c r="B375" s="132"/>
      <c r="C375" s="216" t="s">
        <v>630</v>
      </c>
      <c r="D375" s="216" t="s">
        <v>307</v>
      </c>
      <c r="E375" s="217" t="s">
        <v>631</v>
      </c>
      <c r="F375" s="218" t="s">
        <v>632</v>
      </c>
      <c r="G375" s="219" t="s">
        <v>310</v>
      </c>
      <c r="H375" s="220">
        <v>1</v>
      </c>
      <c r="I375" s="169"/>
      <c r="J375" s="170">
        <f>ROUND(I375*H375,2)</f>
        <v>0</v>
      </c>
      <c r="K375" s="166" t="s">
        <v>1</v>
      </c>
      <c r="L375" s="171"/>
      <c r="M375" s="172" t="s">
        <v>1</v>
      </c>
      <c r="N375" s="173" t="s">
        <v>41</v>
      </c>
      <c r="O375" s="47"/>
      <c r="P375" s="142">
        <f>O375*H375</f>
        <v>0</v>
      </c>
      <c r="Q375" s="142">
        <v>0.0295</v>
      </c>
      <c r="R375" s="142">
        <f>Q375*H375</f>
        <v>0.0295</v>
      </c>
      <c r="S375" s="142">
        <v>0</v>
      </c>
      <c r="T375" s="143">
        <f>S375*H375</f>
        <v>0</v>
      </c>
      <c r="AR375" s="14" t="s">
        <v>162</v>
      </c>
      <c r="AT375" s="14" t="s">
        <v>307</v>
      </c>
      <c r="AU375" s="14" t="s">
        <v>77</v>
      </c>
      <c r="AY375" s="14" t="s">
        <v>115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4" t="s">
        <v>75</v>
      </c>
      <c r="BK375" s="144">
        <f>ROUND(I375*H375,2)</f>
        <v>0</v>
      </c>
      <c r="BL375" s="14" t="s">
        <v>122</v>
      </c>
      <c r="BM375" s="14" t="s">
        <v>633</v>
      </c>
    </row>
    <row r="376" spans="2:47" s="1" customFormat="1" ht="11.25">
      <c r="B376" s="28"/>
      <c r="D376" s="145" t="s">
        <v>124</v>
      </c>
      <c r="F376" s="146" t="s">
        <v>634</v>
      </c>
      <c r="I376" s="77"/>
      <c r="L376" s="28"/>
      <c r="M376" s="147"/>
      <c r="N376" s="47"/>
      <c r="O376" s="47"/>
      <c r="P376" s="47"/>
      <c r="Q376" s="47"/>
      <c r="R376" s="47"/>
      <c r="S376" s="47"/>
      <c r="T376" s="48"/>
      <c r="AT376" s="14" t="s">
        <v>124</v>
      </c>
      <c r="AU376" s="14" t="s">
        <v>77</v>
      </c>
    </row>
    <row r="377" spans="2:63" s="10" customFormat="1" ht="22.9" customHeight="1">
      <c r="B377" s="119"/>
      <c r="D377" s="120" t="s">
        <v>69</v>
      </c>
      <c r="E377" s="130" t="s">
        <v>168</v>
      </c>
      <c r="F377" s="130" t="s">
        <v>635</v>
      </c>
      <c r="I377" s="122"/>
      <c r="J377" s="131">
        <f>BK377</f>
        <v>0</v>
      </c>
      <c r="L377" s="119"/>
      <c r="M377" s="124"/>
      <c r="N377" s="125"/>
      <c r="O377" s="125"/>
      <c r="P377" s="126">
        <f>P378</f>
        <v>0</v>
      </c>
      <c r="Q377" s="125"/>
      <c r="R377" s="126">
        <f>R378</f>
        <v>0</v>
      </c>
      <c r="S377" s="125"/>
      <c r="T377" s="127">
        <f>T378</f>
        <v>0</v>
      </c>
      <c r="AR377" s="120" t="s">
        <v>75</v>
      </c>
      <c r="AT377" s="128" t="s">
        <v>69</v>
      </c>
      <c r="AU377" s="128" t="s">
        <v>75</v>
      </c>
      <c r="AY377" s="120" t="s">
        <v>115</v>
      </c>
      <c r="BK377" s="129">
        <f>BK378</f>
        <v>0</v>
      </c>
    </row>
    <row r="378" spans="2:63" s="10" customFormat="1" ht="20.85" customHeight="1">
      <c r="B378" s="119"/>
      <c r="D378" s="120" t="s">
        <v>69</v>
      </c>
      <c r="E378" s="130" t="s">
        <v>612</v>
      </c>
      <c r="F378" s="130" t="s">
        <v>636</v>
      </c>
      <c r="I378" s="122"/>
      <c r="J378" s="131">
        <f>BK378</f>
        <v>0</v>
      </c>
      <c r="L378" s="119"/>
      <c r="M378" s="124"/>
      <c r="N378" s="125"/>
      <c r="O378" s="125"/>
      <c r="P378" s="126">
        <f>SUM(P379:P399)</f>
        <v>0</v>
      </c>
      <c r="Q378" s="125"/>
      <c r="R378" s="126">
        <f>SUM(R379:R399)</f>
        <v>0</v>
      </c>
      <c r="S378" s="125"/>
      <c r="T378" s="127">
        <f>SUM(T379:T399)</f>
        <v>0</v>
      </c>
      <c r="AR378" s="120" t="s">
        <v>75</v>
      </c>
      <c r="AT378" s="128" t="s">
        <v>69</v>
      </c>
      <c r="AU378" s="128" t="s">
        <v>77</v>
      </c>
      <c r="AY378" s="120" t="s">
        <v>115</v>
      </c>
      <c r="BK378" s="129">
        <f>SUM(BK379:BK399)</f>
        <v>0</v>
      </c>
    </row>
    <row r="379" spans="2:65" s="1" customFormat="1" ht="16.5" customHeight="1">
      <c r="B379" s="132"/>
      <c r="C379" s="133" t="s">
        <v>637</v>
      </c>
      <c r="D379" s="133" t="s">
        <v>117</v>
      </c>
      <c r="E379" s="134" t="s">
        <v>638</v>
      </c>
      <c r="F379" s="135" t="s">
        <v>639</v>
      </c>
      <c r="G379" s="136" t="s">
        <v>229</v>
      </c>
      <c r="H379" s="137">
        <v>374.695</v>
      </c>
      <c r="I379" s="138"/>
      <c r="J379" s="139">
        <f>ROUND(I379*H379,2)</f>
        <v>0</v>
      </c>
      <c r="K379" s="135" t="s">
        <v>1</v>
      </c>
      <c r="L379" s="28"/>
      <c r="M379" s="140" t="s">
        <v>1</v>
      </c>
      <c r="N379" s="141" t="s">
        <v>41</v>
      </c>
      <c r="O379" s="47"/>
      <c r="P379" s="142">
        <f>O379*H379</f>
        <v>0</v>
      </c>
      <c r="Q379" s="142">
        <v>0</v>
      </c>
      <c r="R379" s="142">
        <f>Q379*H379</f>
        <v>0</v>
      </c>
      <c r="S379" s="142">
        <v>0</v>
      </c>
      <c r="T379" s="143">
        <f>S379*H379</f>
        <v>0</v>
      </c>
      <c r="AR379" s="14" t="s">
        <v>122</v>
      </c>
      <c r="AT379" s="14" t="s">
        <v>117</v>
      </c>
      <c r="AU379" s="14" t="s">
        <v>137</v>
      </c>
      <c r="AY379" s="14" t="s">
        <v>115</v>
      </c>
      <c r="BE379" s="144">
        <f>IF(N379="základní",J379,0)</f>
        <v>0</v>
      </c>
      <c r="BF379" s="144">
        <f>IF(N379="snížená",J379,0)</f>
        <v>0</v>
      </c>
      <c r="BG379" s="144">
        <f>IF(N379="zákl. přenesená",J379,0)</f>
        <v>0</v>
      </c>
      <c r="BH379" s="144">
        <f>IF(N379="sníž. přenesená",J379,0)</f>
        <v>0</v>
      </c>
      <c r="BI379" s="144">
        <f>IF(N379="nulová",J379,0)</f>
        <v>0</v>
      </c>
      <c r="BJ379" s="14" t="s">
        <v>75</v>
      </c>
      <c r="BK379" s="144">
        <f>ROUND(I379*H379,2)</f>
        <v>0</v>
      </c>
      <c r="BL379" s="14" t="s">
        <v>122</v>
      </c>
      <c r="BM379" s="14" t="s">
        <v>640</v>
      </c>
    </row>
    <row r="380" spans="2:47" s="1" customFormat="1" ht="11.25">
      <c r="B380" s="28"/>
      <c r="D380" s="145" t="s">
        <v>124</v>
      </c>
      <c r="F380" s="146" t="s">
        <v>639</v>
      </c>
      <c r="I380" s="77"/>
      <c r="L380" s="28"/>
      <c r="M380" s="147"/>
      <c r="N380" s="47"/>
      <c r="O380" s="47"/>
      <c r="P380" s="47"/>
      <c r="Q380" s="47"/>
      <c r="R380" s="47"/>
      <c r="S380" s="47"/>
      <c r="T380" s="48"/>
      <c r="AT380" s="14" t="s">
        <v>124</v>
      </c>
      <c r="AU380" s="14" t="s">
        <v>137</v>
      </c>
    </row>
    <row r="381" spans="2:51" s="11" customFormat="1" ht="11.25">
      <c r="B381" s="148"/>
      <c r="D381" s="145" t="s">
        <v>126</v>
      </c>
      <c r="E381" s="149" t="s">
        <v>1</v>
      </c>
      <c r="F381" s="150" t="s">
        <v>641</v>
      </c>
      <c r="H381" s="151">
        <v>139.644</v>
      </c>
      <c r="I381" s="152"/>
      <c r="L381" s="148"/>
      <c r="M381" s="153"/>
      <c r="N381" s="154"/>
      <c r="O381" s="154"/>
      <c r="P381" s="154"/>
      <c r="Q381" s="154"/>
      <c r="R381" s="154"/>
      <c r="S381" s="154"/>
      <c r="T381" s="155"/>
      <c r="AT381" s="149" t="s">
        <v>126</v>
      </c>
      <c r="AU381" s="149" t="s">
        <v>137</v>
      </c>
      <c r="AV381" s="11" t="s">
        <v>77</v>
      </c>
      <c r="AW381" s="11" t="s">
        <v>32</v>
      </c>
      <c r="AX381" s="11" t="s">
        <v>70</v>
      </c>
      <c r="AY381" s="149" t="s">
        <v>115</v>
      </c>
    </row>
    <row r="382" spans="2:51" s="11" customFormat="1" ht="11.25">
      <c r="B382" s="148"/>
      <c r="D382" s="145" t="s">
        <v>126</v>
      </c>
      <c r="E382" s="149" t="s">
        <v>1</v>
      </c>
      <c r="F382" s="150" t="s">
        <v>642</v>
      </c>
      <c r="H382" s="151">
        <v>15.192</v>
      </c>
      <c r="I382" s="152"/>
      <c r="L382" s="148"/>
      <c r="M382" s="153"/>
      <c r="N382" s="154"/>
      <c r="O382" s="154"/>
      <c r="P382" s="154"/>
      <c r="Q382" s="154"/>
      <c r="R382" s="154"/>
      <c r="S382" s="154"/>
      <c r="T382" s="155"/>
      <c r="AT382" s="149" t="s">
        <v>126</v>
      </c>
      <c r="AU382" s="149" t="s">
        <v>137</v>
      </c>
      <c r="AV382" s="11" t="s">
        <v>77</v>
      </c>
      <c r="AW382" s="11" t="s">
        <v>32</v>
      </c>
      <c r="AX382" s="11" t="s">
        <v>70</v>
      </c>
      <c r="AY382" s="149" t="s">
        <v>115</v>
      </c>
    </row>
    <row r="383" spans="2:51" s="11" customFormat="1" ht="11.25">
      <c r="B383" s="148"/>
      <c r="D383" s="145" t="s">
        <v>126</v>
      </c>
      <c r="E383" s="149" t="s">
        <v>1</v>
      </c>
      <c r="F383" s="150" t="s">
        <v>643</v>
      </c>
      <c r="H383" s="151">
        <v>15.48</v>
      </c>
      <c r="I383" s="152"/>
      <c r="L383" s="148"/>
      <c r="M383" s="153"/>
      <c r="N383" s="154"/>
      <c r="O383" s="154"/>
      <c r="P383" s="154"/>
      <c r="Q383" s="154"/>
      <c r="R383" s="154"/>
      <c r="S383" s="154"/>
      <c r="T383" s="155"/>
      <c r="AT383" s="149" t="s">
        <v>126</v>
      </c>
      <c r="AU383" s="149" t="s">
        <v>137</v>
      </c>
      <c r="AV383" s="11" t="s">
        <v>77</v>
      </c>
      <c r="AW383" s="11" t="s">
        <v>32</v>
      </c>
      <c r="AX383" s="11" t="s">
        <v>70</v>
      </c>
      <c r="AY383" s="149" t="s">
        <v>115</v>
      </c>
    </row>
    <row r="384" spans="2:51" s="12" customFormat="1" ht="11.25">
      <c r="B384" s="156"/>
      <c r="D384" s="145" t="s">
        <v>126</v>
      </c>
      <c r="E384" s="157" t="s">
        <v>1</v>
      </c>
      <c r="F384" s="158" t="s">
        <v>136</v>
      </c>
      <c r="H384" s="159">
        <v>170.316</v>
      </c>
      <c r="I384" s="160"/>
      <c r="L384" s="156"/>
      <c r="M384" s="161"/>
      <c r="N384" s="162"/>
      <c r="O384" s="162"/>
      <c r="P384" s="162"/>
      <c r="Q384" s="162"/>
      <c r="R384" s="162"/>
      <c r="S384" s="162"/>
      <c r="T384" s="163"/>
      <c r="AT384" s="157" t="s">
        <v>126</v>
      </c>
      <c r="AU384" s="157" t="s">
        <v>137</v>
      </c>
      <c r="AV384" s="12" t="s">
        <v>122</v>
      </c>
      <c r="AW384" s="12" t="s">
        <v>32</v>
      </c>
      <c r="AX384" s="12" t="s">
        <v>70</v>
      </c>
      <c r="AY384" s="157" t="s">
        <v>115</v>
      </c>
    </row>
    <row r="385" spans="2:51" s="11" customFormat="1" ht="11.25">
      <c r="B385" s="148"/>
      <c r="D385" s="145" t="s">
        <v>126</v>
      </c>
      <c r="E385" s="149" t="s">
        <v>1</v>
      </c>
      <c r="F385" s="150" t="s">
        <v>644</v>
      </c>
      <c r="H385" s="151">
        <v>374.695</v>
      </c>
      <c r="I385" s="152"/>
      <c r="L385" s="148"/>
      <c r="M385" s="153"/>
      <c r="N385" s="154"/>
      <c r="O385" s="154"/>
      <c r="P385" s="154"/>
      <c r="Q385" s="154"/>
      <c r="R385" s="154"/>
      <c r="S385" s="154"/>
      <c r="T385" s="155"/>
      <c r="AT385" s="149" t="s">
        <v>126</v>
      </c>
      <c r="AU385" s="149" t="s">
        <v>137</v>
      </c>
      <c r="AV385" s="11" t="s">
        <v>77</v>
      </c>
      <c r="AW385" s="11" t="s">
        <v>32</v>
      </c>
      <c r="AX385" s="11" t="s">
        <v>75</v>
      </c>
      <c r="AY385" s="149" t="s">
        <v>115</v>
      </c>
    </row>
    <row r="386" spans="2:65" s="1" customFormat="1" ht="16.5" customHeight="1">
      <c r="B386" s="132"/>
      <c r="C386" s="133" t="s">
        <v>645</v>
      </c>
      <c r="D386" s="133" t="s">
        <v>117</v>
      </c>
      <c r="E386" s="134" t="s">
        <v>646</v>
      </c>
      <c r="F386" s="135" t="s">
        <v>647</v>
      </c>
      <c r="G386" s="136" t="s">
        <v>229</v>
      </c>
      <c r="H386" s="137">
        <v>374.695</v>
      </c>
      <c r="I386" s="138"/>
      <c r="J386" s="139">
        <f>ROUND(I386*H386,2)</f>
        <v>0</v>
      </c>
      <c r="K386" s="135" t="s">
        <v>1</v>
      </c>
      <c r="L386" s="28"/>
      <c r="M386" s="140" t="s">
        <v>1</v>
      </c>
      <c r="N386" s="141" t="s">
        <v>41</v>
      </c>
      <c r="O386" s="47"/>
      <c r="P386" s="142">
        <f>O386*H386</f>
        <v>0</v>
      </c>
      <c r="Q386" s="142">
        <v>0</v>
      </c>
      <c r="R386" s="142">
        <f>Q386*H386</f>
        <v>0</v>
      </c>
      <c r="S386" s="142">
        <v>0</v>
      </c>
      <c r="T386" s="143">
        <f>S386*H386</f>
        <v>0</v>
      </c>
      <c r="AR386" s="14" t="s">
        <v>122</v>
      </c>
      <c r="AT386" s="14" t="s">
        <v>117</v>
      </c>
      <c r="AU386" s="14" t="s">
        <v>137</v>
      </c>
      <c r="AY386" s="14" t="s">
        <v>115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4" t="s">
        <v>75</v>
      </c>
      <c r="BK386" s="144">
        <f>ROUND(I386*H386,2)</f>
        <v>0</v>
      </c>
      <c r="BL386" s="14" t="s">
        <v>122</v>
      </c>
      <c r="BM386" s="14" t="s">
        <v>648</v>
      </c>
    </row>
    <row r="387" spans="2:47" s="1" customFormat="1" ht="11.25">
      <c r="B387" s="28"/>
      <c r="D387" s="145" t="s">
        <v>124</v>
      </c>
      <c r="F387" s="146" t="s">
        <v>647</v>
      </c>
      <c r="I387" s="77"/>
      <c r="L387" s="28"/>
      <c r="M387" s="147"/>
      <c r="N387" s="47"/>
      <c r="O387" s="47"/>
      <c r="P387" s="47"/>
      <c r="Q387" s="47"/>
      <c r="R387" s="47"/>
      <c r="S387" s="47"/>
      <c r="T387" s="48"/>
      <c r="AT387" s="14" t="s">
        <v>124</v>
      </c>
      <c r="AU387" s="14" t="s">
        <v>137</v>
      </c>
    </row>
    <row r="388" spans="2:51" s="11" customFormat="1" ht="11.25">
      <c r="B388" s="148"/>
      <c r="D388" s="145" t="s">
        <v>126</v>
      </c>
      <c r="E388" s="149" t="s">
        <v>1</v>
      </c>
      <c r="F388" s="150" t="s">
        <v>641</v>
      </c>
      <c r="H388" s="151">
        <v>139.644</v>
      </c>
      <c r="I388" s="152"/>
      <c r="L388" s="148"/>
      <c r="M388" s="153"/>
      <c r="N388" s="154"/>
      <c r="O388" s="154"/>
      <c r="P388" s="154"/>
      <c r="Q388" s="154"/>
      <c r="R388" s="154"/>
      <c r="S388" s="154"/>
      <c r="T388" s="155"/>
      <c r="AT388" s="149" t="s">
        <v>126</v>
      </c>
      <c r="AU388" s="149" t="s">
        <v>137</v>
      </c>
      <c r="AV388" s="11" t="s">
        <v>77</v>
      </c>
      <c r="AW388" s="11" t="s">
        <v>32</v>
      </c>
      <c r="AX388" s="11" t="s">
        <v>70</v>
      </c>
      <c r="AY388" s="149" t="s">
        <v>115</v>
      </c>
    </row>
    <row r="389" spans="2:51" s="11" customFormat="1" ht="11.25">
      <c r="B389" s="148"/>
      <c r="D389" s="145" t="s">
        <v>126</v>
      </c>
      <c r="E389" s="149" t="s">
        <v>1</v>
      </c>
      <c r="F389" s="150" t="s">
        <v>642</v>
      </c>
      <c r="H389" s="151">
        <v>15.192</v>
      </c>
      <c r="I389" s="152"/>
      <c r="L389" s="148"/>
      <c r="M389" s="153"/>
      <c r="N389" s="154"/>
      <c r="O389" s="154"/>
      <c r="P389" s="154"/>
      <c r="Q389" s="154"/>
      <c r="R389" s="154"/>
      <c r="S389" s="154"/>
      <c r="T389" s="155"/>
      <c r="AT389" s="149" t="s">
        <v>126</v>
      </c>
      <c r="AU389" s="149" t="s">
        <v>137</v>
      </c>
      <c r="AV389" s="11" t="s">
        <v>77</v>
      </c>
      <c r="AW389" s="11" t="s">
        <v>32</v>
      </c>
      <c r="AX389" s="11" t="s">
        <v>70</v>
      </c>
      <c r="AY389" s="149" t="s">
        <v>115</v>
      </c>
    </row>
    <row r="390" spans="2:51" s="11" customFormat="1" ht="11.25">
      <c r="B390" s="148"/>
      <c r="D390" s="145" t="s">
        <v>126</v>
      </c>
      <c r="E390" s="149" t="s">
        <v>1</v>
      </c>
      <c r="F390" s="150" t="s">
        <v>643</v>
      </c>
      <c r="H390" s="151">
        <v>15.48</v>
      </c>
      <c r="I390" s="152"/>
      <c r="L390" s="148"/>
      <c r="M390" s="153"/>
      <c r="N390" s="154"/>
      <c r="O390" s="154"/>
      <c r="P390" s="154"/>
      <c r="Q390" s="154"/>
      <c r="R390" s="154"/>
      <c r="S390" s="154"/>
      <c r="T390" s="155"/>
      <c r="AT390" s="149" t="s">
        <v>126</v>
      </c>
      <c r="AU390" s="149" t="s">
        <v>137</v>
      </c>
      <c r="AV390" s="11" t="s">
        <v>77</v>
      </c>
      <c r="AW390" s="11" t="s">
        <v>32</v>
      </c>
      <c r="AX390" s="11" t="s">
        <v>70</v>
      </c>
      <c r="AY390" s="149" t="s">
        <v>115</v>
      </c>
    </row>
    <row r="391" spans="2:51" s="12" customFormat="1" ht="11.25">
      <c r="B391" s="156"/>
      <c r="D391" s="145" t="s">
        <v>126</v>
      </c>
      <c r="E391" s="157" t="s">
        <v>1</v>
      </c>
      <c r="F391" s="158" t="s">
        <v>136</v>
      </c>
      <c r="H391" s="159">
        <v>170.316</v>
      </c>
      <c r="I391" s="160"/>
      <c r="L391" s="156"/>
      <c r="M391" s="161"/>
      <c r="N391" s="162"/>
      <c r="O391" s="162"/>
      <c r="P391" s="162"/>
      <c r="Q391" s="162"/>
      <c r="R391" s="162"/>
      <c r="S391" s="162"/>
      <c r="T391" s="163"/>
      <c r="AT391" s="157" t="s">
        <v>126</v>
      </c>
      <c r="AU391" s="157" t="s">
        <v>137</v>
      </c>
      <c r="AV391" s="12" t="s">
        <v>122</v>
      </c>
      <c r="AW391" s="12" t="s">
        <v>32</v>
      </c>
      <c r="AX391" s="12" t="s">
        <v>70</v>
      </c>
      <c r="AY391" s="157" t="s">
        <v>115</v>
      </c>
    </row>
    <row r="392" spans="2:51" s="11" customFormat="1" ht="11.25">
      <c r="B392" s="148"/>
      <c r="D392" s="145" t="s">
        <v>126</v>
      </c>
      <c r="E392" s="149" t="s">
        <v>1</v>
      </c>
      <c r="F392" s="150" t="s">
        <v>644</v>
      </c>
      <c r="H392" s="151">
        <v>374.695</v>
      </c>
      <c r="I392" s="152"/>
      <c r="L392" s="148"/>
      <c r="M392" s="153"/>
      <c r="N392" s="154"/>
      <c r="O392" s="154"/>
      <c r="P392" s="154"/>
      <c r="Q392" s="154"/>
      <c r="R392" s="154"/>
      <c r="S392" s="154"/>
      <c r="T392" s="155"/>
      <c r="AT392" s="149" t="s">
        <v>126</v>
      </c>
      <c r="AU392" s="149" t="s">
        <v>137</v>
      </c>
      <c r="AV392" s="11" t="s">
        <v>77</v>
      </c>
      <c r="AW392" s="11" t="s">
        <v>32</v>
      </c>
      <c r="AX392" s="11" t="s">
        <v>75</v>
      </c>
      <c r="AY392" s="149" t="s">
        <v>115</v>
      </c>
    </row>
    <row r="393" spans="2:65" s="1" customFormat="1" ht="16.5" customHeight="1">
      <c r="B393" s="132"/>
      <c r="C393" s="133" t="s">
        <v>649</v>
      </c>
      <c r="D393" s="133" t="s">
        <v>117</v>
      </c>
      <c r="E393" s="134" t="s">
        <v>650</v>
      </c>
      <c r="F393" s="135" t="s">
        <v>651</v>
      </c>
      <c r="G393" s="136" t="s">
        <v>229</v>
      </c>
      <c r="H393" s="137">
        <v>374.695</v>
      </c>
      <c r="I393" s="138"/>
      <c r="J393" s="139">
        <f>ROUND(I393*H393,2)</f>
        <v>0</v>
      </c>
      <c r="K393" s="135" t="s">
        <v>273</v>
      </c>
      <c r="L393" s="28"/>
      <c r="M393" s="140" t="s">
        <v>1</v>
      </c>
      <c r="N393" s="141" t="s">
        <v>41</v>
      </c>
      <c r="O393" s="47"/>
      <c r="P393" s="142">
        <f>O393*H393</f>
        <v>0</v>
      </c>
      <c r="Q393" s="142">
        <v>0</v>
      </c>
      <c r="R393" s="142">
        <f>Q393*H393</f>
        <v>0</v>
      </c>
      <c r="S393" s="142">
        <v>0</v>
      </c>
      <c r="T393" s="143">
        <f>S393*H393</f>
        <v>0</v>
      </c>
      <c r="AR393" s="14" t="s">
        <v>122</v>
      </c>
      <c r="AT393" s="14" t="s">
        <v>117</v>
      </c>
      <c r="AU393" s="14" t="s">
        <v>137</v>
      </c>
      <c r="AY393" s="14" t="s">
        <v>115</v>
      </c>
      <c r="BE393" s="144">
        <f>IF(N393="základní",J393,0)</f>
        <v>0</v>
      </c>
      <c r="BF393" s="144">
        <f>IF(N393="snížená",J393,0)</f>
        <v>0</v>
      </c>
      <c r="BG393" s="144">
        <f>IF(N393="zákl. přenesená",J393,0)</f>
        <v>0</v>
      </c>
      <c r="BH393" s="144">
        <f>IF(N393="sníž. přenesená",J393,0)</f>
        <v>0</v>
      </c>
      <c r="BI393" s="144">
        <f>IF(N393="nulová",J393,0)</f>
        <v>0</v>
      </c>
      <c r="BJ393" s="14" t="s">
        <v>75</v>
      </c>
      <c r="BK393" s="144">
        <f>ROUND(I393*H393,2)</f>
        <v>0</v>
      </c>
      <c r="BL393" s="14" t="s">
        <v>122</v>
      </c>
      <c r="BM393" s="14" t="s">
        <v>652</v>
      </c>
    </row>
    <row r="394" spans="2:47" s="1" customFormat="1" ht="11.25">
      <c r="B394" s="28"/>
      <c r="D394" s="145" t="s">
        <v>124</v>
      </c>
      <c r="F394" s="146" t="s">
        <v>653</v>
      </c>
      <c r="I394" s="77"/>
      <c r="L394" s="28"/>
      <c r="M394" s="147"/>
      <c r="N394" s="47"/>
      <c r="O394" s="47"/>
      <c r="P394" s="47"/>
      <c r="Q394" s="47"/>
      <c r="R394" s="47"/>
      <c r="S394" s="47"/>
      <c r="T394" s="48"/>
      <c r="AT394" s="14" t="s">
        <v>124</v>
      </c>
      <c r="AU394" s="14" t="s">
        <v>137</v>
      </c>
    </row>
    <row r="395" spans="2:51" s="11" customFormat="1" ht="11.25">
      <c r="B395" s="148"/>
      <c r="D395" s="145" t="s">
        <v>126</v>
      </c>
      <c r="E395" s="149" t="s">
        <v>1</v>
      </c>
      <c r="F395" s="150" t="s">
        <v>641</v>
      </c>
      <c r="H395" s="151">
        <v>139.644</v>
      </c>
      <c r="I395" s="152"/>
      <c r="L395" s="148"/>
      <c r="M395" s="153"/>
      <c r="N395" s="154"/>
      <c r="O395" s="154"/>
      <c r="P395" s="154"/>
      <c r="Q395" s="154"/>
      <c r="R395" s="154"/>
      <c r="S395" s="154"/>
      <c r="T395" s="155"/>
      <c r="AT395" s="149" t="s">
        <v>126</v>
      </c>
      <c r="AU395" s="149" t="s">
        <v>137</v>
      </c>
      <c r="AV395" s="11" t="s">
        <v>77</v>
      </c>
      <c r="AW395" s="11" t="s">
        <v>32</v>
      </c>
      <c r="AX395" s="11" t="s">
        <v>70</v>
      </c>
      <c r="AY395" s="149" t="s">
        <v>115</v>
      </c>
    </row>
    <row r="396" spans="2:51" s="11" customFormat="1" ht="11.25">
      <c r="B396" s="148"/>
      <c r="D396" s="145" t="s">
        <v>126</v>
      </c>
      <c r="E396" s="149" t="s">
        <v>1</v>
      </c>
      <c r="F396" s="150" t="s">
        <v>642</v>
      </c>
      <c r="H396" s="151">
        <v>15.192</v>
      </c>
      <c r="I396" s="152"/>
      <c r="L396" s="148"/>
      <c r="M396" s="153"/>
      <c r="N396" s="154"/>
      <c r="O396" s="154"/>
      <c r="P396" s="154"/>
      <c r="Q396" s="154"/>
      <c r="R396" s="154"/>
      <c r="S396" s="154"/>
      <c r="T396" s="155"/>
      <c r="AT396" s="149" t="s">
        <v>126</v>
      </c>
      <c r="AU396" s="149" t="s">
        <v>137</v>
      </c>
      <c r="AV396" s="11" t="s">
        <v>77</v>
      </c>
      <c r="AW396" s="11" t="s">
        <v>32</v>
      </c>
      <c r="AX396" s="11" t="s">
        <v>70</v>
      </c>
      <c r="AY396" s="149" t="s">
        <v>115</v>
      </c>
    </row>
    <row r="397" spans="2:51" s="11" customFormat="1" ht="11.25">
      <c r="B397" s="148"/>
      <c r="D397" s="145" t="s">
        <v>126</v>
      </c>
      <c r="E397" s="149" t="s">
        <v>1</v>
      </c>
      <c r="F397" s="150" t="s">
        <v>643</v>
      </c>
      <c r="H397" s="151">
        <v>15.48</v>
      </c>
      <c r="I397" s="152"/>
      <c r="L397" s="148"/>
      <c r="M397" s="153"/>
      <c r="N397" s="154"/>
      <c r="O397" s="154"/>
      <c r="P397" s="154"/>
      <c r="Q397" s="154"/>
      <c r="R397" s="154"/>
      <c r="S397" s="154"/>
      <c r="T397" s="155"/>
      <c r="AT397" s="149" t="s">
        <v>126</v>
      </c>
      <c r="AU397" s="149" t="s">
        <v>137</v>
      </c>
      <c r="AV397" s="11" t="s">
        <v>77</v>
      </c>
      <c r="AW397" s="11" t="s">
        <v>32</v>
      </c>
      <c r="AX397" s="11" t="s">
        <v>70</v>
      </c>
      <c r="AY397" s="149" t="s">
        <v>115</v>
      </c>
    </row>
    <row r="398" spans="2:51" s="12" customFormat="1" ht="11.25">
      <c r="B398" s="156"/>
      <c r="D398" s="145" t="s">
        <v>126</v>
      </c>
      <c r="E398" s="157" t="s">
        <v>1</v>
      </c>
      <c r="F398" s="158" t="s">
        <v>136</v>
      </c>
      <c r="H398" s="159">
        <v>170.316</v>
      </c>
      <c r="I398" s="160"/>
      <c r="L398" s="156"/>
      <c r="M398" s="161"/>
      <c r="N398" s="162"/>
      <c r="O398" s="162"/>
      <c r="P398" s="162"/>
      <c r="Q398" s="162"/>
      <c r="R398" s="162"/>
      <c r="S398" s="162"/>
      <c r="T398" s="163"/>
      <c r="AT398" s="157" t="s">
        <v>126</v>
      </c>
      <c r="AU398" s="157" t="s">
        <v>137</v>
      </c>
      <c r="AV398" s="12" t="s">
        <v>122</v>
      </c>
      <c r="AW398" s="12" t="s">
        <v>32</v>
      </c>
      <c r="AX398" s="12" t="s">
        <v>70</v>
      </c>
      <c r="AY398" s="157" t="s">
        <v>115</v>
      </c>
    </row>
    <row r="399" spans="2:51" s="11" customFormat="1" ht="11.25">
      <c r="B399" s="148"/>
      <c r="D399" s="145" t="s">
        <v>126</v>
      </c>
      <c r="E399" s="149" t="s">
        <v>1</v>
      </c>
      <c r="F399" s="150" t="s">
        <v>644</v>
      </c>
      <c r="H399" s="151">
        <v>374.695</v>
      </c>
      <c r="I399" s="152"/>
      <c r="L399" s="148"/>
      <c r="M399" s="153"/>
      <c r="N399" s="154"/>
      <c r="O399" s="154"/>
      <c r="P399" s="154"/>
      <c r="Q399" s="154"/>
      <c r="R399" s="154"/>
      <c r="S399" s="154"/>
      <c r="T399" s="155"/>
      <c r="AT399" s="149" t="s">
        <v>126</v>
      </c>
      <c r="AU399" s="149" t="s">
        <v>137</v>
      </c>
      <c r="AV399" s="11" t="s">
        <v>77</v>
      </c>
      <c r="AW399" s="11" t="s">
        <v>32</v>
      </c>
      <c r="AX399" s="11" t="s">
        <v>75</v>
      </c>
      <c r="AY399" s="149" t="s">
        <v>115</v>
      </c>
    </row>
    <row r="400" spans="2:63" s="10" customFormat="1" ht="22.9" customHeight="1">
      <c r="B400" s="119"/>
      <c r="D400" s="120" t="s">
        <v>69</v>
      </c>
      <c r="E400" s="130" t="s">
        <v>654</v>
      </c>
      <c r="F400" s="130" t="s">
        <v>636</v>
      </c>
      <c r="I400" s="122"/>
      <c r="J400" s="131">
        <f>BK400</f>
        <v>0</v>
      </c>
      <c r="L400" s="119"/>
      <c r="M400" s="124"/>
      <c r="N400" s="125"/>
      <c r="O400" s="125"/>
      <c r="P400" s="126">
        <f>SUM(P401:P402)</f>
        <v>0</v>
      </c>
      <c r="Q400" s="125"/>
      <c r="R400" s="126">
        <f>SUM(R401:R402)</f>
        <v>0</v>
      </c>
      <c r="S400" s="125"/>
      <c r="T400" s="127">
        <f>SUM(T401:T402)</f>
        <v>0</v>
      </c>
      <c r="AR400" s="120" t="s">
        <v>75</v>
      </c>
      <c r="AT400" s="128" t="s">
        <v>69</v>
      </c>
      <c r="AU400" s="128" t="s">
        <v>75</v>
      </c>
      <c r="AY400" s="120" t="s">
        <v>115</v>
      </c>
      <c r="BK400" s="129">
        <f>SUM(BK401:BK402)</f>
        <v>0</v>
      </c>
    </row>
    <row r="401" spans="2:65" s="1" customFormat="1" ht="16.5" customHeight="1">
      <c r="B401" s="132"/>
      <c r="C401" s="133" t="s">
        <v>655</v>
      </c>
      <c r="D401" s="133" t="s">
        <v>117</v>
      </c>
      <c r="E401" s="134" t="s">
        <v>656</v>
      </c>
      <c r="F401" s="135" t="s">
        <v>657</v>
      </c>
      <c r="G401" s="136" t="s">
        <v>229</v>
      </c>
      <c r="H401" s="137">
        <v>28.019</v>
      </c>
      <c r="I401" s="138"/>
      <c r="J401" s="139">
        <f>ROUND(I401*H401,2)</f>
        <v>0</v>
      </c>
      <c r="K401" s="135" t="s">
        <v>121</v>
      </c>
      <c r="L401" s="28"/>
      <c r="M401" s="140" t="s">
        <v>1</v>
      </c>
      <c r="N401" s="141" t="s">
        <v>41</v>
      </c>
      <c r="O401" s="47"/>
      <c r="P401" s="142">
        <f>O401*H401</f>
        <v>0</v>
      </c>
      <c r="Q401" s="142">
        <v>0</v>
      </c>
      <c r="R401" s="142">
        <f>Q401*H401</f>
        <v>0</v>
      </c>
      <c r="S401" s="142">
        <v>0</v>
      </c>
      <c r="T401" s="143">
        <f>S401*H401</f>
        <v>0</v>
      </c>
      <c r="AR401" s="14" t="s">
        <v>122</v>
      </c>
      <c r="AT401" s="14" t="s">
        <v>117</v>
      </c>
      <c r="AU401" s="14" t="s">
        <v>77</v>
      </c>
      <c r="AY401" s="14" t="s">
        <v>115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4" t="s">
        <v>75</v>
      </c>
      <c r="BK401" s="144">
        <f>ROUND(I401*H401,2)</f>
        <v>0</v>
      </c>
      <c r="BL401" s="14" t="s">
        <v>122</v>
      </c>
      <c r="BM401" s="14" t="s">
        <v>658</v>
      </c>
    </row>
    <row r="402" spans="2:47" s="1" customFormat="1" ht="11.25">
      <c r="B402" s="28"/>
      <c r="D402" s="145" t="s">
        <v>124</v>
      </c>
      <c r="F402" s="146" t="s">
        <v>657</v>
      </c>
      <c r="I402" s="77"/>
      <c r="L402" s="28"/>
      <c r="M402" s="147"/>
      <c r="N402" s="47"/>
      <c r="O402" s="47"/>
      <c r="P402" s="47"/>
      <c r="Q402" s="47"/>
      <c r="R402" s="47"/>
      <c r="S402" s="47"/>
      <c r="T402" s="48"/>
      <c r="AT402" s="14" t="s">
        <v>124</v>
      </c>
      <c r="AU402" s="14" t="s">
        <v>77</v>
      </c>
    </row>
    <row r="403" spans="2:63" s="10" customFormat="1" ht="25.9" customHeight="1">
      <c r="B403" s="119"/>
      <c r="D403" s="120" t="s">
        <v>69</v>
      </c>
      <c r="E403" s="121" t="s">
        <v>659</v>
      </c>
      <c r="F403" s="121" t="s">
        <v>660</v>
      </c>
      <c r="I403" s="122"/>
      <c r="J403" s="123">
        <f>BK403</f>
        <v>0</v>
      </c>
      <c r="L403" s="119"/>
      <c r="M403" s="124"/>
      <c r="N403" s="125"/>
      <c r="O403" s="125"/>
      <c r="P403" s="126">
        <f>P404+P413+P432+P441</f>
        <v>0</v>
      </c>
      <c r="Q403" s="125"/>
      <c r="R403" s="126">
        <f>R404+R413+R432+R441</f>
        <v>0</v>
      </c>
      <c r="S403" s="125"/>
      <c r="T403" s="127">
        <f>T404+T413+T432+T441</f>
        <v>0</v>
      </c>
      <c r="AR403" s="120" t="s">
        <v>147</v>
      </c>
      <c r="AT403" s="128" t="s">
        <v>69</v>
      </c>
      <c r="AU403" s="128" t="s">
        <v>70</v>
      </c>
      <c r="AY403" s="120" t="s">
        <v>115</v>
      </c>
      <c r="BK403" s="129">
        <f>BK404+BK413+BK432+BK441</f>
        <v>0</v>
      </c>
    </row>
    <row r="404" spans="2:63" s="10" customFormat="1" ht="22.9" customHeight="1">
      <c r="B404" s="119"/>
      <c r="D404" s="120" t="s">
        <v>69</v>
      </c>
      <c r="E404" s="130" t="s">
        <v>661</v>
      </c>
      <c r="F404" s="130" t="s">
        <v>662</v>
      </c>
      <c r="I404" s="122"/>
      <c r="J404" s="131">
        <f>BK404</f>
        <v>0</v>
      </c>
      <c r="L404" s="119"/>
      <c r="M404" s="124"/>
      <c r="N404" s="125"/>
      <c r="O404" s="125"/>
      <c r="P404" s="126">
        <f>SUM(P405:P412)</f>
        <v>0</v>
      </c>
      <c r="Q404" s="125"/>
      <c r="R404" s="126">
        <f>SUM(R405:R412)</f>
        <v>0</v>
      </c>
      <c r="S404" s="125"/>
      <c r="T404" s="127">
        <f>SUM(T405:T412)</f>
        <v>0</v>
      </c>
      <c r="AR404" s="120" t="s">
        <v>147</v>
      </c>
      <c r="AT404" s="128" t="s">
        <v>69</v>
      </c>
      <c r="AU404" s="128" t="s">
        <v>75</v>
      </c>
      <c r="AY404" s="120" t="s">
        <v>115</v>
      </c>
      <c r="BK404" s="129">
        <f>SUM(BK405:BK412)</f>
        <v>0</v>
      </c>
    </row>
    <row r="405" spans="2:65" s="1" customFormat="1" ht="16.5" customHeight="1">
      <c r="B405" s="132"/>
      <c r="C405" s="133" t="s">
        <v>663</v>
      </c>
      <c r="D405" s="133" t="s">
        <v>117</v>
      </c>
      <c r="E405" s="134" t="s">
        <v>664</v>
      </c>
      <c r="F405" s="135" t="s">
        <v>665</v>
      </c>
      <c r="G405" s="136" t="s">
        <v>666</v>
      </c>
      <c r="H405" s="137">
        <v>1</v>
      </c>
      <c r="I405" s="138"/>
      <c r="J405" s="139">
        <f>ROUND(I405*H405,2)</f>
        <v>0</v>
      </c>
      <c r="K405" s="135" t="s">
        <v>230</v>
      </c>
      <c r="L405" s="28"/>
      <c r="M405" s="140" t="s">
        <v>1</v>
      </c>
      <c r="N405" s="141" t="s">
        <v>41</v>
      </c>
      <c r="O405" s="47"/>
      <c r="P405" s="142">
        <f>O405*H405</f>
        <v>0</v>
      </c>
      <c r="Q405" s="142">
        <v>0</v>
      </c>
      <c r="R405" s="142">
        <f>Q405*H405</f>
        <v>0</v>
      </c>
      <c r="S405" s="142">
        <v>0</v>
      </c>
      <c r="T405" s="143">
        <f>S405*H405</f>
        <v>0</v>
      </c>
      <c r="AR405" s="14" t="s">
        <v>667</v>
      </c>
      <c r="AT405" s="14" t="s">
        <v>117</v>
      </c>
      <c r="AU405" s="14" t="s">
        <v>77</v>
      </c>
      <c r="AY405" s="14" t="s">
        <v>115</v>
      </c>
      <c r="BE405" s="144">
        <f>IF(N405="základní",J405,0)</f>
        <v>0</v>
      </c>
      <c r="BF405" s="144">
        <f>IF(N405="snížená",J405,0)</f>
        <v>0</v>
      </c>
      <c r="BG405" s="144">
        <f>IF(N405="zákl. přenesená",J405,0)</f>
        <v>0</v>
      </c>
      <c r="BH405" s="144">
        <f>IF(N405="sníž. přenesená",J405,0)</f>
        <v>0</v>
      </c>
      <c r="BI405" s="144">
        <f>IF(N405="nulová",J405,0)</f>
        <v>0</v>
      </c>
      <c r="BJ405" s="14" t="s">
        <v>75</v>
      </c>
      <c r="BK405" s="144">
        <f>ROUND(I405*H405,2)</f>
        <v>0</v>
      </c>
      <c r="BL405" s="14" t="s">
        <v>667</v>
      </c>
      <c r="BM405" s="14" t="s">
        <v>668</v>
      </c>
    </row>
    <row r="406" spans="2:47" s="1" customFormat="1" ht="11.25">
      <c r="B406" s="28"/>
      <c r="D406" s="145" t="s">
        <v>124</v>
      </c>
      <c r="F406" s="146" t="s">
        <v>665</v>
      </c>
      <c r="I406" s="77"/>
      <c r="L406" s="28"/>
      <c r="M406" s="147"/>
      <c r="N406" s="47"/>
      <c r="O406" s="47"/>
      <c r="P406" s="47"/>
      <c r="Q406" s="47"/>
      <c r="R406" s="47"/>
      <c r="S406" s="47"/>
      <c r="T406" s="48"/>
      <c r="AT406" s="14" t="s">
        <v>124</v>
      </c>
      <c r="AU406" s="14" t="s">
        <v>77</v>
      </c>
    </row>
    <row r="407" spans="2:65" s="1" customFormat="1" ht="16.5" customHeight="1">
      <c r="B407" s="132"/>
      <c r="C407" s="133" t="s">
        <v>669</v>
      </c>
      <c r="D407" s="133" t="s">
        <v>117</v>
      </c>
      <c r="E407" s="134" t="s">
        <v>670</v>
      </c>
      <c r="F407" s="135" t="s">
        <v>671</v>
      </c>
      <c r="G407" s="136" t="s">
        <v>666</v>
      </c>
      <c r="H407" s="137">
        <v>1</v>
      </c>
      <c r="I407" s="138"/>
      <c r="J407" s="139">
        <f>ROUND(I407*H407,2)</f>
        <v>0</v>
      </c>
      <c r="K407" s="135" t="s">
        <v>230</v>
      </c>
      <c r="L407" s="28"/>
      <c r="M407" s="140" t="s">
        <v>1</v>
      </c>
      <c r="N407" s="141" t="s">
        <v>41</v>
      </c>
      <c r="O407" s="47"/>
      <c r="P407" s="142">
        <f>O407*H407</f>
        <v>0</v>
      </c>
      <c r="Q407" s="142">
        <v>0</v>
      </c>
      <c r="R407" s="142">
        <f>Q407*H407</f>
        <v>0</v>
      </c>
      <c r="S407" s="142">
        <v>0</v>
      </c>
      <c r="T407" s="143">
        <f>S407*H407</f>
        <v>0</v>
      </c>
      <c r="AR407" s="14" t="s">
        <v>667</v>
      </c>
      <c r="AT407" s="14" t="s">
        <v>117</v>
      </c>
      <c r="AU407" s="14" t="s">
        <v>77</v>
      </c>
      <c r="AY407" s="14" t="s">
        <v>115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4" t="s">
        <v>75</v>
      </c>
      <c r="BK407" s="144">
        <f>ROUND(I407*H407,2)</f>
        <v>0</v>
      </c>
      <c r="BL407" s="14" t="s">
        <v>667</v>
      </c>
      <c r="BM407" s="14" t="s">
        <v>672</v>
      </c>
    </row>
    <row r="408" spans="2:47" s="1" customFormat="1" ht="11.25">
      <c r="B408" s="28"/>
      <c r="D408" s="145" t="s">
        <v>124</v>
      </c>
      <c r="F408" s="146" t="s">
        <v>671</v>
      </c>
      <c r="I408" s="77"/>
      <c r="L408" s="28"/>
      <c r="M408" s="147"/>
      <c r="N408" s="47"/>
      <c r="O408" s="47"/>
      <c r="P408" s="47"/>
      <c r="Q408" s="47"/>
      <c r="R408" s="47"/>
      <c r="S408" s="47"/>
      <c r="T408" s="48"/>
      <c r="AT408" s="14" t="s">
        <v>124</v>
      </c>
      <c r="AU408" s="14" t="s">
        <v>77</v>
      </c>
    </row>
    <row r="409" spans="2:65" s="1" customFormat="1" ht="16.5" customHeight="1">
      <c r="B409" s="132"/>
      <c r="C409" s="133" t="s">
        <v>673</v>
      </c>
      <c r="D409" s="133" t="s">
        <v>117</v>
      </c>
      <c r="E409" s="134" t="s">
        <v>674</v>
      </c>
      <c r="F409" s="135" t="s">
        <v>675</v>
      </c>
      <c r="G409" s="136" t="s">
        <v>666</v>
      </c>
      <c r="H409" s="137">
        <v>1</v>
      </c>
      <c r="I409" s="138"/>
      <c r="J409" s="139">
        <f>ROUND(I409*H409,2)</f>
        <v>0</v>
      </c>
      <c r="K409" s="135" t="s">
        <v>230</v>
      </c>
      <c r="L409" s="28"/>
      <c r="M409" s="140" t="s">
        <v>1</v>
      </c>
      <c r="N409" s="141" t="s">
        <v>41</v>
      </c>
      <c r="O409" s="47"/>
      <c r="P409" s="142">
        <f>O409*H409</f>
        <v>0</v>
      </c>
      <c r="Q409" s="142">
        <v>0</v>
      </c>
      <c r="R409" s="142">
        <f>Q409*H409</f>
        <v>0</v>
      </c>
      <c r="S409" s="142">
        <v>0</v>
      </c>
      <c r="T409" s="143">
        <f>S409*H409</f>
        <v>0</v>
      </c>
      <c r="AR409" s="14" t="s">
        <v>667</v>
      </c>
      <c r="AT409" s="14" t="s">
        <v>117</v>
      </c>
      <c r="AU409" s="14" t="s">
        <v>77</v>
      </c>
      <c r="AY409" s="14" t="s">
        <v>115</v>
      </c>
      <c r="BE409" s="144">
        <f>IF(N409="základní",J409,0)</f>
        <v>0</v>
      </c>
      <c r="BF409" s="144">
        <f>IF(N409="snížená",J409,0)</f>
        <v>0</v>
      </c>
      <c r="BG409" s="144">
        <f>IF(N409="zákl. přenesená",J409,0)</f>
        <v>0</v>
      </c>
      <c r="BH409" s="144">
        <f>IF(N409="sníž. přenesená",J409,0)</f>
        <v>0</v>
      </c>
      <c r="BI409" s="144">
        <f>IF(N409="nulová",J409,0)</f>
        <v>0</v>
      </c>
      <c r="BJ409" s="14" t="s">
        <v>75</v>
      </c>
      <c r="BK409" s="144">
        <f>ROUND(I409*H409,2)</f>
        <v>0</v>
      </c>
      <c r="BL409" s="14" t="s">
        <v>667</v>
      </c>
      <c r="BM409" s="14" t="s">
        <v>676</v>
      </c>
    </row>
    <row r="410" spans="2:47" s="1" customFormat="1" ht="11.25">
      <c r="B410" s="28"/>
      <c r="D410" s="145" t="s">
        <v>124</v>
      </c>
      <c r="F410" s="146" t="s">
        <v>675</v>
      </c>
      <c r="I410" s="77"/>
      <c r="L410" s="28"/>
      <c r="M410" s="147"/>
      <c r="N410" s="47"/>
      <c r="O410" s="47"/>
      <c r="P410" s="47"/>
      <c r="Q410" s="47"/>
      <c r="R410" s="47"/>
      <c r="S410" s="47"/>
      <c r="T410" s="48"/>
      <c r="AT410" s="14" t="s">
        <v>124</v>
      </c>
      <c r="AU410" s="14" t="s">
        <v>77</v>
      </c>
    </row>
    <row r="411" spans="2:65" s="1" customFormat="1" ht="16.5" customHeight="1">
      <c r="B411" s="132"/>
      <c r="C411" s="133" t="s">
        <v>677</v>
      </c>
      <c r="D411" s="133" t="s">
        <v>117</v>
      </c>
      <c r="E411" s="134" t="s">
        <v>678</v>
      </c>
      <c r="F411" s="135" t="s">
        <v>679</v>
      </c>
      <c r="G411" s="136" t="s">
        <v>666</v>
      </c>
      <c r="H411" s="137">
        <v>1</v>
      </c>
      <c r="I411" s="138"/>
      <c r="J411" s="139">
        <f>ROUND(I411*H411,2)</f>
        <v>0</v>
      </c>
      <c r="K411" s="135" t="s">
        <v>230</v>
      </c>
      <c r="L411" s="28"/>
      <c r="M411" s="140" t="s">
        <v>1</v>
      </c>
      <c r="N411" s="141" t="s">
        <v>41</v>
      </c>
      <c r="O411" s="47"/>
      <c r="P411" s="142">
        <f>O411*H411</f>
        <v>0</v>
      </c>
      <c r="Q411" s="142">
        <v>0</v>
      </c>
      <c r="R411" s="142">
        <f>Q411*H411</f>
        <v>0</v>
      </c>
      <c r="S411" s="142">
        <v>0</v>
      </c>
      <c r="T411" s="143">
        <f>S411*H411</f>
        <v>0</v>
      </c>
      <c r="AR411" s="14" t="s">
        <v>667</v>
      </c>
      <c r="AT411" s="14" t="s">
        <v>117</v>
      </c>
      <c r="AU411" s="14" t="s">
        <v>77</v>
      </c>
      <c r="AY411" s="14" t="s">
        <v>115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4" t="s">
        <v>75</v>
      </c>
      <c r="BK411" s="144">
        <f>ROUND(I411*H411,2)</f>
        <v>0</v>
      </c>
      <c r="BL411" s="14" t="s">
        <v>667</v>
      </c>
      <c r="BM411" s="14" t="s">
        <v>680</v>
      </c>
    </row>
    <row r="412" spans="2:47" s="1" customFormat="1" ht="11.25">
      <c r="B412" s="28"/>
      <c r="D412" s="145" t="s">
        <v>124</v>
      </c>
      <c r="F412" s="146" t="s">
        <v>679</v>
      </c>
      <c r="I412" s="77"/>
      <c r="L412" s="28"/>
      <c r="M412" s="147"/>
      <c r="N412" s="47"/>
      <c r="O412" s="47"/>
      <c r="P412" s="47"/>
      <c r="Q412" s="47"/>
      <c r="R412" s="47"/>
      <c r="S412" s="47"/>
      <c r="T412" s="48"/>
      <c r="AT412" s="14" t="s">
        <v>124</v>
      </c>
      <c r="AU412" s="14" t="s">
        <v>77</v>
      </c>
    </row>
    <row r="413" spans="2:63" s="10" customFormat="1" ht="22.9" customHeight="1">
      <c r="B413" s="119"/>
      <c r="D413" s="120" t="s">
        <v>69</v>
      </c>
      <c r="E413" s="130" t="s">
        <v>681</v>
      </c>
      <c r="F413" s="130" t="s">
        <v>682</v>
      </c>
      <c r="I413" s="122"/>
      <c r="J413" s="131">
        <f>BK413</f>
        <v>0</v>
      </c>
      <c r="L413" s="119"/>
      <c r="M413" s="124"/>
      <c r="N413" s="125"/>
      <c r="O413" s="125"/>
      <c r="P413" s="126">
        <f>SUM(P414:P431)</f>
        <v>0</v>
      </c>
      <c r="Q413" s="125"/>
      <c r="R413" s="126">
        <f>SUM(R414:R431)</f>
        <v>0</v>
      </c>
      <c r="S413" s="125"/>
      <c r="T413" s="127">
        <f>SUM(T414:T431)</f>
        <v>0</v>
      </c>
      <c r="AR413" s="120" t="s">
        <v>147</v>
      </c>
      <c r="AT413" s="128" t="s">
        <v>69</v>
      </c>
      <c r="AU413" s="128" t="s">
        <v>75</v>
      </c>
      <c r="AY413" s="120" t="s">
        <v>115</v>
      </c>
      <c r="BK413" s="129">
        <f>SUM(BK414:BK431)</f>
        <v>0</v>
      </c>
    </row>
    <row r="414" spans="2:65" s="1" customFormat="1" ht="16.5" customHeight="1">
      <c r="B414" s="132"/>
      <c r="C414" s="133" t="s">
        <v>683</v>
      </c>
      <c r="D414" s="133" t="s">
        <v>117</v>
      </c>
      <c r="E414" s="134" t="s">
        <v>684</v>
      </c>
      <c r="F414" s="135" t="s">
        <v>685</v>
      </c>
      <c r="G414" s="136" t="s">
        <v>686</v>
      </c>
      <c r="H414" s="137">
        <v>1</v>
      </c>
      <c r="I414" s="138"/>
      <c r="J414" s="139">
        <f>ROUND(I414*H414,2)</f>
        <v>0</v>
      </c>
      <c r="K414" s="135" t="s">
        <v>121</v>
      </c>
      <c r="L414" s="28"/>
      <c r="M414" s="140" t="s">
        <v>1</v>
      </c>
      <c r="N414" s="141" t="s">
        <v>41</v>
      </c>
      <c r="O414" s="47"/>
      <c r="P414" s="142">
        <f>O414*H414</f>
        <v>0</v>
      </c>
      <c r="Q414" s="142">
        <v>0</v>
      </c>
      <c r="R414" s="142">
        <f>Q414*H414</f>
        <v>0</v>
      </c>
      <c r="S414" s="142">
        <v>0</v>
      </c>
      <c r="T414" s="143">
        <f>S414*H414</f>
        <v>0</v>
      </c>
      <c r="AR414" s="14" t="s">
        <v>667</v>
      </c>
      <c r="AT414" s="14" t="s">
        <v>117</v>
      </c>
      <c r="AU414" s="14" t="s">
        <v>77</v>
      </c>
      <c r="AY414" s="14" t="s">
        <v>115</v>
      </c>
      <c r="BE414" s="144">
        <f>IF(N414="základní",J414,0)</f>
        <v>0</v>
      </c>
      <c r="BF414" s="144">
        <f>IF(N414="snížená",J414,0)</f>
        <v>0</v>
      </c>
      <c r="BG414" s="144">
        <f>IF(N414="zákl. přenesená",J414,0)</f>
        <v>0</v>
      </c>
      <c r="BH414" s="144">
        <f>IF(N414="sníž. přenesená",J414,0)</f>
        <v>0</v>
      </c>
      <c r="BI414" s="144">
        <f>IF(N414="nulová",J414,0)</f>
        <v>0</v>
      </c>
      <c r="BJ414" s="14" t="s">
        <v>75</v>
      </c>
      <c r="BK414" s="144">
        <f>ROUND(I414*H414,2)</f>
        <v>0</v>
      </c>
      <c r="BL414" s="14" t="s">
        <v>667</v>
      </c>
      <c r="BM414" s="14" t="s">
        <v>687</v>
      </c>
    </row>
    <row r="415" spans="2:47" s="1" customFormat="1" ht="11.25">
      <c r="B415" s="28"/>
      <c r="D415" s="145" t="s">
        <v>124</v>
      </c>
      <c r="F415" s="146" t="s">
        <v>685</v>
      </c>
      <c r="I415" s="77"/>
      <c r="L415" s="28"/>
      <c r="M415" s="147"/>
      <c r="N415" s="47"/>
      <c r="O415" s="47"/>
      <c r="P415" s="47"/>
      <c r="Q415" s="47"/>
      <c r="R415" s="47"/>
      <c r="S415" s="47"/>
      <c r="T415" s="48"/>
      <c r="AT415" s="14" t="s">
        <v>124</v>
      </c>
      <c r="AU415" s="14" t="s">
        <v>77</v>
      </c>
    </row>
    <row r="416" spans="2:65" s="1" customFormat="1" ht="16.5" customHeight="1">
      <c r="B416" s="132"/>
      <c r="C416" s="133" t="s">
        <v>688</v>
      </c>
      <c r="D416" s="133" t="s">
        <v>117</v>
      </c>
      <c r="E416" s="134" t="s">
        <v>689</v>
      </c>
      <c r="F416" s="135" t="s">
        <v>690</v>
      </c>
      <c r="G416" s="136" t="s">
        <v>686</v>
      </c>
      <c r="H416" s="137">
        <v>1</v>
      </c>
      <c r="I416" s="138"/>
      <c r="J416" s="139">
        <f>ROUND(I416*H416,2)</f>
        <v>0</v>
      </c>
      <c r="K416" s="135" t="s">
        <v>121</v>
      </c>
      <c r="L416" s="28"/>
      <c r="M416" s="140" t="s">
        <v>1</v>
      </c>
      <c r="N416" s="141" t="s">
        <v>41</v>
      </c>
      <c r="O416" s="47"/>
      <c r="P416" s="142">
        <f>O416*H416</f>
        <v>0</v>
      </c>
      <c r="Q416" s="142">
        <v>0</v>
      </c>
      <c r="R416" s="142">
        <f>Q416*H416</f>
        <v>0</v>
      </c>
      <c r="S416" s="142">
        <v>0</v>
      </c>
      <c r="T416" s="143">
        <f>S416*H416</f>
        <v>0</v>
      </c>
      <c r="AR416" s="14" t="s">
        <v>667</v>
      </c>
      <c r="AT416" s="14" t="s">
        <v>117</v>
      </c>
      <c r="AU416" s="14" t="s">
        <v>77</v>
      </c>
      <c r="AY416" s="14" t="s">
        <v>115</v>
      </c>
      <c r="BE416" s="144">
        <f>IF(N416="základní",J416,0)</f>
        <v>0</v>
      </c>
      <c r="BF416" s="144">
        <f>IF(N416="snížená",J416,0)</f>
        <v>0</v>
      </c>
      <c r="BG416" s="144">
        <f>IF(N416="zákl. přenesená",J416,0)</f>
        <v>0</v>
      </c>
      <c r="BH416" s="144">
        <f>IF(N416="sníž. přenesená",J416,0)</f>
        <v>0</v>
      </c>
      <c r="BI416" s="144">
        <f>IF(N416="nulová",J416,0)</f>
        <v>0</v>
      </c>
      <c r="BJ416" s="14" t="s">
        <v>75</v>
      </c>
      <c r="BK416" s="144">
        <f>ROUND(I416*H416,2)</f>
        <v>0</v>
      </c>
      <c r="BL416" s="14" t="s">
        <v>667</v>
      </c>
      <c r="BM416" s="14" t="s">
        <v>691</v>
      </c>
    </row>
    <row r="417" spans="2:47" s="1" customFormat="1" ht="11.25">
      <c r="B417" s="28"/>
      <c r="D417" s="145" t="s">
        <v>124</v>
      </c>
      <c r="F417" s="146" t="s">
        <v>692</v>
      </c>
      <c r="I417" s="77"/>
      <c r="L417" s="28"/>
      <c r="M417" s="147"/>
      <c r="N417" s="47"/>
      <c r="O417" s="47"/>
      <c r="P417" s="47"/>
      <c r="Q417" s="47"/>
      <c r="R417" s="47"/>
      <c r="S417" s="47"/>
      <c r="T417" s="48"/>
      <c r="AT417" s="14" t="s">
        <v>124</v>
      </c>
      <c r="AU417" s="14" t="s">
        <v>77</v>
      </c>
    </row>
    <row r="418" spans="2:65" s="1" customFormat="1" ht="16.5" customHeight="1">
      <c r="B418" s="132"/>
      <c r="C418" s="133" t="s">
        <v>693</v>
      </c>
      <c r="D418" s="133" t="s">
        <v>117</v>
      </c>
      <c r="E418" s="134" t="s">
        <v>694</v>
      </c>
      <c r="F418" s="135" t="s">
        <v>695</v>
      </c>
      <c r="G418" s="136" t="s">
        <v>686</v>
      </c>
      <c r="H418" s="137">
        <v>1</v>
      </c>
      <c r="I418" s="138"/>
      <c r="J418" s="139">
        <f>ROUND(I418*H418,2)</f>
        <v>0</v>
      </c>
      <c r="K418" s="135" t="s">
        <v>121</v>
      </c>
      <c r="L418" s="28"/>
      <c r="M418" s="140" t="s">
        <v>1</v>
      </c>
      <c r="N418" s="141" t="s">
        <v>41</v>
      </c>
      <c r="O418" s="47"/>
      <c r="P418" s="142">
        <f>O418*H418</f>
        <v>0</v>
      </c>
      <c r="Q418" s="142">
        <v>0</v>
      </c>
      <c r="R418" s="142">
        <f>Q418*H418</f>
        <v>0</v>
      </c>
      <c r="S418" s="142">
        <v>0</v>
      </c>
      <c r="T418" s="143">
        <f>S418*H418</f>
        <v>0</v>
      </c>
      <c r="AR418" s="14" t="s">
        <v>667</v>
      </c>
      <c r="AT418" s="14" t="s">
        <v>117</v>
      </c>
      <c r="AU418" s="14" t="s">
        <v>77</v>
      </c>
      <c r="AY418" s="14" t="s">
        <v>115</v>
      </c>
      <c r="BE418" s="144">
        <f>IF(N418="základní",J418,0)</f>
        <v>0</v>
      </c>
      <c r="BF418" s="144">
        <f>IF(N418="snížená",J418,0)</f>
        <v>0</v>
      </c>
      <c r="BG418" s="144">
        <f>IF(N418="zákl. přenesená",J418,0)</f>
        <v>0</v>
      </c>
      <c r="BH418" s="144">
        <f>IF(N418="sníž. přenesená",J418,0)</f>
        <v>0</v>
      </c>
      <c r="BI418" s="144">
        <f>IF(N418="nulová",J418,0)</f>
        <v>0</v>
      </c>
      <c r="BJ418" s="14" t="s">
        <v>75</v>
      </c>
      <c r="BK418" s="144">
        <f>ROUND(I418*H418,2)</f>
        <v>0</v>
      </c>
      <c r="BL418" s="14" t="s">
        <v>667</v>
      </c>
      <c r="BM418" s="14" t="s">
        <v>696</v>
      </c>
    </row>
    <row r="419" spans="2:47" s="1" customFormat="1" ht="11.25">
      <c r="B419" s="28"/>
      <c r="D419" s="145" t="s">
        <v>124</v>
      </c>
      <c r="F419" s="146" t="s">
        <v>697</v>
      </c>
      <c r="I419" s="77"/>
      <c r="L419" s="28"/>
      <c r="M419" s="147"/>
      <c r="N419" s="47"/>
      <c r="O419" s="47"/>
      <c r="P419" s="47"/>
      <c r="Q419" s="47"/>
      <c r="R419" s="47"/>
      <c r="S419" s="47"/>
      <c r="T419" s="48"/>
      <c r="AT419" s="14" t="s">
        <v>124</v>
      </c>
      <c r="AU419" s="14" t="s">
        <v>77</v>
      </c>
    </row>
    <row r="420" spans="2:65" s="1" customFormat="1" ht="16.5" customHeight="1">
      <c r="B420" s="132"/>
      <c r="C420" s="133" t="s">
        <v>698</v>
      </c>
      <c r="D420" s="133" t="s">
        <v>117</v>
      </c>
      <c r="E420" s="134" t="s">
        <v>699</v>
      </c>
      <c r="F420" s="135" t="s">
        <v>700</v>
      </c>
      <c r="G420" s="136" t="s">
        <v>686</v>
      </c>
      <c r="H420" s="137">
        <v>1</v>
      </c>
      <c r="I420" s="138"/>
      <c r="J420" s="139">
        <f>ROUND(I420*H420,2)</f>
        <v>0</v>
      </c>
      <c r="K420" s="135" t="s">
        <v>121</v>
      </c>
      <c r="L420" s="28"/>
      <c r="M420" s="140" t="s">
        <v>1</v>
      </c>
      <c r="N420" s="141" t="s">
        <v>41</v>
      </c>
      <c r="O420" s="47"/>
      <c r="P420" s="142">
        <f>O420*H420</f>
        <v>0</v>
      </c>
      <c r="Q420" s="142">
        <v>0</v>
      </c>
      <c r="R420" s="142">
        <f>Q420*H420</f>
        <v>0</v>
      </c>
      <c r="S420" s="142">
        <v>0</v>
      </c>
      <c r="T420" s="143">
        <f>S420*H420</f>
        <v>0</v>
      </c>
      <c r="AR420" s="14" t="s">
        <v>667</v>
      </c>
      <c r="AT420" s="14" t="s">
        <v>117</v>
      </c>
      <c r="AU420" s="14" t="s">
        <v>77</v>
      </c>
      <c r="AY420" s="14" t="s">
        <v>115</v>
      </c>
      <c r="BE420" s="144">
        <f>IF(N420="základní",J420,0)</f>
        <v>0</v>
      </c>
      <c r="BF420" s="144">
        <f>IF(N420="snížená",J420,0)</f>
        <v>0</v>
      </c>
      <c r="BG420" s="144">
        <f>IF(N420="zákl. přenesená",J420,0)</f>
        <v>0</v>
      </c>
      <c r="BH420" s="144">
        <f>IF(N420="sníž. přenesená",J420,0)</f>
        <v>0</v>
      </c>
      <c r="BI420" s="144">
        <f>IF(N420="nulová",J420,0)</f>
        <v>0</v>
      </c>
      <c r="BJ420" s="14" t="s">
        <v>75</v>
      </c>
      <c r="BK420" s="144">
        <f>ROUND(I420*H420,2)</f>
        <v>0</v>
      </c>
      <c r="BL420" s="14" t="s">
        <v>667</v>
      </c>
      <c r="BM420" s="14" t="s">
        <v>701</v>
      </c>
    </row>
    <row r="421" spans="2:47" s="1" customFormat="1" ht="11.25">
      <c r="B421" s="28"/>
      <c r="D421" s="145" t="s">
        <v>124</v>
      </c>
      <c r="F421" s="146" t="s">
        <v>702</v>
      </c>
      <c r="I421" s="77"/>
      <c r="L421" s="28"/>
      <c r="M421" s="147"/>
      <c r="N421" s="47"/>
      <c r="O421" s="47"/>
      <c r="P421" s="47"/>
      <c r="Q421" s="47"/>
      <c r="R421" s="47"/>
      <c r="S421" s="47"/>
      <c r="T421" s="48"/>
      <c r="AT421" s="14" t="s">
        <v>124</v>
      </c>
      <c r="AU421" s="14" t="s">
        <v>77</v>
      </c>
    </row>
    <row r="422" spans="2:65" s="1" customFormat="1" ht="16.5" customHeight="1">
      <c r="B422" s="132"/>
      <c r="C422" s="133" t="s">
        <v>703</v>
      </c>
      <c r="D422" s="133" t="s">
        <v>117</v>
      </c>
      <c r="E422" s="134" t="s">
        <v>704</v>
      </c>
      <c r="F422" s="135" t="s">
        <v>705</v>
      </c>
      <c r="G422" s="136" t="s">
        <v>666</v>
      </c>
      <c r="H422" s="137">
        <v>1</v>
      </c>
      <c r="I422" s="138"/>
      <c r="J422" s="139">
        <f>ROUND(I422*H422,2)</f>
        <v>0</v>
      </c>
      <c r="K422" s="135" t="s">
        <v>230</v>
      </c>
      <c r="L422" s="28"/>
      <c r="M422" s="140" t="s">
        <v>1</v>
      </c>
      <c r="N422" s="141" t="s">
        <v>41</v>
      </c>
      <c r="O422" s="47"/>
      <c r="P422" s="142">
        <f>O422*H422</f>
        <v>0</v>
      </c>
      <c r="Q422" s="142">
        <v>0</v>
      </c>
      <c r="R422" s="142">
        <f>Q422*H422</f>
        <v>0</v>
      </c>
      <c r="S422" s="142">
        <v>0</v>
      </c>
      <c r="T422" s="143">
        <f>S422*H422</f>
        <v>0</v>
      </c>
      <c r="AR422" s="14" t="s">
        <v>667</v>
      </c>
      <c r="AT422" s="14" t="s">
        <v>117</v>
      </c>
      <c r="AU422" s="14" t="s">
        <v>77</v>
      </c>
      <c r="AY422" s="14" t="s">
        <v>115</v>
      </c>
      <c r="BE422" s="144">
        <f>IF(N422="základní",J422,0)</f>
        <v>0</v>
      </c>
      <c r="BF422" s="144">
        <f>IF(N422="snížená",J422,0)</f>
        <v>0</v>
      </c>
      <c r="BG422" s="144">
        <f>IF(N422="zákl. přenesená",J422,0)</f>
        <v>0</v>
      </c>
      <c r="BH422" s="144">
        <f>IF(N422="sníž. přenesená",J422,0)</f>
        <v>0</v>
      </c>
      <c r="BI422" s="144">
        <f>IF(N422="nulová",J422,0)</f>
        <v>0</v>
      </c>
      <c r="BJ422" s="14" t="s">
        <v>75</v>
      </c>
      <c r="BK422" s="144">
        <f>ROUND(I422*H422,2)</f>
        <v>0</v>
      </c>
      <c r="BL422" s="14" t="s">
        <v>667</v>
      </c>
      <c r="BM422" s="14" t="s">
        <v>706</v>
      </c>
    </row>
    <row r="423" spans="2:47" s="1" customFormat="1" ht="11.25">
      <c r="B423" s="28"/>
      <c r="D423" s="145" t="s">
        <v>124</v>
      </c>
      <c r="F423" s="146" t="s">
        <v>705</v>
      </c>
      <c r="I423" s="77"/>
      <c r="L423" s="28"/>
      <c r="M423" s="147"/>
      <c r="N423" s="47"/>
      <c r="O423" s="47"/>
      <c r="P423" s="47"/>
      <c r="Q423" s="47"/>
      <c r="R423" s="47"/>
      <c r="S423" s="47"/>
      <c r="T423" s="48"/>
      <c r="AT423" s="14" t="s">
        <v>124</v>
      </c>
      <c r="AU423" s="14" t="s">
        <v>77</v>
      </c>
    </row>
    <row r="424" spans="2:65" s="1" customFormat="1" ht="16.5" customHeight="1">
      <c r="B424" s="132"/>
      <c r="C424" s="133" t="s">
        <v>707</v>
      </c>
      <c r="D424" s="133" t="s">
        <v>117</v>
      </c>
      <c r="E424" s="134" t="s">
        <v>708</v>
      </c>
      <c r="F424" s="135" t="s">
        <v>709</v>
      </c>
      <c r="G424" s="136" t="s">
        <v>686</v>
      </c>
      <c r="H424" s="137">
        <v>1</v>
      </c>
      <c r="I424" s="138"/>
      <c r="J424" s="139">
        <f>ROUND(I424*H424,2)</f>
        <v>0</v>
      </c>
      <c r="K424" s="135" t="s">
        <v>121</v>
      </c>
      <c r="L424" s="28"/>
      <c r="M424" s="140" t="s">
        <v>1</v>
      </c>
      <c r="N424" s="141" t="s">
        <v>41</v>
      </c>
      <c r="O424" s="47"/>
      <c r="P424" s="142">
        <f>O424*H424</f>
        <v>0</v>
      </c>
      <c r="Q424" s="142">
        <v>0</v>
      </c>
      <c r="R424" s="142">
        <f>Q424*H424</f>
        <v>0</v>
      </c>
      <c r="S424" s="142">
        <v>0</v>
      </c>
      <c r="T424" s="143">
        <f>S424*H424</f>
        <v>0</v>
      </c>
      <c r="AR424" s="14" t="s">
        <v>667</v>
      </c>
      <c r="AT424" s="14" t="s">
        <v>117</v>
      </c>
      <c r="AU424" s="14" t="s">
        <v>77</v>
      </c>
      <c r="AY424" s="14" t="s">
        <v>115</v>
      </c>
      <c r="BE424" s="144">
        <f>IF(N424="základní",J424,0)</f>
        <v>0</v>
      </c>
      <c r="BF424" s="144">
        <f>IF(N424="snížená",J424,0)</f>
        <v>0</v>
      </c>
      <c r="BG424" s="144">
        <f>IF(N424="zákl. přenesená",J424,0)</f>
        <v>0</v>
      </c>
      <c r="BH424" s="144">
        <f>IF(N424="sníž. přenesená",J424,0)</f>
        <v>0</v>
      </c>
      <c r="BI424" s="144">
        <f>IF(N424="nulová",J424,0)</f>
        <v>0</v>
      </c>
      <c r="BJ424" s="14" t="s">
        <v>75</v>
      </c>
      <c r="BK424" s="144">
        <f>ROUND(I424*H424,2)</f>
        <v>0</v>
      </c>
      <c r="BL424" s="14" t="s">
        <v>667</v>
      </c>
      <c r="BM424" s="14" t="s">
        <v>710</v>
      </c>
    </row>
    <row r="425" spans="2:47" s="1" customFormat="1" ht="11.25">
      <c r="B425" s="28"/>
      <c r="D425" s="145" t="s">
        <v>124</v>
      </c>
      <c r="F425" s="146" t="s">
        <v>711</v>
      </c>
      <c r="I425" s="77"/>
      <c r="L425" s="28"/>
      <c r="M425" s="147"/>
      <c r="N425" s="47"/>
      <c r="O425" s="47"/>
      <c r="P425" s="47"/>
      <c r="Q425" s="47"/>
      <c r="R425" s="47"/>
      <c r="S425" s="47"/>
      <c r="T425" s="48"/>
      <c r="AT425" s="14" t="s">
        <v>124</v>
      </c>
      <c r="AU425" s="14" t="s">
        <v>77</v>
      </c>
    </row>
    <row r="426" spans="2:65" s="1" customFormat="1" ht="16.5" customHeight="1">
      <c r="B426" s="132"/>
      <c r="C426" s="133" t="s">
        <v>712</v>
      </c>
      <c r="D426" s="133" t="s">
        <v>117</v>
      </c>
      <c r="E426" s="134" t="s">
        <v>713</v>
      </c>
      <c r="F426" s="135" t="s">
        <v>714</v>
      </c>
      <c r="G426" s="136" t="s">
        <v>666</v>
      </c>
      <c r="H426" s="137">
        <v>1</v>
      </c>
      <c r="I426" s="138"/>
      <c r="J426" s="139">
        <f>ROUND(I426*H426,2)</f>
        <v>0</v>
      </c>
      <c r="K426" s="135" t="s">
        <v>230</v>
      </c>
      <c r="L426" s="28"/>
      <c r="M426" s="140" t="s">
        <v>1</v>
      </c>
      <c r="N426" s="141" t="s">
        <v>41</v>
      </c>
      <c r="O426" s="47"/>
      <c r="P426" s="142">
        <f>O426*H426</f>
        <v>0</v>
      </c>
      <c r="Q426" s="142">
        <v>0</v>
      </c>
      <c r="R426" s="142">
        <f>Q426*H426</f>
        <v>0</v>
      </c>
      <c r="S426" s="142">
        <v>0</v>
      </c>
      <c r="T426" s="143">
        <f>S426*H426</f>
        <v>0</v>
      </c>
      <c r="AR426" s="14" t="s">
        <v>667</v>
      </c>
      <c r="AT426" s="14" t="s">
        <v>117</v>
      </c>
      <c r="AU426" s="14" t="s">
        <v>77</v>
      </c>
      <c r="AY426" s="14" t="s">
        <v>115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4" t="s">
        <v>75</v>
      </c>
      <c r="BK426" s="144">
        <f>ROUND(I426*H426,2)</f>
        <v>0</v>
      </c>
      <c r="BL426" s="14" t="s">
        <v>667</v>
      </c>
      <c r="BM426" s="14" t="s">
        <v>715</v>
      </c>
    </row>
    <row r="427" spans="2:47" s="1" customFormat="1" ht="11.25">
      <c r="B427" s="28"/>
      <c r="D427" s="145" t="s">
        <v>124</v>
      </c>
      <c r="F427" s="146" t="s">
        <v>714</v>
      </c>
      <c r="I427" s="77"/>
      <c r="L427" s="28"/>
      <c r="M427" s="147"/>
      <c r="N427" s="47"/>
      <c r="O427" s="47"/>
      <c r="P427" s="47"/>
      <c r="Q427" s="47"/>
      <c r="R427" s="47"/>
      <c r="S427" s="47"/>
      <c r="T427" s="48"/>
      <c r="AT427" s="14" t="s">
        <v>124</v>
      </c>
      <c r="AU427" s="14" t="s">
        <v>77</v>
      </c>
    </row>
    <row r="428" spans="2:65" s="1" customFormat="1" ht="16.5" customHeight="1">
      <c r="B428" s="132"/>
      <c r="C428" s="133" t="s">
        <v>716</v>
      </c>
      <c r="D428" s="133" t="s">
        <v>117</v>
      </c>
      <c r="E428" s="134" t="s">
        <v>717</v>
      </c>
      <c r="F428" s="135" t="s">
        <v>718</v>
      </c>
      <c r="G428" s="136" t="s">
        <v>686</v>
      </c>
      <c r="H428" s="137">
        <v>1</v>
      </c>
      <c r="I428" s="138"/>
      <c r="J428" s="139">
        <f>ROUND(I428*H428,2)</f>
        <v>0</v>
      </c>
      <c r="K428" s="135" t="s">
        <v>121</v>
      </c>
      <c r="L428" s="28"/>
      <c r="M428" s="140" t="s">
        <v>1</v>
      </c>
      <c r="N428" s="141" t="s">
        <v>41</v>
      </c>
      <c r="O428" s="47"/>
      <c r="P428" s="142">
        <f>O428*H428</f>
        <v>0</v>
      </c>
      <c r="Q428" s="142">
        <v>0</v>
      </c>
      <c r="R428" s="142">
        <f>Q428*H428</f>
        <v>0</v>
      </c>
      <c r="S428" s="142">
        <v>0</v>
      </c>
      <c r="T428" s="143">
        <f>S428*H428</f>
        <v>0</v>
      </c>
      <c r="AR428" s="14" t="s">
        <v>667</v>
      </c>
      <c r="AT428" s="14" t="s">
        <v>117</v>
      </c>
      <c r="AU428" s="14" t="s">
        <v>77</v>
      </c>
      <c r="AY428" s="14" t="s">
        <v>115</v>
      </c>
      <c r="BE428" s="144">
        <f>IF(N428="základní",J428,0)</f>
        <v>0</v>
      </c>
      <c r="BF428" s="144">
        <f>IF(N428="snížená",J428,0)</f>
        <v>0</v>
      </c>
      <c r="BG428" s="144">
        <f>IF(N428="zákl. přenesená",J428,0)</f>
        <v>0</v>
      </c>
      <c r="BH428" s="144">
        <f>IF(N428="sníž. přenesená",J428,0)</f>
        <v>0</v>
      </c>
      <c r="BI428" s="144">
        <f>IF(N428="nulová",J428,0)</f>
        <v>0</v>
      </c>
      <c r="BJ428" s="14" t="s">
        <v>75</v>
      </c>
      <c r="BK428" s="144">
        <f>ROUND(I428*H428,2)</f>
        <v>0</v>
      </c>
      <c r="BL428" s="14" t="s">
        <v>667</v>
      </c>
      <c r="BM428" s="14" t="s">
        <v>719</v>
      </c>
    </row>
    <row r="429" spans="2:47" s="1" customFormat="1" ht="11.25">
      <c r="B429" s="28"/>
      <c r="D429" s="145" t="s">
        <v>124</v>
      </c>
      <c r="F429" s="146" t="s">
        <v>720</v>
      </c>
      <c r="I429" s="77"/>
      <c r="L429" s="28"/>
      <c r="M429" s="147"/>
      <c r="N429" s="47"/>
      <c r="O429" s="47"/>
      <c r="P429" s="47"/>
      <c r="Q429" s="47"/>
      <c r="R429" s="47"/>
      <c r="S429" s="47"/>
      <c r="T429" s="48"/>
      <c r="AT429" s="14" t="s">
        <v>124</v>
      </c>
      <c r="AU429" s="14" t="s">
        <v>77</v>
      </c>
    </row>
    <row r="430" spans="2:65" s="1" customFormat="1" ht="16.5" customHeight="1">
      <c r="B430" s="132"/>
      <c r="C430" s="133" t="s">
        <v>721</v>
      </c>
      <c r="D430" s="133" t="s">
        <v>117</v>
      </c>
      <c r="E430" s="134" t="s">
        <v>722</v>
      </c>
      <c r="F430" s="135" t="s">
        <v>723</v>
      </c>
      <c r="G430" s="136" t="s">
        <v>686</v>
      </c>
      <c r="H430" s="137">
        <v>1</v>
      </c>
      <c r="I430" s="138"/>
      <c r="J430" s="139">
        <f>ROUND(I430*H430,2)</f>
        <v>0</v>
      </c>
      <c r="K430" s="135" t="s">
        <v>121</v>
      </c>
      <c r="L430" s="28"/>
      <c r="M430" s="140" t="s">
        <v>1</v>
      </c>
      <c r="N430" s="141" t="s">
        <v>41</v>
      </c>
      <c r="O430" s="47"/>
      <c r="P430" s="142">
        <f>O430*H430</f>
        <v>0</v>
      </c>
      <c r="Q430" s="142">
        <v>0</v>
      </c>
      <c r="R430" s="142">
        <f>Q430*H430</f>
        <v>0</v>
      </c>
      <c r="S430" s="142">
        <v>0</v>
      </c>
      <c r="T430" s="143">
        <f>S430*H430</f>
        <v>0</v>
      </c>
      <c r="AR430" s="14" t="s">
        <v>667</v>
      </c>
      <c r="AT430" s="14" t="s">
        <v>117</v>
      </c>
      <c r="AU430" s="14" t="s">
        <v>77</v>
      </c>
      <c r="AY430" s="14" t="s">
        <v>115</v>
      </c>
      <c r="BE430" s="144">
        <f>IF(N430="základní",J430,0)</f>
        <v>0</v>
      </c>
      <c r="BF430" s="144">
        <f>IF(N430="snížená",J430,0)</f>
        <v>0</v>
      </c>
      <c r="BG430" s="144">
        <f>IF(N430="zákl. přenesená",J430,0)</f>
        <v>0</v>
      </c>
      <c r="BH430" s="144">
        <f>IF(N430="sníž. přenesená",J430,0)</f>
        <v>0</v>
      </c>
      <c r="BI430" s="144">
        <f>IF(N430="nulová",J430,0)</f>
        <v>0</v>
      </c>
      <c r="BJ430" s="14" t="s">
        <v>75</v>
      </c>
      <c r="BK430" s="144">
        <f>ROUND(I430*H430,2)</f>
        <v>0</v>
      </c>
      <c r="BL430" s="14" t="s">
        <v>667</v>
      </c>
      <c r="BM430" s="14" t="s">
        <v>724</v>
      </c>
    </row>
    <row r="431" spans="2:47" s="1" customFormat="1" ht="11.25">
      <c r="B431" s="28"/>
      <c r="D431" s="145" t="s">
        <v>124</v>
      </c>
      <c r="F431" s="146" t="s">
        <v>725</v>
      </c>
      <c r="I431" s="77"/>
      <c r="L431" s="28"/>
      <c r="M431" s="147"/>
      <c r="N431" s="47"/>
      <c r="O431" s="47"/>
      <c r="P431" s="47"/>
      <c r="Q431" s="47"/>
      <c r="R431" s="47"/>
      <c r="S431" s="47"/>
      <c r="T431" s="48"/>
      <c r="AT431" s="14" t="s">
        <v>124</v>
      </c>
      <c r="AU431" s="14" t="s">
        <v>77</v>
      </c>
    </row>
    <row r="432" spans="2:63" s="10" customFormat="1" ht="22.9" customHeight="1">
      <c r="B432" s="119"/>
      <c r="D432" s="120" t="s">
        <v>69</v>
      </c>
      <c r="E432" s="130" t="s">
        <v>726</v>
      </c>
      <c r="F432" s="130" t="s">
        <v>727</v>
      </c>
      <c r="I432" s="122"/>
      <c r="J432" s="131">
        <f>BK432</f>
        <v>0</v>
      </c>
      <c r="L432" s="119"/>
      <c r="M432" s="124"/>
      <c r="N432" s="125"/>
      <c r="O432" s="125"/>
      <c r="P432" s="126">
        <f>SUM(P433:P440)</f>
        <v>0</v>
      </c>
      <c r="Q432" s="125"/>
      <c r="R432" s="126">
        <f>SUM(R433:R440)</f>
        <v>0</v>
      </c>
      <c r="S432" s="125"/>
      <c r="T432" s="127">
        <f>SUM(T433:T440)</f>
        <v>0</v>
      </c>
      <c r="AR432" s="120" t="s">
        <v>147</v>
      </c>
      <c r="AT432" s="128" t="s">
        <v>69</v>
      </c>
      <c r="AU432" s="128" t="s">
        <v>75</v>
      </c>
      <c r="AY432" s="120" t="s">
        <v>115</v>
      </c>
      <c r="BK432" s="129">
        <f>SUM(BK433:BK440)</f>
        <v>0</v>
      </c>
    </row>
    <row r="433" spans="2:65" s="1" customFormat="1" ht="16.5" customHeight="1">
      <c r="B433" s="132"/>
      <c r="C433" s="133" t="s">
        <v>728</v>
      </c>
      <c r="D433" s="133" t="s">
        <v>117</v>
      </c>
      <c r="E433" s="134" t="s">
        <v>729</v>
      </c>
      <c r="F433" s="135" t="s">
        <v>730</v>
      </c>
      <c r="G433" s="136" t="s">
        <v>731</v>
      </c>
      <c r="H433" s="137">
        <v>6</v>
      </c>
      <c r="I433" s="138"/>
      <c r="J433" s="139">
        <f>ROUND(I433*H433,2)</f>
        <v>0</v>
      </c>
      <c r="K433" s="135" t="s">
        <v>121</v>
      </c>
      <c r="L433" s="28"/>
      <c r="M433" s="140" t="s">
        <v>1</v>
      </c>
      <c r="N433" s="141" t="s">
        <v>41</v>
      </c>
      <c r="O433" s="47"/>
      <c r="P433" s="142">
        <f>O433*H433</f>
        <v>0</v>
      </c>
      <c r="Q433" s="142">
        <v>0</v>
      </c>
      <c r="R433" s="142">
        <f>Q433*H433</f>
        <v>0</v>
      </c>
      <c r="S433" s="142">
        <v>0</v>
      </c>
      <c r="T433" s="143">
        <f>S433*H433</f>
        <v>0</v>
      </c>
      <c r="AR433" s="14" t="s">
        <v>667</v>
      </c>
      <c r="AT433" s="14" t="s">
        <v>117</v>
      </c>
      <c r="AU433" s="14" t="s">
        <v>77</v>
      </c>
      <c r="AY433" s="14" t="s">
        <v>115</v>
      </c>
      <c r="BE433" s="144">
        <f>IF(N433="základní",J433,0)</f>
        <v>0</v>
      </c>
      <c r="BF433" s="144">
        <f>IF(N433="snížená",J433,0)</f>
        <v>0</v>
      </c>
      <c r="BG433" s="144">
        <f>IF(N433="zákl. přenesená",J433,0)</f>
        <v>0</v>
      </c>
      <c r="BH433" s="144">
        <f>IF(N433="sníž. přenesená",J433,0)</f>
        <v>0</v>
      </c>
      <c r="BI433" s="144">
        <f>IF(N433="nulová",J433,0)</f>
        <v>0</v>
      </c>
      <c r="BJ433" s="14" t="s">
        <v>75</v>
      </c>
      <c r="BK433" s="144">
        <f>ROUND(I433*H433,2)</f>
        <v>0</v>
      </c>
      <c r="BL433" s="14" t="s">
        <v>667</v>
      </c>
      <c r="BM433" s="14" t="s">
        <v>732</v>
      </c>
    </row>
    <row r="434" spans="2:47" s="1" customFormat="1" ht="11.25">
      <c r="B434" s="28"/>
      <c r="D434" s="145" t="s">
        <v>124</v>
      </c>
      <c r="F434" s="146" t="s">
        <v>730</v>
      </c>
      <c r="I434" s="77"/>
      <c r="L434" s="28"/>
      <c r="M434" s="147"/>
      <c r="N434" s="47"/>
      <c r="O434" s="47"/>
      <c r="P434" s="47"/>
      <c r="Q434" s="47"/>
      <c r="R434" s="47"/>
      <c r="S434" s="47"/>
      <c r="T434" s="48"/>
      <c r="AT434" s="14" t="s">
        <v>124</v>
      </c>
      <c r="AU434" s="14" t="s">
        <v>77</v>
      </c>
    </row>
    <row r="435" spans="2:65" s="1" customFormat="1" ht="16.5" customHeight="1">
      <c r="B435" s="132"/>
      <c r="C435" s="133" t="s">
        <v>733</v>
      </c>
      <c r="D435" s="133" t="s">
        <v>117</v>
      </c>
      <c r="E435" s="134" t="s">
        <v>734</v>
      </c>
      <c r="F435" s="135" t="s">
        <v>735</v>
      </c>
      <c r="G435" s="136" t="s">
        <v>731</v>
      </c>
      <c r="H435" s="137">
        <v>12</v>
      </c>
      <c r="I435" s="138"/>
      <c r="J435" s="139">
        <f>ROUND(I435*H435,2)</f>
        <v>0</v>
      </c>
      <c r="K435" s="135" t="s">
        <v>121</v>
      </c>
      <c r="L435" s="28"/>
      <c r="M435" s="140" t="s">
        <v>1</v>
      </c>
      <c r="N435" s="141" t="s">
        <v>41</v>
      </c>
      <c r="O435" s="47"/>
      <c r="P435" s="142">
        <f>O435*H435</f>
        <v>0</v>
      </c>
      <c r="Q435" s="142">
        <v>0</v>
      </c>
      <c r="R435" s="142">
        <f>Q435*H435</f>
        <v>0</v>
      </c>
      <c r="S435" s="142">
        <v>0</v>
      </c>
      <c r="T435" s="143">
        <f>S435*H435</f>
        <v>0</v>
      </c>
      <c r="AR435" s="14" t="s">
        <v>667</v>
      </c>
      <c r="AT435" s="14" t="s">
        <v>117</v>
      </c>
      <c r="AU435" s="14" t="s">
        <v>77</v>
      </c>
      <c r="AY435" s="14" t="s">
        <v>115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4" t="s">
        <v>75</v>
      </c>
      <c r="BK435" s="144">
        <f>ROUND(I435*H435,2)</f>
        <v>0</v>
      </c>
      <c r="BL435" s="14" t="s">
        <v>667</v>
      </c>
      <c r="BM435" s="14" t="s">
        <v>736</v>
      </c>
    </row>
    <row r="436" spans="2:47" s="1" customFormat="1" ht="11.25">
      <c r="B436" s="28"/>
      <c r="D436" s="145" t="s">
        <v>124</v>
      </c>
      <c r="F436" s="146" t="s">
        <v>735</v>
      </c>
      <c r="I436" s="77"/>
      <c r="L436" s="28"/>
      <c r="M436" s="147"/>
      <c r="N436" s="47"/>
      <c r="O436" s="47"/>
      <c r="P436" s="47"/>
      <c r="Q436" s="47"/>
      <c r="R436" s="47"/>
      <c r="S436" s="47"/>
      <c r="T436" s="48"/>
      <c r="AT436" s="14" t="s">
        <v>124</v>
      </c>
      <c r="AU436" s="14" t="s">
        <v>77</v>
      </c>
    </row>
    <row r="437" spans="2:65" s="1" customFormat="1" ht="16.5" customHeight="1">
      <c r="B437" s="132"/>
      <c r="C437" s="133" t="s">
        <v>737</v>
      </c>
      <c r="D437" s="133" t="s">
        <v>117</v>
      </c>
      <c r="E437" s="134" t="s">
        <v>738</v>
      </c>
      <c r="F437" s="135" t="s">
        <v>739</v>
      </c>
      <c r="G437" s="136" t="s">
        <v>686</v>
      </c>
      <c r="H437" s="137">
        <v>1</v>
      </c>
      <c r="I437" s="138"/>
      <c r="J437" s="139">
        <f>ROUND(I437*H437,2)</f>
        <v>0</v>
      </c>
      <c r="K437" s="135" t="s">
        <v>121</v>
      </c>
      <c r="L437" s="28"/>
      <c r="M437" s="140" t="s">
        <v>1</v>
      </c>
      <c r="N437" s="141" t="s">
        <v>41</v>
      </c>
      <c r="O437" s="47"/>
      <c r="P437" s="142">
        <f>O437*H437</f>
        <v>0</v>
      </c>
      <c r="Q437" s="142">
        <v>0</v>
      </c>
      <c r="R437" s="142">
        <f>Q437*H437</f>
        <v>0</v>
      </c>
      <c r="S437" s="142">
        <v>0</v>
      </c>
      <c r="T437" s="143">
        <f>S437*H437</f>
        <v>0</v>
      </c>
      <c r="AR437" s="14" t="s">
        <v>667</v>
      </c>
      <c r="AT437" s="14" t="s">
        <v>117</v>
      </c>
      <c r="AU437" s="14" t="s">
        <v>77</v>
      </c>
      <c r="AY437" s="14" t="s">
        <v>115</v>
      </c>
      <c r="BE437" s="144">
        <f>IF(N437="základní",J437,0)</f>
        <v>0</v>
      </c>
      <c r="BF437" s="144">
        <f>IF(N437="snížená",J437,0)</f>
        <v>0</v>
      </c>
      <c r="BG437" s="144">
        <f>IF(N437="zákl. přenesená",J437,0)</f>
        <v>0</v>
      </c>
      <c r="BH437" s="144">
        <f>IF(N437="sníž. přenesená",J437,0)</f>
        <v>0</v>
      </c>
      <c r="BI437" s="144">
        <f>IF(N437="nulová",J437,0)</f>
        <v>0</v>
      </c>
      <c r="BJ437" s="14" t="s">
        <v>75</v>
      </c>
      <c r="BK437" s="144">
        <f>ROUND(I437*H437,2)</f>
        <v>0</v>
      </c>
      <c r="BL437" s="14" t="s">
        <v>667</v>
      </c>
      <c r="BM437" s="14" t="s">
        <v>740</v>
      </c>
    </row>
    <row r="438" spans="2:47" s="1" customFormat="1" ht="11.25">
      <c r="B438" s="28"/>
      <c r="D438" s="145" t="s">
        <v>124</v>
      </c>
      <c r="F438" s="146" t="s">
        <v>739</v>
      </c>
      <c r="I438" s="77"/>
      <c r="L438" s="28"/>
      <c r="M438" s="147"/>
      <c r="N438" s="47"/>
      <c r="O438" s="47"/>
      <c r="P438" s="47"/>
      <c r="Q438" s="47"/>
      <c r="R438" s="47"/>
      <c r="S438" s="47"/>
      <c r="T438" s="48"/>
      <c r="AT438" s="14" t="s">
        <v>124</v>
      </c>
      <c r="AU438" s="14" t="s">
        <v>77</v>
      </c>
    </row>
    <row r="439" spans="2:65" s="1" customFormat="1" ht="16.5" customHeight="1">
      <c r="B439" s="132"/>
      <c r="C439" s="133" t="s">
        <v>741</v>
      </c>
      <c r="D439" s="133" t="s">
        <v>117</v>
      </c>
      <c r="E439" s="134" t="s">
        <v>742</v>
      </c>
      <c r="F439" s="135" t="s">
        <v>743</v>
      </c>
      <c r="G439" s="136" t="s">
        <v>686</v>
      </c>
      <c r="H439" s="137">
        <v>1</v>
      </c>
      <c r="I439" s="138"/>
      <c r="J439" s="139">
        <f>ROUND(I439*H439,2)</f>
        <v>0</v>
      </c>
      <c r="K439" s="135" t="s">
        <v>121</v>
      </c>
      <c r="L439" s="28"/>
      <c r="M439" s="140" t="s">
        <v>1</v>
      </c>
      <c r="N439" s="141" t="s">
        <v>41</v>
      </c>
      <c r="O439" s="47"/>
      <c r="P439" s="142">
        <f>O439*H439</f>
        <v>0</v>
      </c>
      <c r="Q439" s="142">
        <v>0</v>
      </c>
      <c r="R439" s="142">
        <f>Q439*H439</f>
        <v>0</v>
      </c>
      <c r="S439" s="142">
        <v>0</v>
      </c>
      <c r="T439" s="143">
        <f>S439*H439</f>
        <v>0</v>
      </c>
      <c r="AR439" s="14" t="s">
        <v>667</v>
      </c>
      <c r="AT439" s="14" t="s">
        <v>117</v>
      </c>
      <c r="AU439" s="14" t="s">
        <v>77</v>
      </c>
      <c r="AY439" s="14" t="s">
        <v>115</v>
      </c>
      <c r="BE439" s="144">
        <f>IF(N439="základní",J439,0)</f>
        <v>0</v>
      </c>
      <c r="BF439" s="144">
        <f>IF(N439="snížená",J439,0)</f>
        <v>0</v>
      </c>
      <c r="BG439" s="144">
        <f>IF(N439="zákl. přenesená",J439,0)</f>
        <v>0</v>
      </c>
      <c r="BH439" s="144">
        <f>IF(N439="sníž. přenesená",J439,0)</f>
        <v>0</v>
      </c>
      <c r="BI439" s="144">
        <f>IF(N439="nulová",J439,0)</f>
        <v>0</v>
      </c>
      <c r="BJ439" s="14" t="s">
        <v>75</v>
      </c>
      <c r="BK439" s="144">
        <f>ROUND(I439*H439,2)</f>
        <v>0</v>
      </c>
      <c r="BL439" s="14" t="s">
        <v>667</v>
      </c>
      <c r="BM439" s="14" t="s">
        <v>744</v>
      </c>
    </row>
    <row r="440" spans="2:47" s="1" customFormat="1" ht="11.25">
      <c r="B440" s="28"/>
      <c r="D440" s="145" t="s">
        <v>124</v>
      </c>
      <c r="F440" s="146" t="s">
        <v>745</v>
      </c>
      <c r="I440" s="77"/>
      <c r="L440" s="28"/>
      <c r="M440" s="147"/>
      <c r="N440" s="47"/>
      <c r="O440" s="47"/>
      <c r="P440" s="47"/>
      <c r="Q440" s="47"/>
      <c r="R440" s="47"/>
      <c r="S440" s="47"/>
      <c r="T440" s="48"/>
      <c r="AT440" s="14" t="s">
        <v>124</v>
      </c>
      <c r="AU440" s="14" t="s">
        <v>77</v>
      </c>
    </row>
    <row r="441" spans="2:63" s="10" customFormat="1" ht="22.9" customHeight="1">
      <c r="B441" s="119"/>
      <c r="D441" s="120" t="s">
        <v>69</v>
      </c>
      <c r="E441" s="130" t="s">
        <v>746</v>
      </c>
      <c r="F441" s="130" t="s">
        <v>747</v>
      </c>
      <c r="I441" s="122"/>
      <c r="J441" s="131">
        <f>BK441</f>
        <v>0</v>
      </c>
      <c r="L441" s="119"/>
      <c r="M441" s="124"/>
      <c r="N441" s="125"/>
      <c r="O441" s="125"/>
      <c r="P441" s="126">
        <f>SUM(P442:P443)</f>
        <v>0</v>
      </c>
      <c r="Q441" s="125"/>
      <c r="R441" s="126">
        <f>SUM(R442:R443)</f>
        <v>0</v>
      </c>
      <c r="S441" s="125"/>
      <c r="T441" s="127">
        <f>SUM(T442:T443)</f>
        <v>0</v>
      </c>
      <c r="AR441" s="120" t="s">
        <v>147</v>
      </c>
      <c r="AT441" s="128" t="s">
        <v>69</v>
      </c>
      <c r="AU441" s="128" t="s">
        <v>75</v>
      </c>
      <c r="AY441" s="120" t="s">
        <v>115</v>
      </c>
      <c r="BK441" s="129">
        <f>SUM(BK442:BK443)</f>
        <v>0</v>
      </c>
    </row>
    <row r="442" spans="2:65" s="1" customFormat="1" ht="22.5" customHeight="1">
      <c r="B442" s="132"/>
      <c r="C442" s="133" t="s">
        <v>748</v>
      </c>
      <c r="D442" s="133" t="s">
        <v>117</v>
      </c>
      <c r="E442" s="134" t="s">
        <v>749</v>
      </c>
      <c r="F442" s="135" t="s">
        <v>750</v>
      </c>
      <c r="G442" s="136" t="s">
        <v>686</v>
      </c>
      <c r="H442" s="137">
        <v>1</v>
      </c>
      <c r="I442" s="138"/>
      <c r="J442" s="139">
        <f>ROUND(I442*H442,2)</f>
        <v>0</v>
      </c>
      <c r="K442" s="135" t="s">
        <v>121</v>
      </c>
      <c r="L442" s="28"/>
      <c r="M442" s="140" t="s">
        <v>1</v>
      </c>
      <c r="N442" s="141" t="s">
        <v>41</v>
      </c>
      <c r="O442" s="47"/>
      <c r="P442" s="142">
        <f>O442*H442</f>
        <v>0</v>
      </c>
      <c r="Q442" s="142">
        <v>0</v>
      </c>
      <c r="R442" s="142">
        <f>Q442*H442</f>
        <v>0</v>
      </c>
      <c r="S442" s="142">
        <v>0</v>
      </c>
      <c r="T442" s="143">
        <f>S442*H442</f>
        <v>0</v>
      </c>
      <c r="AR442" s="14" t="s">
        <v>667</v>
      </c>
      <c r="AT442" s="14" t="s">
        <v>117</v>
      </c>
      <c r="AU442" s="14" t="s">
        <v>77</v>
      </c>
      <c r="AY442" s="14" t="s">
        <v>115</v>
      </c>
      <c r="BE442" s="144">
        <f>IF(N442="základní",J442,0)</f>
        <v>0</v>
      </c>
      <c r="BF442" s="144">
        <f>IF(N442="snížená",J442,0)</f>
        <v>0</v>
      </c>
      <c r="BG442" s="144">
        <f>IF(N442="zákl. přenesená",J442,0)</f>
        <v>0</v>
      </c>
      <c r="BH442" s="144">
        <f>IF(N442="sníž. přenesená",J442,0)</f>
        <v>0</v>
      </c>
      <c r="BI442" s="144">
        <f>IF(N442="nulová",J442,0)</f>
        <v>0</v>
      </c>
      <c r="BJ442" s="14" t="s">
        <v>75</v>
      </c>
      <c r="BK442" s="144">
        <f>ROUND(I442*H442,2)</f>
        <v>0</v>
      </c>
      <c r="BL442" s="14" t="s">
        <v>667</v>
      </c>
      <c r="BM442" s="14" t="s">
        <v>751</v>
      </c>
    </row>
    <row r="443" spans="2:47" s="1" customFormat="1" ht="19.5">
      <c r="B443" s="28"/>
      <c r="D443" s="145" t="s">
        <v>124</v>
      </c>
      <c r="F443" s="146" t="s">
        <v>750</v>
      </c>
      <c r="I443" s="77"/>
      <c r="L443" s="28"/>
      <c r="M443" s="174"/>
      <c r="N443" s="175"/>
      <c r="O443" s="175"/>
      <c r="P443" s="175"/>
      <c r="Q443" s="175"/>
      <c r="R443" s="175"/>
      <c r="S443" s="175"/>
      <c r="T443" s="176"/>
      <c r="AT443" s="14" t="s">
        <v>124</v>
      </c>
      <c r="AU443" s="14" t="s">
        <v>77</v>
      </c>
    </row>
    <row r="444" spans="2:12" s="1" customFormat="1" ht="6.95" customHeight="1">
      <c r="B444" s="37"/>
      <c r="C444" s="38"/>
      <c r="D444" s="38"/>
      <c r="E444" s="38"/>
      <c r="F444" s="38"/>
      <c r="G444" s="38"/>
      <c r="H444" s="38"/>
      <c r="I444" s="93"/>
      <c r="J444" s="38"/>
      <c r="K444" s="38"/>
      <c r="L444" s="28"/>
    </row>
  </sheetData>
  <autoFilter ref="C88:K443"/>
  <mergeCells count="6">
    <mergeCell ref="L2:V2"/>
    <mergeCell ref="E7:H7"/>
    <mergeCell ref="E16:H16"/>
    <mergeCell ref="E25:H25"/>
    <mergeCell ref="E46:H46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Nentwich, CR Project</dc:creator>
  <cp:keywords/>
  <dc:description/>
  <cp:lastModifiedBy>Ales Vocel</cp:lastModifiedBy>
  <dcterms:created xsi:type="dcterms:W3CDTF">2019-04-18T12:06:58Z</dcterms:created>
  <dcterms:modified xsi:type="dcterms:W3CDTF">2019-04-18T13:05:37Z</dcterms:modified>
  <cp:category/>
  <cp:version/>
  <cp:contentType/>
  <cp:contentStatus/>
</cp:coreProperties>
</file>