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615" activeTab="0"/>
  </bookViews>
  <sheets>
    <sheet name="Rekapitulace stavby" sheetId="1" r:id="rId1"/>
    <sheet name="01 - SO 01 - Bourací a de..." sheetId="2" r:id="rId2"/>
    <sheet name="02 - SO 02 - Stavební čás..." sheetId="3" r:id="rId3"/>
    <sheet name="03 - SO 03 - Terénní úpravy" sheetId="4" r:id="rId4"/>
    <sheet name="04 - SO 04 - Elektrostave..." sheetId="5" r:id="rId5"/>
    <sheet name="05 - PS 01 - Strojně tech..." sheetId="6" r:id="rId6"/>
    <sheet name="06 - PS 02 - Elektrotechn..." sheetId="7" r:id="rId7"/>
    <sheet name="07 - VON" sheetId="8" r:id="rId8"/>
    <sheet name="Pokyny pro vyplnění" sheetId="9" r:id="rId9"/>
  </sheets>
  <definedNames>
    <definedName name="_xlnm._FilterDatabase" localSheetId="1" hidden="1">'01 - SO 01 - Bourací a de...'!$C$85:$K$171</definedName>
    <definedName name="_xlnm._FilterDatabase" localSheetId="2" hidden="1">'02 - SO 02 - Stavební čás...'!$C$99:$K$587</definedName>
    <definedName name="_xlnm._FilterDatabase" localSheetId="3" hidden="1">'03 - SO 03 - Terénní úpravy'!$C$80:$K$107</definedName>
    <definedName name="_xlnm._FilterDatabase" localSheetId="4" hidden="1">'04 - SO 04 - Elektrostave...'!$C$79:$K$114</definedName>
    <definedName name="_xlnm._FilterDatabase" localSheetId="5" hidden="1">'05 - PS 01 - Strojně tech...'!$C$78:$K$110</definedName>
    <definedName name="_xlnm._FilterDatabase" localSheetId="6" hidden="1">'06 - PS 02 - Elektrotechn...'!$C$80:$K$110</definedName>
    <definedName name="_xlnm._FilterDatabase" localSheetId="7" hidden="1">'07 - VON'!$C$76:$K$95</definedName>
    <definedName name="_xlnm.Print_Area" localSheetId="1">'01 - SO 01 - Bourací a de...'!$C$4:$J$36,'01 - SO 01 - Bourací a de...'!$C$42:$J$67,'01 - SO 01 - Bourací a de...'!$C$73:$K$171</definedName>
    <definedName name="_xlnm.Print_Area" localSheetId="2">'02 - SO 02 - Stavební čás...'!$C$4:$J$36,'02 - SO 02 - Stavební čás...'!$C$42:$J$81,'02 - SO 02 - Stavební čás...'!$C$87:$K$587</definedName>
    <definedName name="_xlnm.Print_Area" localSheetId="3">'03 - SO 03 - Terénní úpravy'!$C$4:$J$36,'03 - SO 03 - Terénní úpravy'!$C$42:$J$62,'03 - SO 03 - Terénní úpravy'!$C$68:$K$107</definedName>
    <definedName name="_xlnm.Print_Area" localSheetId="4">'04 - SO 04 - Elektrostave...'!$C$4:$J$36,'04 - SO 04 - Elektrostave...'!$C$42:$J$61,'04 - SO 04 - Elektrostave...'!$C$67:$K$114</definedName>
    <definedName name="_xlnm.Print_Area" localSheetId="5">'05 - PS 01 - Strojně tech...'!$C$4:$J$36,'05 - PS 01 - Strojně tech...'!$C$42:$J$60,'05 - PS 01 - Strojně tech...'!$C$66:$K$110</definedName>
    <definedName name="_xlnm.Print_Area" localSheetId="6">'06 - PS 02 - Elektrotechn...'!$C$4:$J$36,'06 - PS 02 - Elektrotechn...'!$C$42:$J$62,'06 - PS 02 - Elektrotechn...'!$C$68:$K$110</definedName>
    <definedName name="_xlnm.Print_Area" localSheetId="7">'07 - VON'!$C$4:$J$36,'07 - VON'!$C$42:$J$58,'07 - VON'!$C$64:$K$95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'01 - SO 01 - Bourací a de...'!$85:$85</definedName>
    <definedName name="_xlnm.Print_Titles" localSheetId="2">'02 - SO 02 - Stavební čás...'!$99:$99</definedName>
    <definedName name="_xlnm.Print_Titles" localSheetId="3">'03 - SO 03 - Terénní úpravy'!$80:$80</definedName>
    <definedName name="_xlnm.Print_Titles" localSheetId="4">'04 - SO 04 - Elektrostave...'!$79:$79</definedName>
    <definedName name="_xlnm.Print_Titles" localSheetId="5">'05 - PS 01 - Strojně tech...'!$78:$78</definedName>
    <definedName name="_xlnm.Print_Titles" localSheetId="6">'06 - PS 02 - Elektrotechn...'!$80:$80</definedName>
    <definedName name="_xlnm.Print_Titles" localSheetId="7">'07 - VON'!$76:$76</definedName>
  </definedNames>
  <calcPr calcId="152511"/>
</workbook>
</file>

<file path=xl/sharedStrings.xml><?xml version="1.0" encoding="utf-8"?>
<sst xmlns="http://schemas.openxmlformats.org/spreadsheetml/2006/main" count="9735" uniqueCount="1770">
  <si>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</si>
  <si>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</si>
  <si>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</si>
  <si>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</si>
  <si>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</si>
  <si>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</si>
  <si>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</si>
  <si>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{5383382c-bdbd-4775-a625-f95ba3b03384}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</si>
  <si>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</si>
  <si>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</si>
  <si>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</si>
  <si>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</si>
  <si>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</si>
  <si>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</si>
  <si>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</si>
  <si>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</si>
  <si>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</si>
  <si>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807_18-N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</si>
  <si>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</si>
  <si>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</si>
  <si>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SV Mnich. Hradiště, Boseň, VDJ - úpr.7.1.19</t>
  </si>
  <si>
    <t>KSO:</t>
  </si>
  <si>
    <t>CC-CZ:</t>
  </si>
  <si>
    <t>Místo:</t>
  </si>
  <si>
    <t>Boseň</t>
  </si>
  <si>
    <t>Datum:</t>
  </si>
  <si>
    <t>14. 3. 2017</t>
  </si>
  <si>
    <t>Zadavatel:</t>
  </si>
  <si>
    <t>IČ:</t>
  </si>
  <si>
    <t>VaK Mladá Boleslav, a.s.</t>
  </si>
  <si>
    <t>DIČ:</t>
  </si>
  <si>
    <t>Uchazeč:</t>
  </si>
  <si>
    <t>Vyplň údaj</t>
  </si>
  <si>
    <t>Projektant:</t>
  </si>
  <si>
    <t>Vodohospodářské inženýrské služby a.s.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</si>
  <si>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</si>
  <si>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</si>
  <si>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</si>
  <si>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</si>
  <si>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</si>
  <si>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</si>
  <si>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</si>
  <si>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</si>
  <si>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</si>
  <si>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</si>
  <si>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</si>
  <si>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</si>
  <si>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</si>
  <si>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</si>
  <si>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</si>
  <si>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</si>
  <si>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</si>
  <si>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</si>
  <si>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</si>
  <si>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</si>
  <si>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</si>
  <si>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</si>
  <si>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</si>
  <si>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</si>
  <si>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</si>
  <si>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</si>
  <si>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</si>
  <si>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</si>
  <si>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</si>
  <si>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</si>
  <si>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</si>
  <si>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</si>
  <si>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</si>
  <si>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</si>
  <si>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</si>
  <si>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</si>
  <si>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</si>
  <si>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</si>
  <si>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</si>
  <si>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</si>
  <si>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</si>
  <si>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</si>
  <si>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</si>
  <si>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Bourací a demontážní práce</t>
  </si>
  <si>
    <t>STA</t>
  </si>
  <si>
    <t>1</t>
  </si>
  <si>
    <t>{ccdde452-3a82-4f30-b49f-2f663318e2a2}</t>
  </si>
  <si>
    <t>2</t>
  </si>
  <si>
    <t>02</t>
  </si>
  <si>
    <t>SO 02 - Stavební část - vodojem</t>
  </si>
  <si>
    <t>{e83a365e-0164-4403-9210-44fc2e3fb361}</t>
  </si>
  <si>
    <t>03</t>
  </si>
  <si>
    <t>SO 03 - Terénní úpravy</t>
  </si>
  <si>
    <t>{dff59b6f-928e-48ce-9cae-9b15e988f472}</t>
  </si>
  <si>
    <t>04</t>
  </si>
  <si>
    <t>SO 04 - Elektrostavební část</t>
  </si>
  <si>
    <t>{c749cb04-9a87-4847-b42f-b6b926d2a22f}</t>
  </si>
  <si>
    <t>05</t>
  </si>
  <si>
    <t>PS 01 - Strojně technologická část</t>
  </si>
  <si>
    <t>PRO</t>
  </si>
  <si>
    <t>{fc194f89-8b2b-4ebc-834f-9f24b5b7364a}</t>
  </si>
  <si>
    <t>06</t>
  </si>
  <si>
    <t>PS 02 - Elektrotechnologická část, MaR</t>
  </si>
  <si>
    <t>{6a3d5d1c-2049-496d-ba21-fe2146195851}</t>
  </si>
  <si>
    <t>07</t>
  </si>
  <si>
    <t>VON</t>
  </si>
  <si>
    <t>{7c568666-9e29-48ed-9080-33adb116bce9}</t>
  </si>
  <si>
    <t>1) Krycí list soupisu</t>
  </si>
  <si>
    <t>2) Rekapitulace</t>
  </si>
  <si>
    <t>3) Soupis prací</t>
  </si>
  <si>
    <t>Zpět na list:</t>
  </si>
  <si>
    <t>Rekapitulace stavby</t>
  </si>
  <si>
    <t>V</t>
  </si>
  <si>
    <t>délka vyšší části zdi</t>
  </si>
  <si>
    <t>m</t>
  </si>
  <si>
    <t>7,528</t>
  </si>
  <si>
    <t>3</t>
  </si>
  <si>
    <t>KRYCÍ LIST SOUPISU</t>
  </si>
  <si>
    <t>Objekt:</t>
  </si>
  <si>
    <t>01 - SO 01 - Bourací a demontážní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</si>
  <si>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</si>
  <si>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</si>
  <si>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</si>
  <si>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</si>
  <si>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</si>
  <si>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</si>
  <si>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</si>
  <si>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</si>
  <si>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</si>
  <si>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</si>
  <si>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</si>
  <si>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</si>
  <si>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</si>
  <si>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</si>
  <si>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</si>
  <si>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</si>
  <si>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</si>
  <si>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</si>
  <si>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</si>
  <si>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</si>
  <si>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</si>
  <si>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</si>
  <si>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</si>
  <si>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</si>
  <si>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</si>
  <si>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</si>
  <si>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</si>
  <si>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</si>
  <si>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</si>
  <si>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</si>
  <si>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</si>
  <si>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</si>
  <si>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</si>
  <si>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</si>
  <si>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121101201</t>
  </si>
  <si>
    <t>Odstranění lesní hrabanky pro jakoukoliv tloušťku vrstvy</t>
  </si>
  <si>
    <t>m2</t>
  </si>
  <si>
    <t>CS ÚRS 2017 01</t>
  </si>
  <si>
    <t>4</t>
  </si>
  <si>
    <t>-1980234399</t>
  </si>
  <si>
    <t>VV</t>
  </si>
  <si>
    <t>(8,67+1,5)*(6,22+1,5+1,5) "povrch akumulace"</t>
  </si>
  <si>
    <t>6,5*3 "povrch kolem schodů"</t>
  </si>
  <si>
    <t>Součet</t>
  </si>
  <si>
    <t>122201101</t>
  </si>
  <si>
    <t>Odkopávky a prokopávky nezapažené s přehozením výkopku na vzdálenost do 3 m nebo s naložením na dopravní prostředek v hornině tř. 3 do 100 m3</t>
  </si>
  <si>
    <t>m3</t>
  </si>
  <si>
    <t>-1643671901</t>
  </si>
  <si>
    <t>6,23*6,22*0,35 "strop nádrže"</t>
  </si>
  <si>
    <t>(6,23*2+6,22)*1*1,5 "obvod nádrže"</t>
  </si>
  <si>
    <t>(3,7*3,2*1,5)+((1,2+1,5)*3,4*1,4) "podél vstupu+kolem schodů"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</si>
  <si>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</si>
  <si>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</si>
  <si>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-1718233695</t>
  </si>
  <si>
    <t>162401102</t>
  </si>
  <si>
    <t xml:space="preserve">Vodorovné přemístění výkopku nebo sypaniny po suchu na obvyklém dopravním prostředku, bez naložení výkopku, avšak se složením bez rozhrnutí z horniny tř. 1 až 4 na vzdálenost přes 1 500 do 2 000 m, na mezideponii </t>
  </si>
  <si>
    <t>1549158208</t>
  </si>
  <si>
    <t>72,195 "odkopávky</t>
  </si>
  <si>
    <t xml:space="preserve">72,195-22,5  "zpětný zásyp </t>
  </si>
  <si>
    <t>5</t>
  </si>
  <si>
    <t>167101101</t>
  </si>
  <si>
    <t>Nakládání, skládání a překládání neulehlého výkopku nebo sypaniny nakládání, množství do 100 m3, z hornin tř. 1 až 4</t>
  </si>
  <si>
    <t>1875719468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</si>
  <si>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</si>
  <si>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</si>
  <si>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</si>
  <si>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CS ÚRS 2018 02</t>
  </si>
  <si>
    <t>66391423</t>
  </si>
  <si>
    <t>22,5  "přebytečný výkopek -PD - za kamennou rovnaninu</t>
  </si>
  <si>
    <t>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</si>
  <si>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</si>
  <si>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</si>
  <si>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1409906047</t>
  </si>
  <si>
    <t>22,5*10 'Přepočtené koeficientem množství</t>
  </si>
  <si>
    <t>8</t>
  </si>
  <si>
    <t>171201201</t>
  </si>
  <si>
    <t>Uložení sypaniny na skládky</t>
  </si>
  <si>
    <t>560627487</t>
  </si>
  <si>
    <t>22,5  "přebytečný výkopek -PD</t>
  </si>
  <si>
    <t>9</t>
  </si>
  <si>
    <t>171201211</t>
  </si>
  <si>
    <t>Uložení sypaniny poplatek za uložení sypaniny na skládce (skládkovné)</t>
  </si>
  <si>
    <t>t</t>
  </si>
  <si>
    <t>-1770527502</t>
  </si>
  <si>
    <t>22,5*1,6 'Přepočtené koeficientem množství</t>
  </si>
  <si>
    <t>Ostatní konstrukce a práce-bourání</t>
  </si>
  <si>
    <t>10</t>
  </si>
  <si>
    <t>962032241</t>
  </si>
  <si>
    <t>Bourání zdiva nadzákladového z cihel nebo tvárnic z cihel pálených nebo vápenopískových, na maltu cementovou, objemu přes 1 m3</t>
  </si>
  <si>
    <t>-1875835872</t>
  </si>
  <si>
    <t>(1,94*2+3,2)*2,43*0,4 "stěny armaturní komory"</t>
  </si>
  <si>
    <t>-1*2*0,4</t>
  </si>
  <si>
    <t>11</t>
  </si>
  <si>
    <t>962052211</t>
  </si>
  <si>
    <t>Bourání zdiva železobetonového nadzákladového, objemu přes 1 m3</t>
  </si>
  <si>
    <t>1556933609</t>
  </si>
  <si>
    <t>(1,85*2+1,2+0,8*2)*0,85*0,2 "skořepina"</t>
  </si>
  <si>
    <t>12</t>
  </si>
  <si>
    <t>963042819</t>
  </si>
  <si>
    <t>Bourání schodišťových stupňů betonových zhotovených na místě</t>
  </si>
  <si>
    <t>1181172527</t>
  </si>
  <si>
    <t>1,2*10 "schodiště"</t>
  </si>
  <si>
    <t>13</t>
  </si>
  <si>
    <t>963051113</t>
  </si>
  <si>
    <t>Bourání železobetonových stropů deskových, tl. přes 80 mm</t>
  </si>
  <si>
    <t>-472929428</t>
  </si>
  <si>
    <t>1,85*1,2*0,11"podlaha v arm. komoře"</t>
  </si>
  <si>
    <t>2,2*2,8*0,12 "strop arm. komory"</t>
  </si>
  <si>
    <t>2,05*1,6*0,12 "vstup do akumulace"</t>
  </si>
  <si>
    <t>14</t>
  </si>
  <si>
    <t>965042241</t>
  </si>
  <si>
    <t>Bourání mazanin betonových nebo z litého asfaltu tl. přes 100 mm, plochy přes 4 m2</t>
  </si>
  <si>
    <t>-165914570</t>
  </si>
  <si>
    <t>(1,85*1,6)*0,08+4,03*1,92*0,08 "spádový beton"</t>
  </si>
  <si>
    <t>977131110</t>
  </si>
  <si>
    <t>Vrty příklepovými vrtáky do cihelného zdiva nebo prostého betonu průměru do 16 mm</t>
  </si>
  <si>
    <t>1319225952</t>
  </si>
  <si>
    <t>8*2*0,2 "vrty pro výztuž D.2.1"</t>
  </si>
  <si>
    <t>60*0,2 "vrty pro kotvení bet. bloku -kce5"</t>
  </si>
  <si>
    <t>16</t>
  </si>
  <si>
    <t>977131291</t>
  </si>
  <si>
    <t>Vrty příklepovými vrtáky do cihelného zdiva nebo prostého betonu Příplatek k cenám za práci ve stísněném prostoru</t>
  </si>
  <si>
    <t>-1667204792</t>
  </si>
  <si>
    <t>17</t>
  </si>
  <si>
    <t>977151125</t>
  </si>
  <si>
    <t>Jádrové vrty diamantovými korunkami do stavebních materiálů (železobetonu, betonu, cihel, obkladů, dlažeb, kamene) průměru přes 180 do 200 mm</t>
  </si>
  <si>
    <t>1471224623</t>
  </si>
  <si>
    <t>0,35 "vrt F nové portubí d50"</t>
  </si>
  <si>
    <t>18</t>
  </si>
  <si>
    <t>977151126</t>
  </si>
  <si>
    <t>Jádrové vrty diamantovými korunkami do stavebních materiálů (železobetonu, betonu, cihel, obkladů, dlažeb, kamene) průměru přes 200 do 225 mm</t>
  </si>
  <si>
    <t>578500904</t>
  </si>
  <si>
    <t>0,5 "A"</t>
  </si>
  <si>
    <t>0,5 "C"</t>
  </si>
  <si>
    <t>0,35 "E"</t>
  </si>
  <si>
    <t>0,35 "G"</t>
  </si>
  <si>
    <t>0,35 "H"</t>
  </si>
  <si>
    <t>19</t>
  </si>
  <si>
    <t>977151127</t>
  </si>
  <si>
    <t>Jádrové vrty diamantovými korunkami do stavebních materiálů (železobetonu, betonu, cihel, obkladů, dlažeb, kamene) průměru přes 225 do 250 mm</t>
  </si>
  <si>
    <t>-2106014634</t>
  </si>
  <si>
    <t>0,5 "B"</t>
  </si>
  <si>
    <t>0,35 "D"</t>
  </si>
  <si>
    <t>20</t>
  </si>
  <si>
    <t>977151911</t>
  </si>
  <si>
    <t>Jádrové vrty diamantovými korunkami do stavebních materiálů (železobetonu, betonu, cihel, obkladů, dlažeb, kamene) Příplatek k cenám za práci ve stísněném prostoru</t>
  </si>
  <si>
    <t>-1286578405</t>
  </si>
  <si>
    <t>997</t>
  </si>
  <si>
    <t>Přesun sutě</t>
  </si>
  <si>
    <t>997013501</t>
  </si>
  <si>
    <t>Odvoz suti a vybouraných hmot na skládku nebo meziskládku se složením, na vzdálenost do 1 km</t>
  </si>
  <si>
    <t>564892745</t>
  </si>
  <si>
    <t>22</t>
  </si>
  <si>
    <t>997013509</t>
  </si>
  <si>
    <t>Odvoz suti a vybouraných hmot na skládku nebo meziskládku se složením, na vzdálenost Příplatek k ceně za každý další i započatý 1 km přes 1 km</t>
  </si>
  <si>
    <t>-1785790105</t>
  </si>
  <si>
    <t>21,823*15 'Přepočtené koeficientem množství</t>
  </si>
  <si>
    <t>23</t>
  </si>
  <si>
    <t>997013831</t>
  </si>
  <si>
    <t>Poplatek za uložení stavebního odpadu na skládce (skládkovné) směsného</t>
  </si>
  <si>
    <t>-2135946490</t>
  </si>
  <si>
    <t>PSV</t>
  </si>
  <si>
    <t>Práce a dodávky PSV</t>
  </si>
  <si>
    <t>711</t>
  </si>
  <si>
    <t>Izolace proti vodě, vlhkosti a plynům</t>
  </si>
  <si>
    <t>24</t>
  </si>
  <si>
    <t>711131811</t>
  </si>
  <si>
    <t>Odstranění izolace proti zemní vlhkosti na ploše vodorovné V</t>
  </si>
  <si>
    <t>1298374124</t>
  </si>
  <si>
    <t>6,22*6,23 "plocha nad akumulací"</t>
  </si>
  <si>
    <t>25</t>
  </si>
  <si>
    <t>711131821</t>
  </si>
  <si>
    <t>Odstranění izolace proti zemní vlhkosti na ploše svislé S</t>
  </si>
  <si>
    <t>-1055187869</t>
  </si>
  <si>
    <t>8,67*2+6,22*2 "boky komor"</t>
  </si>
  <si>
    <t>764</t>
  </si>
  <si>
    <t>Konstrukce klempířské</t>
  </si>
  <si>
    <t>26</t>
  </si>
  <si>
    <t>712300843</t>
  </si>
  <si>
    <t>Odstranění ze střech plochých do 10 st. zbytkového asfaltového pásu odsekáním</t>
  </si>
  <si>
    <t>-764946298</t>
  </si>
  <si>
    <t>1,92*4,03</t>
  </si>
  <si>
    <t>27</t>
  </si>
  <si>
    <t>764002841</t>
  </si>
  <si>
    <t>Demontáž klempířských konstrukcí oplechování horních ploch zdí a nadezdívek do suti</t>
  </si>
  <si>
    <t>-1853787862</t>
  </si>
  <si>
    <t>4,03*2 "atika"</t>
  </si>
  <si>
    <t>767</t>
  </si>
  <si>
    <t>Konstrukce zámečnické</t>
  </si>
  <si>
    <t>28</t>
  </si>
  <si>
    <t>767641800</t>
  </si>
  <si>
    <t>Demontáž dveřních zárubní odřezáním od upevnění, plochy dveří do 2,5 m2</t>
  </si>
  <si>
    <t>kus</t>
  </si>
  <si>
    <t>14080496</t>
  </si>
  <si>
    <t>29</t>
  </si>
  <si>
    <t>767691822</t>
  </si>
  <si>
    <t>Vyvěšení nebo zavěšení kovových křídel – ostatní práce s případným uložením a opětovným zavěšením po provedení stavebních změn dveří, plochy do 2 m2</t>
  </si>
  <si>
    <t>2060630392</t>
  </si>
  <si>
    <t>30</t>
  </si>
  <si>
    <t>767996803</t>
  </si>
  <si>
    <t>Demontáž ostatních zámečnických konstrukcí o hmotnosti jednotlivých dílů rozebráním přes 100 do 250 kg</t>
  </si>
  <si>
    <t>kg</t>
  </si>
  <si>
    <t>-1411159713</t>
  </si>
  <si>
    <t>M</t>
  </si>
  <si>
    <t>Práce a dodávky M</t>
  </si>
  <si>
    <t>23-M</t>
  </si>
  <si>
    <t>Montáže potrubí</t>
  </si>
  <si>
    <t>31</t>
  </si>
  <si>
    <t>23108111R</t>
  </si>
  <si>
    <t>64</t>
  </si>
  <si>
    <t>-467836301</t>
  </si>
  <si>
    <t>940 "demontáž vystrojení VDJ"</t>
  </si>
  <si>
    <t>kce_3</t>
  </si>
  <si>
    <t>Strop vnější akumulace</t>
  </si>
  <si>
    <t>38,751</t>
  </si>
  <si>
    <t>kce_4</t>
  </si>
  <si>
    <t>boky akumulace - kce 4</t>
  </si>
  <si>
    <t>29,88</t>
  </si>
  <si>
    <t>san_1</t>
  </si>
  <si>
    <t>strop akumulační komoryry - plocha</t>
  </si>
  <si>
    <t>26,761</t>
  </si>
  <si>
    <t>san_3</t>
  </si>
  <si>
    <t>sanace 3 - dno akumulace</t>
  </si>
  <si>
    <t>27,301</t>
  </si>
  <si>
    <t>san_5</t>
  </si>
  <si>
    <t>sanace 5 - dno v armakomoře</t>
  </si>
  <si>
    <t>4,656</t>
  </si>
  <si>
    <t>san_II</t>
  </si>
  <si>
    <t>Stěny akumulační komory -plocha</t>
  </si>
  <si>
    <t>61,88</t>
  </si>
  <si>
    <t>san_IV</t>
  </si>
  <si>
    <t>Stěny suterénu armaturní komory -plocha"</t>
  </si>
  <si>
    <t>22,334</t>
  </si>
  <si>
    <t>02 - SO 02 - Stavební část - vodojem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</si>
  <si>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</si>
  <si>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</si>
  <si>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</si>
  <si>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</si>
  <si>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</si>
  <si>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</si>
  <si>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</si>
  <si>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</si>
  <si>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</si>
  <si>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</si>
  <si>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</si>
  <si>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</si>
  <si>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</si>
  <si>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</si>
  <si>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</si>
  <si>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</si>
  <si>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</si>
  <si>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183405211</t>
  </si>
  <si>
    <t>Výsev trávníku hydroosevem na ornici</t>
  </si>
  <si>
    <t>-336548217</t>
  </si>
  <si>
    <t>kce_3 "strop akumulace"</t>
  </si>
  <si>
    <t>005724720</t>
  </si>
  <si>
    <t>osivo směs travní krajinná - rovinná</t>
  </si>
  <si>
    <t>2068918444</t>
  </si>
  <si>
    <t>38,751*0,015 'Přepočtené koeficientem množství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</si>
  <si>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</si>
  <si>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</si>
  <si>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</si>
  <si>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-2059287543</t>
  </si>
  <si>
    <t>0,7*0,4*(3,4+2*2) "obsyp armakomory na stropě akumulace"</t>
  </si>
  <si>
    <t>0,8*0,8*0,8*2  "vsakovací jámy"</t>
  </si>
  <si>
    <t>212755213</t>
  </si>
  <si>
    <t>Trativody bez lože z drenážních trubek plastových flexibilních D 80 mm</t>
  </si>
  <si>
    <t>105913977</t>
  </si>
  <si>
    <t>3,4+2*2 "obvod armakomory na stropě akumulace"</t>
  </si>
  <si>
    <t>(1,8+1,5)*2 "zaústění do vsakování"</t>
  </si>
  <si>
    <t>14*1,1 'Přepočtené koeficientem množství</t>
  </si>
  <si>
    <t>213141113</t>
  </si>
  <si>
    <t>Zřízení vrstvy z geotextilie filtrační, separační, odvodňovací, ochranné, výztužné nebo protierozní v rovině nebo ve sklonu do 1:5, šířky přes 6 do 8,5 m</t>
  </si>
  <si>
    <t>1177773416</t>
  </si>
  <si>
    <t>693111460</t>
  </si>
  <si>
    <t>geotextilie netkaná PP 300 g/m2 do š 8,8 m</t>
  </si>
  <si>
    <t>1320700033</t>
  </si>
  <si>
    <t>210,095*1,15 'Přepočtené koeficientem množství</t>
  </si>
  <si>
    <t>274361221</t>
  </si>
  <si>
    <t>Výztuž základů pasů z betonářské oceli 10 216 (E)</t>
  </si>
  <si>
    <t>-417823468</t>
  </si>
  <si>
    <t>60*03*0,0016 "přikotvení základu"</t>
  </si>
  <si>
    <t>279113116</t>
  </si>
  <si>
    <t>Základové zdi z tvárnic ztraceného bednění včetně výplně z betonu bez zvláštních nároků na vliv prostředí třídy C 8/10, tloušťky zdiva přes 400 do 500 mm</t>
  </si>
  <si>
    <t>1398357061</t>
  </si>
  <si>
    <t>4,4*2,25*2 "podpěrná zeď schodiště D.2.8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</si>
  <si>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</si>
  <si>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</si>
  <si>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669076147</t>
  </si>
  <si>
    <t>19,8*0,015 'Přepočtené koeficientem množství</t>
  </si>
  <si>
    <t>279311961</t>
  </si>
  <si>
    <t>Základové zdi z betonu prostého bez zvláštních nároků na vliv prostředí tř. C 25/30</t>
  </si>
  <si>
    <t>-293405459</t>
  </si>
  <si>
    <t>2,44*2*0,35*0,2 "základ pod lícové zdivo -det.F"</t>
  </si>
  <si>
    <t>3,4*0,75*0,2 "základ pod vstup do armakomory"</t>
  </si>
  <si>
    <t>1,55*0,6*0,975 "základ pod schodiště"</t>
  </si>
  <si>
    <t>279351101</t>
  </si>
  <si>
    <t>Bednění základových zdí svislé nebo šikmé (odkloněné), půdorysně přímé nebo zalomené ve volných nebo zapažených jámách, rýhách, šachtách, včetně případných vzpěr, jednostranné zřízení</t>
  </si>
  <si>
    <t>-1486157801</t>
  </si>
  <si>
    <t>2,44*2*0,35 "základ pod lícové zdivo -det.F"</t>
  </si>
  <si>
    <t>3,4*0,75 "základ pod vstup do armakomoryů</t>
  </si>
  <si>
    <t>279351102</t>
  </si>
  <si>
    <t>Bednění základových zdí svislé nebo šikmé (odkloněné), půdorysně přímé nebo zalomené ve volných nebo zapažených jámách, rýhách, šachtách, včetně případných vzpěr, jednostranné odstranění</t>
  </si>
  <si>
    <t>-1844481842</t>
  </si>
  <si>
    <t>279351105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</si>
  <si>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</si>
  <si>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1770510650</t>
  </si>
  <si>
    <t>1,55*0,975 +0,6*0,975 "základ pod schodiště"</t>
  </si>
  <si>
    <t>279351106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</si>
  <si>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</si>
  <si>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1334583283</t>
  </si>
  <si>
    <t>Svislé a kompletní konstrukce</t>
  </si>
  <si>
    <t>311238116</t>
  </si>
  <si>
    <t>Zdivo nosné jednovrstvé z cihel děrovaných vnitřní klasické, spojené na pero a drážku na maltu MVC, pevnost cihel P15, tl. zdiva 300 mm</t>
  </si>
  <si>
    <t>1365995333</t>
  </si>
  <si>
    <t>(1,94*2+3)*2,75 "obvod vstupu"</t>
  </si>
  <si>
    <t>(1,8*3+0,6*2)*1,25 "obvod nad akumulací"</t>
  </si>
  <si>
    <t>(3,7*1)/2*2 "štíty"</t>
  </si>
  <si>
    <t>313234151</t>
  </si>
  <si>
    <t>1567309137</t>
  </si>
  <si>
    <t>313234321</t>
  </si>
  <si>
    <t xml:space="preserve">Kotvení lícovaného zdiva kotvící technikou do zdiva konzolovou kotvou </t>
  </si>
  <si>
    <t>342301296</t>
  </si>
  <si>
    <t>317168131</t>
  </si>
  <si>
    <t>Překlady keramické vysoké osazené do maltového lože, šířky překladu 7 cm výšky 23,8 cm, délky 125 cm</t>
  </si>
  <si>
    <t>1047667871</t>
  </si>
  <si>
    <t>317998113</t>
  </si>
  <si>
    <t>Izolace tepelná mezi překlady z pěnového polystyrénu výšky 24 cm, tloušťky 80 mm</t>
  </si>
  <si>
    <t>1421985367</t>
  </si>
  <si>
    <t>Vodorovné konstrukce</t>
  </si>
  <si>
    <t>411171111R</t>
  </si>
  <si>
    <t>Montáž konstrukce podlah a plošin pororoštů z kompozitu do 30 kg/m2</t>
  </si>
  <si>
    <t>546653172</t>
  </si>
  <si>
    <t>1,9*2,36 "pororošt P1"</t>
  </si>
  <si>
    <t>0,3*0,95</t>
  </si>
  <si>
    <t>-0,6*0,9</t>
  </si>
  <si>
    <t>592271391</t>
  </si>
  <si>
    <t>pororošt, typ Prefagrid, s vyjímatelnými díly - D.2.5 (vč. nosné konstrukce)</t>
  </si>
  <si>
    <t>32</t>
  </si>
  <si>
    <t>-914288283</t>
  </si>
  <si>
    <t>411321616</t>
  </si>
  <si>
    <t>Stropy z betonu železového (bez výztuže) stropů deskových, plochých střech, desek balkonových, desek hřibových stropů včetně hlavic hřibových sloupů tř. C 30/37</t>
  </si>
  <si>
    <t>-862733981</t>
  </si>
  <si>
    <t>6,22*2,4*0,25 "roznášecí deska"</t>
  </si>
  <si>
    <t>-0,6*0,9*0,25</t>
  </si>
  <si>
    <t>1,85*1,2*0,25 "vstup do akumulace"</t>
  </si>
  <si>
    <t>411351101</t>
  </si>
  <si>
    <t>Bednění stropů, kleneb nebo skořepin bez podpěrné konstrukce stropů deskových, balkonových nebo plošných konzol plné, rovné, popř. s náběhy zřízení</t>
  </si>
  <si>
    <t>1320658261</t>
  </si>
  <si>
    <t>5,52*2,4 "roznášecí deska"</t>
  </si>
  <si>
    <t>(6,22+2,4)*2*0,25 "roznášecí deska"</t>
  </si>
  <si>
    <t>(0,6+0,9)*2*0,25</t>
  </si>
  <si>
    <t>1,85*1,2"vstup do akumulace"</t>
  </si>
  <si>
    <t>411351102</t>
  </si>
  <si>
    <t>Bednění stropů, kleneb nebo skořepin bez podpěrné konstrukce stropů deskových, balkonových nebo plošných konzol plné, rovné, popř. s náběhy odstranění</t>
  </si>
  <si>
    <t>2037262423</t>
  </si>
  <si>
    <t>411354171</t>
  </si>
  <si>
    <t>Podpěrná konstrukce stropů výšky do 4 m se zesílením dna bednění na výměru m2 půdorysu pro zatížení betonovou směsí a výztuží do 5 kPa zřízení</t>
  </si>
  <si>
    <t>2005311474</t>
  </si>
  <si>
    <t>411354172</t>
  </si>
  <si>
    <t>Podpěrná konstrukce stropů výšky do 4 m se zesílením dna bednění na výměru m2 půdorysu pro zatížení betonovou směsí a výztuží do 5 kPa odstranění</t>
  </si>
  <si>
    <t>184357065</t>
  </si>
  <si>
    <t>411361221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</si>
  <si>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10 216 (E)</t>
  </si>
  <si>
    <t>1835012944</t>
  </si>
  <si>
    <t>472*0,001</t>
  </si>
  <si>
    <t>417321414</t>
  </si>
  <si>
    <t>Ztužující pásy a věnce z betonu železového (bez výztuže) tř. C 20/25</t>
  </si>
  <si>
    <t>-117683161</t>
  </si>
  <si>
    <t>(3*2+4,4*2)*0,2*0,35</t>
  </si>
  <si>
    <t>417351115</t>
  </si>
  <si>
    <t>Bednění bočnic ztužujících pásů a věnců včetně vzpěr zřízení</t>
  </si>
  <si>
    <t>-93579155</t>
  </si>
  <si>
    <t>(3*2+4,4*2)*0,6*2</t>
  </si>
  <si>
    <t>417351116</t>
  </si>
  <si>
    <t>Bednění bočnic ztužujících pásů a věnců včetně vzpěr odstranění</t>
  </si>
  <si>
    <t>1023798489</t>
  </si>
  <si>
    <t>417361821</t>
  </si>
  <si>
    <t>Výztuž ztužujících pásů a věnců z betonářské oceli 10 505 (R) nebo BSt 500</t>
  </si>
  <si>
    <t>-1251347849</t>
  </si>
  <si>
    <t>1,036*0,09 'Přepočtené koeficientem množství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</si>
  <si>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</si>
  <si>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</si>
  <si>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1067830336</t>
  </si>
  <si>
    <t xml:space="preserve">9*1,15 "schodnice " </t>
  </si>
  <si>
    <t>33</t>
  </si>
  <si>
    <t>593737400</t>
  </si>
  <si>
    <t>schodnice venkovní DZH 225x290 s drážkou</t>
  </si>
  <si>
    <t>1208760800</t>
  </si>
  <si>
    <t>34</t>
  </si>
  <si>
    <t>451575111</t>
  </si>
  <si>
    <t>Podkladní vrstva tl. do 250 mm s dodáním hmot, s jejich rozprostřením a zhutněním a s urovnáním horní plochy ze štěrkopísku</t>
  </si>
  <si>
    <t>-271507842</t>
  </si>
  <si>
    <t>kce_3*0,1 "štěrkopísek kce 3"</t>
  </si>
  <si>
    <t>35</t>
  </si>
  <si>
    <t>452313131</t>
  </si>
  <si>
    <t>Podkladní bloky z betonu prostého tř. C 12/15 otevřený výkop</t>
  </si>
  <si>
    <t>632915643</t>
  </si>
  <si>
    <t>0,4*0,4*0,4*6 "LT kolena DN80 + DN100</t>
  </si>
  <si>
    <t>36</t>
  </si>
  <si>
    <t>452353101</t>
  </si>
  <si>
    <t>Bednění podkladních bloků otevřený výkop</t>
  </si>
  <si>
    <t>-1603100530</t>
  </si>
  <si>
    <t>0,4*0,4*4*6</t>
  </si>
  <si>
    <t>Úpravy povrchů, podlahy a osazování výplní</t>
  </si>
  <si>
    <t>37</t>
  </si>
  <si>
    <t>611142012</t>
  </si>
  <si>
    <t>Potažení vnitřních ploch pletivem v ploše nebo pruzích, na plném podkladu rabicovým provizorním přichycením stropů</t>
  </si>
  <si>
    <t>-1585332836</t>
  </si>
  <si>
    <t>(1,8*2+0,7)*2,4"strop nad armakomorou"</t>
  </si>
  <si>
    <t>38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</si>
  <si>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</si>
  <si>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</si>
  <si>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1374377361</t>
  </si>
  <si>
    <t>39</t>
  </si>
  <si>
    <t>611321191</t>
  </si>
  <si>
    <t>Omítka vápenocementová vnitřních ploch nanášená ručně Příplatek k cenám za každých dalších i započatých 5 mm tloušťky omítky přes 10 mm stropů</t>
  </si>
  <si>
    <t>1919893677</t>
  </si>
  <si>
    <t>40</t>
  </si>
  <si>
    <t>612321121</t>
  </si>
  <si>
    <t>Omítka vápenocementová vnitřních ploch nanášená ručně jednovrstvá, tloušťky do 10 mm hladká svislých konstrukcí stěn</t>
  </si>
  <si>
    <t>456784496</t>
  </si>
  <si>
    <t>nové zdivo-pod obklad</t>
  </si>
  <si>
    <t>stěny armakomory</t>
  </si>
  <si>
    <t>3,6*2,4+(2,4+1,94+2  )*2,16</t>
  </si>
  <si>
    <t>41</t>
  </si>
  <si>
    <t>619325131</t>
  </si>
  <si>
    <t>Vytažení fabionů, hran a koutů při opravách vápenocementových nebo vápenných omítek (s dodáním hmot) jakékoliv délky -požlábek</t>
  </si>
  <si>
    <t>916311066</t>
  </si>
  <si>
    <t>(5,22+5,23)*2*2  "požlábek stěna/strop+stěna/dno"</t>
  </si>
  <si>
    <t>42</t>
  </si>
  <si>
    <t>619999011</t>
  </si>
  <si>
    <t>Příplatky k cenám úprav vnitřních povrchů omítaných stropů za sklon od vodorovné roviny přes 15 do 30 st.</t>
  </si>
  <si>
    <t>85068276</t>
  </si>
  <si>
    <t>43</t>
  </si>
  <si>
    <t>631311214</t>
  </si>
  <si>
    <t>Mazanina z betonu prostého se zvýšenými nároky na prostředí tl. přes 50 do 80 mm tř. C 25/30</t>
  </si>
  <si>
    <t>1126899872</t>
  </si>
  <si>
    <t>san_5*0,1 "dno v armakomoře -san 5"</t>
  </si>
  <si>
    <t>44</t>
  </si>
  <si>
    <t>631319011</t>
  </si>
  <si>
    <t>Příplatek k cenám mazanin za úpravu povrchu mazaniny přehlazením, mazanina tl. přes 50 do 80 mm</t>
  </si>
  <si>
    <t>1566378677</t>
  </si>
  <si>
    <t>45</t>
  </si>
  <si>
    <t>631362021</t>
  </si>
  <si>
    <t>Výztuž mazanin ze svařovaných sítí z drátů typu KARI</t>
  </si>
  <si>
    <t>-37224309</t>
  </si>
  <si>
    <t>2,4*1,94*4,44*0,001 "dno v armakomoře KARI 100/100/6-san 5"</t>
  </si>
  <si>
    <t>46</t>
  </si>
  <si>
    <t>632451034</t>
  </si>
  <si>
    <t>Potěr cementový vyrovnávací z malty (MC-15) v ploše o průměrné (střední) tl. přes 40 do 50 mm</t>
  </si>
  <si>
    <t>1241463553</t>
  </si>
  <si>
    <t>spádová mazanina cementová tl. 30-80mm</t>
  </si>
  <si>
    <t>kce_3 "strop akumulace - kce 3"</t>
  </si>
  <si>
    <t>47</t>
  </si>
  <si>
    <t>637211122</t>
  </si>
  <si>
    <t>Okapový chodník z dlaždic betonových se zalitím spár cementovou maltou do písku, tl. dlaždic 60 mm</t>
  </si>
  <si>
    <t>-634081987</t>
  </si>
  <si>
    <t>(2,65*2+2,35)*0,8 "OBVOD NAD AKUMULACÍ"</t>
  </si>
  <si>
    <t>Trubní vedení</t>
  </si>
  <si>
    <t>48</t>
  </si>
  <si>
    <t>851241131</t>
  </si>
  <si>
    <t>Montáž potrubí z trub litinových tlakových hrdlových v otevřeném výkopu s integrovaným těsněním DN 80</t>
  </si>
  <si>
    <t>-1290673377</t>
  </si>
  <si>
    <t>49</t>
  </si>
  <si>
    <t>552530300</t>
  </si>
  <si>
    <t>trouba vodovodní litinová DN 80 mm</t>
  </si>
  <si>
    <t>1748881260</t>
  </si>
  <si>
    <t>50</t>
  </si>
  <si>
    <t>851261131</t>
  </si>
  <si>
    <t>Montáž potrubí z trub litinových tlakových hrdlových v otevřeném výkopu s integrovaným těsněním DN 100</t>
  </si>
  <si>
    <t>-1456477537</t>
  </si>
  <si>
    <t>3,5</t>
  </si>
  <si>
    <t>51</t>
  </si>
  <si>
    <t>552530310</t>
  </si>
  <si>
    <t>trouba vodovodní litinová DN 100 mm</t>
  </si>
  <si>
    <t>-1269045780</t>
  </si>
  <si>
    <t>52</t>
  </si>
  <si>
    <t>857241131</t>
  </si>
  <si>
    <t>Montáž litinových tvarovek na potrubí litinovém tlakovém jednoosých na potrubí z trub hrdlových v otevřeném výkopu, kanálu nebo v šachtě s integrovaným těsněním DN 80</t>
  </si>
  <si>
    <t>1336222177</t>
  </si>
  <si>
    <t>53</t>
  </si>
  <si>
    <t>552539400</t>
  </si>
  <si>
    <t>koleno hrdlové  MMK-kus DN 80-45°</t>
  </si>
  <si>
    <t>-1721962044</t>
  </si>
  <si>
    <t>54</t>
  </si>
  <si>
    <t>552539280</t>
  </si>
  <si>
    <t>koleno hrdlové  MMK-kus DN 80-30°</t>
  </si>
  <si>
    <t>1869044327</t>
  </si>
  <si>
    <t>55</t>
  </si>
  <si>
    <t>552539040</t>
  </si>
  <si>
    <t>koleno hrdlové  MMK-kus DN 80-11,25°</t>
  </si>
  <si>
    <t>510512591</t>
  </si>
  <si>
    <t>56</t>
  </si>
  <si>
    <t>797408000.1</t>
  </si>
  <si>
    <t>SPOJKA  WAGA  MULTI/JOINT DN 80</t>
  </si>
  <si>
    <t>KS</t>
  </si>
  <si>
    <t>-330165692</t>
  </si>
  <si>
    <t>57</t>
  </si>
  <si>
    <t>857261131</t>
  </si>
  <si>
    <t>Montáž litinových tvarovek na potrubí litinovém tlakovém jednoosých na potrubí z trub hrdlových v otevřeném výkopu, kanálu nebo v šachtě s integrovaným těsněním DN 100</t>
  </si>
  <si>
    <t>646305338</t>
  </si>
  <si>
    <t>58</t>
  </si>
  <si>
    <t>552539410</t>
  </si>
  <si>
    <t>koleno hrdlové  MMK-kus DN 100-45°</t>
  </si>
  <si>
    <t>-1864567067</t>
  </si>
  <si>
    <t>59</t>
  </si>
  <si>
    <t>552539290</t>
  </si>
  <si>
    <t>koleno hrdlové MMK - kus DN 100-30°</t>
  </si>
  <si>
    <t>-57281012</t>
  </si>
  <si>
    <t>60</t>
  </si>
  <si>
    <t>552539050</t>
  </si>
  <si>
    <t>koleno hrdlové  MMK-kus DN 100-11,25°</t>
  </si>
  <si>
    <t>-1834342475</t>
  </si>
  <si>
    <t>61</t>
  </si>
  <si>
    <t>797410000.1</t>
  </si>
  <si>
    <t>SPOJKA WAGA  MULTI/JOINT DN 100</t>
  </si>
  <si>
    <t>-1122594932</t>
  </si>
  <si>
    <t>62</t>
  </si>
  <si>
    <t>892241111</t>
  </si>
  <si>
    <t>Tlakové zkoušky vodou na potrubí DN do 80</t>
  </si>
  <si>
    <t>-312267884</t>
  </si>
  <si>
    <t>63</t>
  </si>
  <si>
    <t>892271111</t>
  </si>
  <si>
    <t>Tlakové zkoušky vodou na potrubí DN 100 nebo 125</t>
  </si>
  <si>
    <t>-1782965944</t>
  </si>
  <si>
    <t>916231212</t>
  </si>
  <si>
    <t>Osazení chodníkového obrubníku betonového se zřízením lože, s vyplněním a zatřením spár cementovou maltou stojatého bez boční opěry, do lože z betonu prostého</t>
  </si>
  <si>
    <t>138333147</t>
  </si>
  <si>
    <t>(2,65*2+2,35) "obvod nad akumulací"</t>
  </si>
  <si>
    <t>65</t>
  </si>
  <si>
    <t>592173030</t>
  </si>
  <si>
    <t>obrubník betonový zahradní přírodní šedá  50x5x20 cm</t>
  </si>
  <si>
    <t>675435539</t>
  </si>
  <si>
    <t>7,65*2 'Přepočtené koeficientem množství</t>
  </si>
  <si>
    <t>66</t>
  </si>
  <si>
    <t>916991121</t>
  </si>
  <si>
    <t>Lože pod obrubníky, krajníky nebo obruby z dlažebních kostek z betonu prostého</t>
  </si>
  <si>
    <t>1736714452</t>
  </si>
  <si>
    <t>7,65*0,07 'Přepočtené koeficientem množství</t>
  </si>
  <si>
    <t>67</t>
  </si>
  <si>
    <t>9339011R1</t>
  </si>
  <si>
    <t>Zkouška vodotěsnosti nádrže, její dezinfekce a zkráceného parametru včetně Al</t>
  </si>
  <si>
    <t>1532219484</t>
  </si>
  <si>
    <t>68</t>
  </si>
  <si>
    <t>933901111</t>
  </si>
  <si>
    <t>Provedení zkoušky vodotěsnosti nádrže do 1000 m3</t>
  </si>
  <si>
    <t>-1772644441</t>
  </si>
  <si>
    <t xml:space="preserve">5,52*5,53*2,8 "akumulační komora" </t>
  </si>
  <si>
    <t>69</t>
  </si>
  <si>
    <t>933901311</t>
  </si>
  <si>
    <t>Naplnění a vyprázdnění nádrže pro propláchnutí do 1000 m3</t>
  </si>
  <si>
    <t>-1487218669</t>
  </si>
  <si>
    <t>70</t>
  </si>
  <si>
    <t>081139100</t>
  </si>
  <si>
    <t>1679637971</t>
  </si>
  <si>
    <t>71</t>
  </si>
  <si>
    <t>941111121</t>
  </si>
  <si>
    <t>Montáž lešení řadového trubkového lehkého pracovního s podlahami s provozním zatížením tř. 3 do 200 kg/m2 šířky tř. W09 přes 0,9 do 1,2 m, výšky do 10 m</t>
  </si>
  <si>
    <t>-1917696292</t>
  </si>
  <si>
    <t>(5,53+5,52)*2,8*2 "plocha akumulace"</t>
  </si>
  <si>
    <t>2,4*5 " armakomora"</t>
  </si>
  <si>
    <t>72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</si>
  <si>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</si>
  <si>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</si>
  <si>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-2063904690</t>
  </si>
  <si>
    <t>73,88*60 'Přepočtené koeficientem množství</t>
  </si>
  <si>
    <t>73</t>
  </si>
  <si>
    <t>941111821</t>
  </si>
  <si>
    <t>Demontáž lešení řadového trubkového lehkého pracovního s podlahami s provozním zatížením tř. 3 do 200 kg/m2 šířky tř. W09 přes 0,9 do 1,2 m, výšky do 10 m</t>
  </si>
  <si>
    <t>890796680</t>
  </si>
  <si>
    <t>74</t>
  </si>
  <si>
    <t>952903112</t>
  </si>
  <si>
    <t>Vyčištění objektů čistíren odpadních vod, nádrží, žlabů nebo kanálů světlé výšky prostoru do 3,5 m</t>
  </si>
  <si>
    <t>1270637666</t>
  </si>
  <si>
    <t>5,53*5,52 "aku nádrž"</t>
  </si>
  <si>
    <t>1,94*2,4 "arma komora dno"</t>
  </si>
  <si>
    <t>1,94*2,4+1,85*1,2 "arma komora a vstup do nádrže"</t>
  </si>
  <si>
    <t>75</t>
  </si>
  <si>
    <t>953171024</t>
  </si>
  <si>
    <t>Osazování kovových předmětů poklopů litinových nebo ocelových včetně rámů, hmotnosti přes 150 kg</t>
  </si>
  <si>
    <t>-1997187656</t>
  </si>
  <si>
    <t>76</t>
  </si>
  <si>
    <t>552410201</t>
  </si>
  <si>
    <t>-905283958</t>
  </si>
  <si>
    <t>77</t>
  </si>
  <si>
    <t>9539611R4</t>
  </si>
  <si>
    <t>Chemická kotva do betonu, otvor 10mm, (HIT-RE 500), pro závitovou tyč M8 (ukotvení trubních objímek)</t>
  </si>
  <si>
    <t>oubor</t>
  </si>
  <si>
    <t>1578729881</t>
  </si>
  <si>
    <t>78</t>
  </si>
  <si>
    <t>969011131</t>
  </si>
  <si>
    <t>Vybourání vodovodního, plynového a pod. vedení DN do 125 mm</t>
  </si>
  <si>
    <t>1507184739</t>
  </si>
  <si>
    <t>3,5*2 "PE DN 80/100"</t>
  </si>
  <si>
    <t>79</t>
  </si>
  <si>
    <t>97716413R</t>
  </si>
  <si>
    <t>Utěsnění potrubí ve vyvrtaném otvoru do DN 250 - dle D.2.1</t>
  </si>
  <si>
    <t>kpl</t>
  </si>
  <si>
    <t>-1055040544</t>
  </si>
  <si>
    <t>1 "vrt F nové portubí d50"</t>
  </si>
  <si>
    <t>3 "vrty C, E, G nové potrubí  d80"</t>
  </si>
  <si>
    <t>80</t>
  </si>
  <si>
    <t>97716414R</t>
  </si>
  <si>
    <t>Utěsnění potrubí ve vyvrtaném otvoru do DN 350 - dle D.2.1</t>
  </si>
  <si>
    <t>1888174734</t>
  </si>
  <si>
    <t>2 " vrty B, D"</t>
  </si>
  <si>
    <t>81</t>
  </si>
  <si>
    <t>97716421R</t>
  </si>
  <si>
    <t>Sanace nevyužitých stávajících prostupů do DN 225 - dle D.2.1</t>
  </si>
  <si>
    <t>1289384145</t>
  </si>
  <si>
    <t>2 "vrty A, H"</t>
  </si>
  <si>
    <t>82</t>
  </si>
  <si>
    <t>985113111</t>
  </si>
  <si>
    <t>Pemrlování povrchu betonu stěn</t>
  </si>
  <si>
    <t>-1813438304</t>
  </si>
  <si>
    <t>(5,53+5,52)*2,8*2 "plocha stěn akumulace"</t>
  </si>
  <si>
    <t>3,6*2,4+(2,4+1,94+2  )*2,16 "stěny suterénu armaturní komory"</t>
  </si>
  <si>
    <t>83</t>
  </si>
  <si>
    <t>985121122</t>
  </si>
  <si>
    <t>Tryskání degradovaného betonu stěn, rubu kleneb a podlah vodou pod tlakem přes 300 do 1 250 barů</t>
  </si>
  <si>
    <t>1524470811</t>
  </si>
  <si>
    <t>san_II "stěny akumulace- sanace II"</t>
  </si>
  <si>
    <t>5,22*5,23 " dno akumulace - sanace III"</t>
  </si>
  <si>
    <t>san_IV "stěny armaturní komory"</t>
  </si>
  <si>
    <t>2,4*1,94 "dno v armakomoře -sanace V"</t>
  </si>
  <si>
    <t>kce_3 "strop akumulace vnější - kce 3"</t>
  </si>
  <si>
    <t>84</t>
  </si>
  <si>
    <t>985121222</t>
  </si>
  <si>
    <t>Tryskání degradovaného betonu líce kleneb a podhledů vodou pod tlakem přes 300 do 1 250 barů</t>
  </si>
  <si>
    <t>-2128744827</t>
  </si>
  <si>
    <t>5,22*5,23  "strop akumulace sanace I"</t>
  </si>
  <si>
    <t>85</t>
  </si>
  <si>
    <t>985131111</t>
  </si>
  <si>
    <t>Očištění ploch stěn, rubu kleneb a podlah tlakovou vodou</t>
  </si>
  <si>
    <t>663463724</t>
  </si>
  <si>
    <t>san_3 "dno akumulace -sanace III"</t>
  </si>
  <si>
    <t>san_5 "dno v armakomoře -sanace V"</t>
  </si>
  <si>
    <t>kce_3  "strop akukomory</t>
  </si>
  <si>
    <t>kce_4 "boky akukomory</t>
  </si>
  <si>
    <t>86</t>
  </si>
  <si>
    <t>985131311</t>
  </si>
  <si>
    <t>Očištění ploch stěn, rubu kleneb a podlah ruční dočištění ocelovými kartáči</t>
  </si>
  <si>
    <t>1717326391</t>
  </si>
  <si>
    <t>san_II "stěny akumulace .sanace II"</t>
  </si>
  <si>
    <t>san_IV "stěny armakomora - sanace IV"</t>
  </si>
  <si>
    <t>87</t>
  </si>
  <si>
    <t>985131411</t>
  </si>
  <si>
    <t>Očištění ploch stěn, rubu kleneb a podlah vysušení stlačeným vzduchem</t>
  </si>
  <si>
    <t>-770243097</t>
  </si>
  <si>
    <t>san_1 "strop akumulace"</t>
  </si>
  <si>
    <t>san_II  "stěny akumulace"</t>
  </si>
  <si>
    <t>san_3 "dno akumulace sanece III"</t>
  </si>
  <si>
    <t>san_IV " stěny armaturní komory"</t>
  </si>
  <si>
    <t>88</t>
  </si>
  <si>
    <t>985139111</t>
  </si>
  <si>
    <t>Očištění ploch Příplatek k cenám za práci ve stísněném prostoru</t>
  </si>
  <si>
    <t>1550682032</t>
  </si>
  <si>
    <t>san_IV "arma komora"</t>
  </si>
  <si>
    <t>89</t>
  </si>
  <si>
    <t>985311111</t>
  </si>
  <si>
    <t>Reprofilace betonu sanačními maltami na cementové bázi ručně stěn, tloušťky do 10 mm VANDEX CRS 05</t>
  </si>
  <si>
    <t>1187331421</t>
  </si>
  <si>
    <t>san_II*0,3 "30% povrchu stěn akumulace"</t>
  </si>
  <si>
    <t>san_IV*0,3"30% povrchu stěn suterénui aramakomory"</t>
  </si>
  <si>
    <t>0,4*2,4*0,1 " 10% povrchu odpadní jímky-sanace VI"</t>
  </si>
  <si>
    <t>90</t>
  </si>
  <si>
    <t>985311111R</t>
  </si>
  <si>
    <t>Reprofilace stěn cementovými sanačními maltami tl 10 mm Vandex UNIOMOERTEL 1</t>
  </si>
  <si>
    <t>461186335</t>
  </si>
  <si>
    <t>san_II "stěny akumulace -sanace II"</t>
  </si>
  <si>
    <t>san_IV "stěna suterénu armakomory sanace IV"</t>
  </si>
  <si>
    <t>91</t>
  </si>
  <si>
    <t>985321211</t>
  </si>
  <si>
    <t>Ochranný nátěr betonářské výztuže 1 vrstva tloušťky 1 mm na epoxidové bázi stěn, líce kleneb a podhledů VANDEX KOROSIONSCHUTZ</t>
  </si>
  <si>
    <t>2139663720</t>
  </si>
  <si>
    <t>san_II  "stěny akumulace-sanace II"</t>
  </si>
  <si>
    <t>san_IV "stěny suterenu armakomor -sanace IV "</t>
  </si>
  <si>
    <t>92</t>
  </si>
  <si>
    <t>985323112</t>
  </si>
  <si>
    <t>Spojovací můstek reprofilovaného betonu na cementové bázi, tloušťky 2 mm VANDEX SUPER</t>
  </si>
  <si>
    <t>397750062</t>
  </si>
  <si>
    <t>kce_3 "vnější plocha stropu akumulace - kce 3"</t>
  </si>
  <si>
    <t>93</t>
  </si>
  <si>
    <t>98532424R</t>
  </si>
  <si>
    <t xml:space="preserve">Tenkostěnná vodotěsná membrána BB75 tl. 3-5mm šedý </t>
  </si>
  <si>
    <t>-89425388</t>
  </si>
  <si>
    <t>san_1 "strop akumulace- sanace I"</t>
  </si>
  <si>
    <t>san_II  "stěny akumulace -sanace II"</t>
  </si>
  <si>
    <t>0,4*2,4 "jímka armakomory - sanace VI"</t>
  </si>
  <si>
    <t>94</t>
  </si>
  <si>
    <t>-1554803016</t>
  </si>
  <si>
    <t>95</t>
  </si>
  <si>
    <t>713565795</t>
  </si>
  <si>
    <t>18,03*15 'Přepočtené koeficientem množství</t>
  </si>
  <si>
    <t>96</t>
  </si>
  <si>
    <t>-842943889</t>
  </si>
  <si>
    <t>998</t>
  </si>
  <si>
    <t>Přesun hmot</t>
  </si>
  <si>
    <t>97</t>
  </si>
  <si>
    <t>998142251</t>
  </si>
  <si>
    <t>Přesun hmot pro nádrže a jímky ČOV, zásobníky a jámy mimo zemědělských betonové v do 25 m</t>
  </si>
  <si>
    <t>-1207358386</t>
  </si>
  <si>
    <t>98</t>
  </si>
  <si>
    <t>711111011</t>
  </si>
  <si>
    <t>Provedení izolace proti zemní vlhkosti natěradly a tmely za studena na ploše vodorovné V nátěrem suspensí asfaltovou</t>
  </si>
  <si>
    <t>-1100438973</t>
  </si>
  <si>
    <t>kce_3 " strop akukomory</t>
  </si>
  <si>
    <t>99</t>
  </si>
  <si>
    <t>711112011</t>
  </si>
  <si>
    <t>Provedení izolace proti zemní vlhkosti natěradly a tmely za studena na ploše svislé S nátěrem suspensí asfaltovou</t>
  </si>
  <si>
    <t>526396381</t>
  </si>
  <si>
    <t>kce_4" boky akumulace - kce_4"</t>
  </si>
  <si>
    <t>100</t>
  </si>
  <si>
    <t>111631500</t>
  </si>
  <si>
    <t>emulze asfaltová DEKPRIMER</t>
  </si>
  <si>
    <t>460541880</t>
  </si>
  <si>
    <t>68,631*0,0004 'Přepočtené koeficientem množství</t>
  </si>
  <si>
    <t>101</t>
  </si>
  <si>
    <t>711141559</t>
  </si>
  <si>
    <t>Provedení izolace proti zemní vlhkosti pásy přitavením NAIP na ploše vodorovné V</t>
  </si>
  <si>
    <t>842389300</t>
  </si>
  <si>
    <t>kce_3*2 "strop akumulace -kce3"</t>
  </si>
  <si>
    <t>1,4*0,5 "vstupní terasa - kce 5"</t>
  </si>
  <si>
    <t>102</t>
  </si>
  <si>
    <t>711142559</t>
  </si>
  <si>
    <t>Provedení izolace proti zemní vlhkosti pásy přitavením NAIP na ploše svislé S</t>
  </si>
  <si>
    <t>1260681631</t>
  </si>
  <si>
    <t>kce_4*2 "boky akumulace kce 4"</t>
  </si>
  <si>
    <t xml:space="preserve">(2,5*2,5*2+3,4*2)*2 "obvod armaturní komory" </t>
  </si>
  <si>
    <t>103</t>
  </si>
  <si>
    <t>628522541</t>
  </si>
  <si>
    <t>pás asfaltovaný modifikovaný ELASTEK 50 GARDEN</t>
  </si>
  <si>
    <t>-418296425</t>
  </si>
  <si>
    <t>kce_3*1,15 "strop akumulace -kce 3"</t>
  </si>
  <si>
    <t>kce_4*1,15 "boky akumulace kce 4"</t>
  </si>
  <si>
    <t xml:space="preserve">(2,5*2,5*2+3,4*2)*1,15 "obvod armaturní komory" </t>
  </si>
  <si>
    <t>101,121*1,1 'Přepočtené koeficientem množství</t>
  </si>
  <si>
    <t>104</t>
  </si>
  <si>
    <t>628522581</t>
  </si>
  <si>
    <t>pás asfaltovaný modifikovaný GLASTEK 40 MINERAL</t>
  </si>
  <si>
    <t>1071765833</t>
  </si>
  <si>
    <t>kce_3*1,15 "strop akumulace -kce3"</t>
  </si>
  <si>
    <t>kce_4*1,15 "boky akumulace kce4"</t>
  </si>
  <si>
    <t>1,4*0,5*1,15 "vstupní terasa - kce 5"</t>
  </si>
  <si>
    <t>101,926*1,1 'Přepočtené koeficientem množství</t>
  </si>
  <si>
    <t>105</t>
  </si>
  <si>
    <t>711161331</t>
  </si>
  <si>
    <t>Izolace proti zemní vlhkosti nopovými foliemi základů nebo stěn s odvodňovací funkcí tloušťky 0,6 mm, šířky 2,0 m s textilií</t>
  </si>
  <si>
    <t>443311574</t>
  </si>
  <si>
    <t>87,931*1,1 'Přepočtené koeficientem množství</t>
  </si>
  <si>
    <t>106</t>
  </si>
  <si>
    <t>693340101</t>
  </si>
  <si>
    <t>nopová fólie s perforovanými nopy DEKDREN T20 Garden</t>
  </si>
  <si>
    <t>293396541</t>
  </si>
  <si>
    <t>96,7241*1,15 'Přepočtené koeficientem množství</t>
  </si>
  <si>
    <t>107</t>
  </si>
  <si>
    <t>711161541</t>
  </si>
  <si>
    <t>Izolace nopovými foliemi na ploše svislé i vodorovné vsakovací vrstva ve dvouplášťových konstrukcích nebo tunelech, zatížitelnost 200 kN/m2 , výška nopu 20 mm</t>
  </si>
  <si>
    <t>1188776256</t>
  </si>
  <si>
    <t>kce_4 "boky akumulace"</t>
  </si>
  <si>
    <t>108</t>
  </si>
  <si>
    <t>998711201</t>
  </si>
  <si>
    <t>Přesun hmot pro izolace proti vodě, vlhkosti a plynům stanovený procentní sazbou z ceny vodorovná dopravní vzdálenost do 50 m v objektech výšky do 6 m</t>
  </si>
  <si>
    <t>%</t>
  </si>
  <si>
    <t>-152395018</t>
  </si>
  <si>
    <t>713</t>
  </si>
  <si>
    <t>Izolace tepelné</t>
  </si>
  <si>
    <t>109</t>
  </si>
  <si>
    <t>713141111</t>
  </si>
  <si>
    <t>Montáž tepelné izolace střech plochých rohožemi, pásy, deskami, dílci, bloky (izolační materiál ve specifikaci) přilepenými asfaltem za horka zplna, jednovrstvá</t>
  </si>
  <si>
    <t>2128629776</t>
  </si>
  <si>
    <t>6,22*6,23 "strop vnější akumulace"</t>
  </si>
  <si>
    <t>110</t>
  </si>
  <si>
    <t>634822361</t>
  </si>
  <si>
    <t>sklo izolační pěnové FOAMGLAS T3+, 45 x 60 x 10 cm</t>
  </si>
  <si>
    <t>720568765</t>
  </si>
  <si>
    <t>38,751*1,05 'Přepočtené koeficientem množství</t>
  </si>
  <si>
    <t>111</t>
  </si>
  <si>
    <t>713131141</t>
  </si>
  <si>
    <t>Montáž tepelné izolace stěn rohožemi, pásy, deskami, dílci, bloky (izolační materiál ve specifikaci) lepením celoplošně</t>
  </si>
  <si>
    <t>-695304743</t>
  </si>
  <si>
    <t>kce_4*2 "boky akumulace -kce 4"</t>
  </si>
  <si>
    <t>112</t>
  </si>
  <si>
    <t>634822801</t>
  </si>
  <si>
    <t>sklo izolační pěnové, desky READY BOARD, 60 x 60 x 10 cm</t>
  </si>
  <si>
    <t>-1946691485</t>
  </si>
  <si>
    <t>59,76*1,05 'Přepočtené koeficientem množství</t>
  </si>
  <si>
    <t>113</t>
  </si>
  <si>
    <t>71313113R</t>
  </si>
  <si>
    <t>Izolace tepelná stěn vložením do konstrukce (kotvena kotevním systémem lícového zdiva a kotvícími kruhovými terči)</t>
  </si>
  <si>
    <t>-2050803355</t>
  </si>
  <si>
    <t>zdivo Klinker</t>
  </si>
  <si>
    <t>114</t>
  </si>
  <si>
    <t>713151111</t>
  </si>
  <si>
    <t>Montáž tepelné izolace střech šikmých rohožemi, pásy, deskami (izolační materiál ve specifikaci) kladenými volně mezi krokve</t>
  </si>
  <si>
    <t>265877823</t>
  </si>
  <si>
    <t>(2,5+2,5)*3*2 "dvojitá izolace střechy"</t>
  </si>
  <si>
    <t>115</t>
  </si>
  <si>
    <t>631481040</t>
  </si>
  <si>
    <t>deska izolační minerální střešní λ-0.038 600x1200 mm tl. 100 mm</t>
  </si>
  <si>
    <t>1736154934</t>
  </si>
  <si>
    <t>60,87*1,05 'Přepočtené koeficientem množství</t>
  </si>
  <si>
    <t>116</t>
  </si>
  <si>
    <t>713131151</t>
  </si>
  <si>
    <t>Montáž tepelné izolace stěn rohožemi, pásy, deskami, dílci, bloky (izolační materiál ve specifikaci) vložením jednovrstvě</t>
  </si>
  <si>
    <t>1230705194</t>
  </si>
  <si>
    <t>(0,3+0,25)* (1,8*3+0,6*2)"základy - detail B"</t>
  </si>
  <si>
    <t>(0,9+0,35)*3,4  "vstup do objektu -detail D"</t>
  </si>
  <si>
    <t>(0,9+0,25)*2,7*2  "vstup do objektu -detail F"</t>
  </si>
  <si>
    <t>117</t>
  </si>
  <si>
    <t>634822910</t>
  </si>
  <si>
    <t>deska izolační z pěnového skla s povrchovou úpravou pro izolování podlah, pevnost v tlaku 0,7 MPa 120 x 60 x 15 cm</t>
  </si>
  <si>
    <t>-1930350142</t>
  </si>
  <si>
    <t>14,09*1,05 'Přepočtené koeficientem množství</t>
  </si>
  <si>
    <t>118</t>
  </si>
  <si>
    <t>713291132</t>
  </si>
  <si>
    <t>Montáž tepelné izolace chlazených a temperovaných místností - doplňky a konstrukční součásti parotěsné zábrany stropů vrchem fólií</t>
  </si>
  <si>
    <t>-794359875</t>
  </si>
  <si>
    <t>119</t>
  </si>
  <si>
    <t>283292180</t>
  </si>
  <si>
    <t>fólie hydroizolační pojistná difúzně otevřená bez bednění, délka role 50 m, šířka  1,50 m</t>
  </si>
  <si>
    <t>548327652</t>
  </si>
  <si>
    <t>10,32*1,05 'Přepočtené koeficientem množství</t>
  </si>
  <si>
    <t>120</t>
  </si>
  <si>
    <t>998713201</t>
  </si>
  <si>
    <t>Přesun hmot pro izolace tepelné stanovený procentní sazbou (%) z ceny vodorovná dopravní vzdálenost do 50 m v objektech výšky do 6 m</t>
  </si>
  <si>
    <t>-1297763680</t>
  </si>
  <si>
    <t>751</t>
  </si>
  <si>
    <t>Vzduchotechnika</t>
  </si>
  <si>
    <t>121</t>
  </si>
  <si>
    <t>751398022</t>
  </si>
  <si>
    <t>Montáž ostatních zařízení větrací mřížky stěnové, průřezu přes 0,04 do 0,100 m2</t>
  </si>
  <si>
    <t>1590336654</t>
  </si>
  <si>
    <t>122</t>
  </si>
  <si>
    <t>553414250</t>
  </si>
  <si>
    <t>mřížka větrací nerezová 250 x 250 se síťovinou</t>
  </si>
  <si>
    <t>128</t>
  </si>
  <si>
    <t>-1140482522</t>
  </si>
  <si>
    <t>123</t>
  </si>
  <si>
    <t>751525081</t>
  </si>
  <si>
    <t>Montáž potrubí plastového kruhového bez příruby do 100 mm, průměru</t>
  </si>
  <si>
    <t>1982384046</t>
  </si>
  <si>
    <t>2*3,7 "odvětrání akumulace"</t>
  </si>
  <si>
    <t>124</t>
  </si>
  <si>
    <t>286118361</t>
  </si>
  <si>
    <t>trubka plastová PVC KG d110mm</t>
  </si>
  <si>
    <t>1510806296</t>
  </si>
  <si>
    <t>125</t>
  </si>
  <si>
    <t>551618221</t>
  </si>
  <si>
    <t>přesuvka - protipylová VLOŽKA</t>
  </si>
  <si>
    <t>-1420356866</t>
  </si>
  <si>
    <t>126</t>
  </si>
  <si>
    <t>286110691</t>
  </si>
  <si>
    <t>trubní objímka d110 pro standardní uchycení (MPC-RC HILTI) + závitová tyč  M8</t>
  </si>
  <si>
    <t>947861002</t>
  </si>
  <si>
    <t>127</t>
  </si>
  <si>
    <t>751525082</t>
  </si>
  <si>
    <t>Montáž potrubí plastového kruhového bez příruby přes 100 do 200 mm</t>
  </si>
  <si>
    <t>155581531</t>
  </si>
  <si>
    <t>3,2 "odvětrání armakomory"</t>
  </si>
  <si>
    <t>286118521</t>
  </si>
  <si>
    <t>trubka plastová PVC 160x3,2mm</t>
  </si>
  <si>
    <t>1229633933</t>
  </si>
  <si>
    <t>129</t>
  </si>
  <si>
    <t>286110710</t>
  </si>
  <si>
    <t xml:space="preserve">trubní objímka d160 pro standardní uchycení (MPC-RC HILTI) + závitová tyč  M8 (nerez)
</t>
  </si>
  <si>
    <t>510786289</t>
  </si>
  <si>
    <t>130</t>
  </si>
  <si>
    <t>998751201</t>
  </si>
  <si>
    <t>Přesun hmot pro vzduchotechniku stanovený procentní sazbou z ceny vodorovná dopravní vzdálenost do 50 m v objektech výšky do 12 m</t>
  </si>
  <si>
    <t>-2136631110</t>
  </si>
  <si>
    <t>762</t>
  </si>
  <si>
    <t>Konstrukce tesařské</t>
  </si>
  <si>
    <t>131</t>
  </si>
  <si>
    <t>762083122</t>
  </si>
  <si>
    <t>Práce společné pro tesařské konstrukce impregnace řeziva máčením proti dřevokaznému hmyzu, houbám a plísním, třída ohrožení 3 a 4 (dřevo v exteriéru)</t>
  </si>
  <si>
    <t>-1113662151</t>
  </si>
  <si>
    <t>1,309+0,295+0,271+0,022</t>
  </si>
  <si>
    <t>132</t>
  </si>
  <si>
    <t>762332541</t>
  </si>
  <si>
    <t>Montáž vázaných konstrukcí krovů střech pultových, sedlových, valbových, stanových čtvercového nebo obdélníkového půdorysu, z řeziva hoblovaného s použitím ocelových spojek (spojky ve specifikaci), do 120 cm2 průřezové plochy</t>
  </si>
  <si>
    <t>446512216</t>
  </si>
  <si>
    <t>11 "pomocné prkno 100x18"</t>
  </si>
  <si>
    <t>9,02 "nárožní prkno 18*195"</t>
  </si>
  <si>
    <t>40 "pomocný rošt- prkno 80*18"</t>
  </si>
  <si>
    <t>133</t>
  </si>
  <si>
    <t>762332542</t>
  </si>
  <si>
    <t>Montáž vázaných konstrukcí krovů střech pultových, sedlových, valbových, stanových čtvercového nebo obdélníkového půdorysu, z řeziva hoblovaného s použitím ocelových spojek (spojky ve specifikaci), přes 120 do 224 cm2 průřezové plochy</t>
  </si>
  <si>
    <t>-1550825378</t>
  </si>
  <si>
    <t>3,6*6 "krokev pravá 100x200"</t>
  </si>
  <si>
    <t>3,6*4 "krokev levé 100x200"</t>
  </si>
  <si>
    <t>2*1,5 "krokev levá 100x200"</t>
  </si>
  <si>
    <t>134</t>
  </si>
  <si>
    <t>762332543</t>
  </si>
  <si>
    <t>Montáž vázaných konstrukcí krovů střech pultových, sedlových, valbových, stanových čtvercového nebo obdélníkového půdorysu, z řeziva hoblovaného s použitím ocelových spojek (spojky ve specifikaci), přes 224 do 288 cm2 průřezové plochy</t>
  </si>
  <si>
    <t>-862293676</t>
  </si>
  <si>
    <t>(4,51+1,65*2+3,31) "pozednice 180/140"</t>
  </si>
  <si>
    <t>135</t>
  </si>
  <si>
    <t>762332544</t>
  </si>
  <si>
    <t>Montáž vázaných konstrukcí krovů střech pultových, sedlových, valbových, stanových čtvercového nebo obdélníkového půdorysu, z řeziva hoblovaného s použitím ocelových spojek (spojky ve specifikaci), přes 288 do 450 cm2 průřezové plochy</t>
  </si>
  <si>
    <t>-1488883866</t>
  </si>
  <si>
    <t>4,51 "vrcholová vaznice 140x220"</t>
  </si>
  <si>
    <t>136</t>
  </si>
  <si>
    <t>605121210</t>
  </si>
  <si>
    <t>řezivo jehličnaté hraněné, neopracované (hranolky, hranoly) řezivo jehličnaté - hranoly délka 4 - 5 m hranoly jakost I-II</t>
  </si>
  <si>
    <t>-1018066476</t>
  </si>
  <si>
    <t>4,51*0,14*0,22 "vrcholová vaznice 140x220"</t>
  </si>
  <si>
    <t>11*0,1*0,018 "pomocné prkno 100x18"</t>
  </si>
  <si>
    <t>9,02*0,195*0,018 "nárožní prkno 18*195"</t>
  </si>
  <si>
    <t>40*0,08*0,018 "pomocný rošt- prkno 80*18"</t>
  </si>
  <si>
    <t>3,6*6 *0,1*0,2"krokev pravá 100x200"</t>
  </si>
  <si>
    <t>3,6*4*0,1*0,2 "krokev levé 100x200"</t>
  </si>
  <si>
    <t>2*1,5*0,1*0,2 "krokev levá 100x200"</t>
  </si>
  <si>
    <t>(4,51+1,65*2+3,31)*0,18*0,14 "pozednice 180/140"</t>
  </si>
  <si>
    <t>137</t>
  </si>
  <si>
    <t>762341250</t>
  </si>
  <si>
    <t>Bednění a laťování montáž bednění střech rovných a šikmých sklonu do 60 st. s vyřezáním otvorů z prken hoblovaných</t>
  </si>
  <si>
    <t>-799097941</t>
  </si>
  <si>
    <t>16,4 "prkenný záklop D.2.3"</t>
  </si>
  <si>
    <t>138</t>
  </si>
  <si>
    <t>605151210</t>
  </si>
  <si>
    <t>řezivo jehličnaté boční prkno jakost I.-II. 4 - 6 cm</t>
  </si>
  <si>
    <t>1378420002</t>
  </si>
  <si>
    <t>16,4*0,018 "prkenný záklop D.2.3"</t>
  </si>
  <si>
    <t>139</t>
  </si>
  <si>
    <t>762342211</t>
  </si>
  <si>
    <t>Bednění a laťování montáž laťování střech jednoduchých sklonu do 60 st. při osové vzdálenosti latí do 150 mm</t>
  </si>
  <si>
    <t>2131702701</t>
  </si>
  <si>
    <t>4,51*3,52*2 "závěsné latě 50/30"</t>
  </si>
  <si>
    <t>140</t>
  </si>
  <si>
    <t>762342441</t>
  </si>
  <si>
    <t>Bednění a laťování montáž lišt trojúhelníkových nebo kontralatí</t>
  </si>
  <si>
    <t>-1716997098</t>
  </si>
  <si>
    <t>3,6*10+1,5+2+4,51 "kontra latěů</t>
  </si>
  <si>
    <t>141</t>
  </si>
  <si>
    <t>605141140</t>
  </si>
  <si>
    <t>řezivo jehličnaté drobné, neopracované (lišty a latě), (ČSN 49 1503, ČSN 49 2100) řezivo jehličnaté - latě střešní latě délka 4 - 5 m latě  impregnované</t>
  </si>
  <si>
    <t>-865847999</t>
  </si>
  <si>
    <t>(3,6*10+1,5*2)*0,03*0,05 "kontralate 50/30"</t>
  </si>
  <si>
    <t>(4,51*24+3,31*10)*0,03*0,05 "late 50/30"</t>
  </si>
  <si>
    <t>142</t>
  </si>
  <si>
    <t>762395000</t>
  </si>
  <si>
    <t>Spojovací prostředky krovů, bednění a laťování, nadstřešních konstrukcí svory, prkna, hřebíky, pásová ocel, vruty</t>
  </si>
  <si>
    <t>80037373</t>
  </si>
  <si>
    <t>143</t>
  </si>
  <si>
    <t>762412501</t>
  </si>
  <si>
    <t>Montáž olištování spár hoblovanými lištami stěn</t>
  </si>
  <si>
    <t>-1111022887</t>
  </si>
  <si>
    <t>26 "spáry zdivo/střecha"</t>
  </si>
  <si>
    <t>144</t>
  </si>
  <si>
    <t>605141011</t>
  </si>
  <si>
    <t>řezivo jehličnaté lať jakost I hoblované 10 - 25 cm2</t>
  </si>
  <si>
    <t>513105039</t>
  </si>
  <si>
    <t>0,02*0,04*26 "pomocné latě 20/40"</t>
  </si>
  <si>
    <t>0,021*1,04 'Přepočtené koeficientem množství</t>
  </si>
  <si>
    <t>145</t>
  </si>
  <si>
    <t>762511222</t>
  </si>
  <si>
    <t>Podlahové konstrukce podkladové z dřevoštěpkových desek jednovrstvých lepených na pero a drážku 12 mm nebroušených, tloušťky desky</t>
  </si>
  <si>
    <t>8406506</t>
  </si>
  <si>
    <t>6,22*0,85 "dilatační vrstva - detail-B"</t>
  </si>
  <si>
    <t>146</t>
  </si>
  <si>
    <t>283723030</t>
  </si>
  <si>
    <t>deska z pěnového polystyrenu pro trvalé zatížení v tlaku (max. 2000 kg/m2) 1000 x 500 x 40 mm</t>
  </si>
  <si>
    <t>978002365</t>
  </si>
  <si>
    <t>147</t>
  </si>
  <si>
    <t>998762201</t>
  </si>
  <si>
    <t>Přesun hmot pro konstrukce tesařské stanovený procentní sazbou (%) z ceny vodorovná dopravní vzdálenost do 50 m v objektech výšky do 6 m</t>
  </si>
  <si>
    <t>139419822</t>
  </si>
  <si>
    <t>763</t>
  </si>
  <si>
    <t>Konstrukce suché výstavby</t>
  </si>
  <si>
    <t>148</t>
  </si>
  <si>
    <t>7633312R5</t>
  </si>
  <si>
    <t>Heraklitový podhled desky tl. 25mm vč. roštu</t>
  </si>
  <si>
    <t>-1736814955</t>
  </si>
  <si>
    <t>149</t>
  </si>
  <si>
    <t>998763401</t>
  </si>
  <si>
    <t>Přesun hmot pro konstrukce montované z desek stanovený procentní sazbou (%) z ceny vodorovná dopravní vzdálenost do 50 m v objektech výšky do 6 m</t>
  </si>
  <si>
    <t>-417335911</t>
  </si>
  <si>
    <t>765</t>
  </si>
  <si>
    <t>Krytina skládaná</t>
  </si>
  <si>
    <t>150</t>
  </si>
  <si>
    <t>765114011</t>
  </si>
  <si>
    <t>Krytina keramická hladká bobrovka sklonu střechy do 30 st. na sucho korunové krytí režná</t>
  </si>
  <si>
    <t>-57072392</t>
  </si>
  <si>
    <t>3,52*2*4,51 "plocha střechy"</t>
  </si>
  <si>
    <t>-1,8*0,5*2  "výklenky"</t>
  </si>
  <si>
    <t>151</t>
  </si>
  <si>
    <t>765114311</t>
  </si>
  <si>
    <t>Krytina keramická hladká bobrovka sklonu střechy do 30 st. hřeben z hřebenáčů režných na sucho s větracím pásem kovovým</t>
  </si>
  <si>
    <t>-240900940</t>
  </si>
  <si>
    <t>4,51 "hřeben"</t>
  </si>
  <si>
    <t>152</t>
  </si>
  <si>
    <t>765114521</t>
  </si>
  <si>
    <t>Krytina keramická hladká bobrovka sklonu střechy do 30 st. štítová hrana na sucho okrajovými taškami režnými</t>
  </si>
  <si>
    <t>-828017085</t>
  </si>
  <si>
    <t>3,52*4 "štítové hrany"</t>
  </si>
  <si>
    <t>153</t>
  </si>
  <si>
    <t>765191011</t>
  </si>
  <si>
    <t>Montáž pojistné hydroizolační fólie kladené ve sklonu přes 20 st. volně na krokve</t>
  </si>
  <si>
    <t>889624541</t>
  </si>
  <si>
    <t>154</t>
  </si>
  <si>
    <t>596602181</t>
  </si>
  <si>
    <t xml:space="preserve">fólie hydroizolační difúzní </t>
  </si>
  <si>
    <t>612283393</t>
  </si>
  <si>
    <t>29,95*1,1 'Přepočtené koeficientem množství</t>
  </si>
  <si>
    <t>155</t>
  </si>
  <si>
    <t>998765201</t>
  </si>
  <si>
    <t>Přesun hmot pro krytiny skládané stanovený procentní sazbou (%) z ceny vodorovná dopravní vzdálenost do 50 m v objektech výšky do 6 m</t>
  </si>
  <si>
    <t>1829249700</t>
  </si>
  <si>
    <t>766</t>
  </si>
  <si>
    <t>Konstrukce truhlářské</t>
  </si>
  <si>
    <t>156</t>
  </si>
  <si>
    <t>766660411</t>
  </si>
  <si>
    <t>Montáž dveřních křídel dřevěných nebo plastových vchodových dveří včetně rámu do zdiva jednokřídlových bez nadsvětlíku</t>
  </si>
  <si>
    <t>-1856756470</t>
  </si>
  <si>
    <t>157</t>
  </si>
  <si>
    <t>611441631</t>
  </si>
  <si>
    <t>dveře plastové vchodové 1křídlové otevíravé 900x2000 mm se zárubní, plné, zateplené, prachotěsné, vč. zámku a kování</t>
  </si>
  <si>
    <t>-1279248896</t>
  </si>
  <si>
    <t>158</t>
  </si>
  <si>
    <t>998766201</t>
  </si>
  <si>
    <t>Přesun hmot pro konstrukce truhlářské stanovený procentní sazbou (%) z ceny vodorovná dopravní vzdálenost do 50 m v objektech výšky do 6 m</t>
  </si>
  <si>
    <t>-134631923</t>
  </si>
  <si>
    <t>159</t>
  </si>
  <si>
    <t>767220110</t>
  </si>
  <si>
    <t>Montáž schodišťového zábradlí z trubek nebo tenkostěnných profilů do zdiva, hmotnosti 1 m zábradlí do 15 kg</t>
  </si>
  <si>
    <t>-955552604</t>
  </si>
  <si>
    <t>3,275 "vstupní schodiště"</t>
  </si>
  <si>
    <t>160</t>
  </si>
  <si>
    <t>140110181</t>
  </si>
  <si>
    <t>zábradlí trubkové</t>
  </si>
  <si>
    <t>-323728861</t>
  </si>
  <si>
    <t>161</t>
  </si>
  <si>
    <t>767662210</t>
  </si>
  <si>
    <t>Montáž mříží otvíravých</t>
  </si>
  <si>
    <t>-191322003</t>
  </si>
  <si>
    <t>1,1*2,1 "vstupní mříž</t>
  </si>
  <si>
    <t>162</t>
  </si>
  <si>
    <t>552423320R</t>
  </si>
  <si>
    <t>mříž vstupní s rámem 900x2000mm dle PD D2.6 nerez AISI316L</t>
  </si>
  <si>
    <t>-571355185</t>
  </si>
  <si>
    <t>163</t>
  </si>
  <si>
    <t>767833100</t>
  </si>
  <si>
    <t>Montáž žebříků do zdiva s bočnicemi z profilové oceli, z trubek nebo tenkostěnných profilů</t>
  </si>
  <si>
    <t>805672636</t>
  </si>
  <si>
    <t>3,65 "Z1"</t>
  </si>
  <si>
    <t>2,75 "Z2"</t>
  </si>
  <si>
    <t>3,3 "Z3"</t>
  </si>
  <si>
    <t>164</t>
  </si>
  <si>
    <t>286614940</t>
  </si>
  <si>
    <t>Nerez žebřík AISI316L L=3,65 vč.příslušenství dle D.2.4</t>
  </si>
  <si>
    <t>1341672022</t>
  </si>
  <si>
    <t xml:space="preserve">1 "Z1" </t>
  </si>
  <si>
    <t>165</t>
  </si>
  <si>
    <t>286614941</t>
  </si>
  <si>
    <t>Nerez žebřík AISI316L L=2,75 vč.příslušenství dle D.2.4</t>
  </si>
  <si>
    <t>-232985604</t>
  </si>
  <si>
    <t xml:space="preserve">1 "Z2" </t>
  </si>
  <si>
    <t>166</t>
  </si>
  <si>
    <t>286614951</t>
  </si>
  <si>
    <t>Kompozitní - žebřík L=3,3 vč.příslušenství dle D.2.4</t>
  </si>
  <si>
    <t>-372792461</t>
  </si>
  <si>
    <t>1 "Z3"</t>
  </si>
  <si>
    <t>"</t>
  </si>
  <si>
    <t>167</t>
  </si>
  <si>
    <t>767995113</t>
  </si>
  <si>
    <t>Montáž ostatních atypických zámečnických konstrukcí hmotnosti přes 10 do 20 kg</t>
  </si>
  <si>
    <t>959501990</t>
  </si>
  <si>
    <t>14,4 "anténní konzola - nerez ocel AISI 304, DIN 1.4301"</t>
  </si>
  <si>
    <t>168</t>
  </si>
  <si>
    <t>596602531</t>
  </si>
  <si>
    <t>anténní konzola - dle projektové dokumentace (D.2.6) - dodávka objednatele VaK MB</t>
  </si>
  <si>
    <t>-32737378</t>
  </si>
  <si>
    <t>169</t>
  </si>
  <si>
    <t>998767201</t>
  </si>
  <si>
    <t>Přesun hmot pro zámečnické konstrukce stanovený procentní sazbou (%) z ceny vodorovná dopravní vzdálenost do 50 m v objektech výšky do 6 m</t>
  </si>
  <si>
    <t>1985912662</t>
  </si>
  <si>
    <t>771</t>
  </si>
  <si>
    <t>Podlahy z dlaždic</t>
  </si>
  <si>
    <t>170</t>
  </si>
  <si>
    <t>771574113</t>
  </si>
  <si>
    <t>Montáž podlah z dlaždic keramických lepených flexibilním lepidlem režných nebo glazovaných hladkých přes 9 do 12 ks/ m2</t>
  </si>
  <si>
    <t>1321927510</t>
  </si>
  <si>
    <t>2,4*1,94 "dno v armakomoře -san 5"</t>
  </si>
  <si>
    <t>171</t>
  </si>
  <si>
    <t>597614071</t>
  </si>
  <si>
    <t>dlaždice keramické TAURUS 300x300mm</t>
  </si>
  <si>
    <t>727548072</t>
  </si>
  <si>
    <t>4,656*1,1 'Přepočtené koeficientem množství</t>
  </si>
  <si>
    <t>172</t>
  </si>
  <si>
    <t>771579192</t>
  </si>
  <si>
    <t>Montáž podlah z dlaždic keramických Příplatek k cenám za podlahy v omezeném prostoru</t>
  </si>
  <si>
    <t>942100040</t>
  </si>
  <si>
    <t>173</t>
  </si>
  <si>
    <t>771591111</t>
  </si>
  <si>
    <t>Podlahy - ostatní práce penetrace podkladu</t>
  </si>
  <si>
    <t>-1996553991</t>
  </si>
  <si>
    <t>174</t>
  </si>
  <si>
    <t>771574351</t>
  </si>
  <si>
    <t>Montáž podlah z dlaždic keramických lepených flexibilním lepidlem rychletuhnoucím režných nebo glazovaných protiskluzných nebo reliefovaných do 50 ks/ m2</t>
  </si>
  <si>
    <t>-1983655216</t>
  </si>
  <si>
    <t>1,4*0,5 "vstupní terasa"</t>
  </si>
  <si>
    <t>(0,4+0,6)*(4,8*2+3,5+1,1*2) "detail F"</t>
  </si>
  <si>
    <t>175</t>
  </si>
  <si>
    <t>597612641</t>
  </si>
  <si>
    <t>cihelná mrazuvzdorná dlažba 200x100x45mm - ( KLINKER - RADEBERG )</t>
  </si>
  <si>
    <t>-52537675</t>
  </si>
  <si>
    <t>16*1,1 'Přepočtené koeficientem množství</t>
  </si>
  <si>
    <t>176</t>
  </si>
  <si>
    <t>77157919R</t>
  </si>
  <si>
    <t>Příplatek k montáž podlah keramických za druhou vrstvu mrazuvzdorného lepidla</t>
  </si>
  <si>
    <t>-1535759773</t>
  </si>
  <si>
    <t>177</t>
  </si>
  <si>
    <t>77157918R</t>
  </si>
  <si>
    <t>Příplatek k montáž podlah keramických za vložení perlinky pancéřované</t>
  </si>
  <si>
    <t>-443590407</t>
  </si>
  <si>
    <t>178</t>
  </si>
  <si>
    <t>998771201</t>
  </si>
  <si>
    <t>Přesun hmot pro podlahy z dlaždic stanovený procentní sazbou (%) z ceny vodorovná dopravní vzdálenost do 50 m v objektech výšky do 6 m</t>
  </si>
  <si>
    <t>-747514732</t>
  </si>
  <si>
    <t>781</t>
  </si>
  <si>
    <t>Dokončovací práce - obklady</t>
  </si>
  <si>
    <t>179</t>
  </si>
  <si>
    <t>781474212</t>
  </si>
  <si>
    <t>Montáž obkladů vnitřních stěn z dlaždic keramických lepených flexibilním lepidlem průmyslových hladkých přes 35 do 45 ks/m2</t>
  </si>
  <si>
    <t>-1289273110</t>
  </si>
  <si>
    <t>nové zdivo</t>
  </si>
  <si>
    <t>180</t>
  </si>
  <si>
    <t>597610000</t>
  </si>
  <si>
    <t>obkládačky keramické koupelnové (bílé i barevné) 25 x 33 x 0,7 cm I. j.</t>
  </si>
  <si>
    <t>2025444396</t>
  </si>
  <si>
    <t>53,204*1,1 'Přepočtené koeficientem množství</t>
  </si>
  <si>
    <t>181</t>
  </si>
  <si>
    <t>781479192</t>
  </si>
  <si>
    <t>Montáž obkladů vnitřních stěn z dlaždic keramických Příplatek k cenám za obklady v omezeném prostoru</t>
  </si>
  <si>
    <t>-723538034</t>
  </si>
  <si>
    <t>182</t>
  </si>
  <si>
    <t>998781201</t>
  </si>
  <si>
    <t>Přesun hmot pro obklady keramické stanovený procentní sazbou (%) z ceny vodorovná dopravní vzdálenost do 50 m v objektech výšky do 6 m</t>
  </si>
  <si>
    <t>5031405</t>
  </si>
  <si>
    <t>783</t>
  </si>
  <si>
    <t>Dokončovací práce - nátěry</t>
  </si>
  <si>
    <t>183</t>
  </si>
  <si>
    <t>783213121</t>
  </si>
  <si>
    <t>Napouštěcí nátěr tesařských konstrukcí zabudovaných do konstrukce proti dřevokazným houbám, hmyzu a plísním dvojnásobný syntetický</t>
  </si>
  <si>
    <t>1696620780</t>
  </si>
  <si>
    <t>4,51*(0,14+0,22)*2 "vrcholová vaznice 140x220"</t>
  </si>
  <si>
    <t>11*(0,1+0,018)*2 "pomocné prkno 100x18"</t>
  </si>
  <si>
    <t>9,02*(0,195+0,018)*2 "nárožní prkno 18*195"</t>
  </si>
  <si>
    <t>40*(0,08+0,018)*2 "pomocný rošt- prkno 80*18"</t>
  </si>
  <si>
    <t>3,6*6 *(0,1+0,2)*2"krokev pravá 100x200"</t>
  </si>
  <si>
    <t>3,6*4*(0,1+0,2)*2 "krokev levé 100x200"</t>
  </si>
  <si>
    <t>2*1,5*(0,1+0,2)*2 "krokev levá 100x200"</t>
  </si>
  <si>
    <t>(4,51+1,65*2+3,31)*(0,18+0,14)*2 "pozednice 180/140"</t>
  </si>
  <si>
    <t>(3,6*10+1,5*2)*(0,03+0,05)*2 "kontralate"</t>
  </si>
  <si>
    <t>(4,51*24+3,31*10)*(0,03+0,05 )*2"late"</t>
  </si>
  <si>
    <t>184</t>
  </si>
  <si>
    <t>783218111</t>
  </si>
  <si>
    <t>Lazurovací nátěr tesařských konstrukcí dvojnásobný syntetický</t>
  </si>
  <si>
    <t>-1719272462</t>
  </si>
  <si>
    <t>(0,02+0,04)*2*26 "krycí lišta"</t>
  </si>
  <si>
    <t>164*(0,1+0,018)*2 "prkenný záklop D.2.3</t>
  </si>
  <si>
    <t>784</t>
  </si>
  <si>
    <t>Dokončovací práce - malby a tapety</t>
  </si>
  <si>
    <t>185</t>
  </si>
  <si>
    <t>784211101</t>
  </si>
  <si>
    <t>Malby z malířských směsí otěruvzdorných za mokra dvojnásobné, bílé za mokra otěruvzdorné výborně v místnostech výšky do 3,80 m</t>
  </si>
  <si>
    <t>1233861475</t>
  </si>
  <si>
    <t>OST</t>
  </si>
  <si>
    <t>Ostatní</t>
  </si>
  <si>
    <t>186</t>
  </si>
  <si>
    <t>001001002</t>
  </si>
  <si>
    <t xml:space="preserve">Odtrhové zkoušky </t>
  </si>
  <si>
    <t>512</t>
  </si>
  <si>
    <t>-1681926828</t>
  </si>
  <si>
    <t>po předúpravě VVP</t>
  </si>
  <si>
    <t>na sanovaném povrchu kce</t>
  </si>
  <si>
    <t>03 - SO 03 - Terénní úpravy</t>
  </si>
  <si>
    <t xml:space="preserve">    5 - Komunikace</t>
  </si>
  <si>
    <t>463211131</t>
  </si>
  <si>
    <t>Rovnanina z lomového kamene neopracovaného tříděného pro všechny tl. rovnaniny, bez vypracování líce s vyklínováním spár a dutin úlomky kamene</t>
  </si>
  <si>
    <t>2041846833</t>
  </si>
  <si>
    <t>2,6*2,4*0,6  "oprava cesty</t>
  </si>
  <si>
    <t>22,5  "rovnanina podél nádrže -PD</t>
  </si>
  <si>
    <t>46321113R</t>
  </si>
  <si>
    <t>Rovnanina z lomového kamene do betonového potěru s vyspárováním</t>
  </si>
  <si>
    <t>-1211228841</t>
  </si>
  <si>
    <t>1,5*1,0*0,6</t>
  </si>
  <si>
    <t>1,6*1,2*0,5</t>
  </si>
  <si>
    <t>Komunikace</t>
  </si>
  <si>
    <t>564831111</t>
  </si>
  <si>
    <t>Podklad ze štěrkodrti ŠD s rozprostřením a zhutněním, po zhutnění tl. 100 mm</t>
  </si>
  <si>
    <t>-981414140</t>
  </si>
  <si>
    <t>176 "PŘÍSTUPOVÁ LESNÍ CESTA - TYP A"</t>
  </si>
  <si>
    <t>56650111R</t>
  </si>
  <si>
    <t>Zasypání splaveným pískem a lesní hrabankou</t>
  </si>
  <si>
    <t>-69904094</t>
  </si>
  <si>
    <t>564851111</t>
  </si>
  <si>
    <t>Podklad ze štěrkodrti ŠD s rozprostřením a zhutněním, po zhutnění tl. 150 mm</t>
  </si>
  <si>
    <t>546133102</t>
  </si>
  <si>
    <t>55 "oprava přístupové lesní cesty typ B - 30%, oprava pouze výmolů a prohlubní</t>
  </si>
  <si>
    <t>852262122</t>
  </si>
  <si>
    <t>Montáž potrubí z trub litinových tlakových přírubových abnormálních délek, jednotlivě do 1 m v otevřeném výkopu, kanálu nebo v šachtě DN 100</t>
  </si>
  <si>
    <t>-463333815</t>
  </si>
  <si>
    <t>850008060016</t>
  </si>
  <si>
    <t>VODA+KANAL Přírubové tvarovky - ostatní TVAROVKA FF KUS DN 80/600</t>
  </si>
  <si>
    <t>472149565</t>
  </si>
  <si>
    <t>857262122</t>
  </si>
  <si>
    <t>Montáž litinových tvarovek na potrubí litinovém tlakovém jednoosých na potrubí z trub přírubových v otevřeném výkopu, kanálu nebo v šachtě DN 100</t>
  </si>
  <si>
    <t>1909143715</t>
  </si>
  <si>
    <t>560010011016</t>
  </si>
  <si>
    <t>VODA+KANAL Příruby PŘÍRUBA DVOUKOMOROVÁ DN 100/110</t>
  </si>
  <si>
    <t>-1039095253</t>
  </si>
  <si>
    <t>891265111</t>
  </si>
  <si>
    <t>Montáž vodovodních armatur na potrubí koncových klapek (žabích) hrdlových DN 100</t>
  </si>
  <si>
    <t>-699023103</t>
  </si>
  <si>
    <t>993010000000</t>
  </si>
  <si>
    <t>VODA Různé KLAPKA ŽABÍ DN 100</t>
  </si>
  <si>
    <t>1327721454</t>
  </si>
  <si>
    <t>998225111</t>
  </si>
  <si>
    <t>Přesun hmot pro komunikace s krytem z kameniva, monolitickým betonovým nebo živičným dopravní vzdálenost do 200 m jakékoliv délky objektu</t>
  </si>
  <si>
    <t>29371600</t>
  </si>
  <si>
    <t>04 - SO 04 - Elektrostavební část</t>
  </si>
  <si>
    <t xml:space="preserve">    741 - Elektroinstalace - silnoproud</t>
  </si>
  <si>
    <t xml:space="preserve">    46-M - Zemní práce při extr.mont.pracích</t>
  </si>
  <si>
    <t>741</t>
  </si>
  <si>
    <t>Elektroinstalace - silnoproud</t>
  </si>
  <si>
    <t>741110002</t>
  </si>
  <si>
    <t>Montáž trubek elektroinstalačních s nasunutím nebo našroubováním do krabic plastových tuhých, uložených pevně, vnější D přes 23 do 35 mm</t>
  </si>
  <si>
    <t>345710930</t>
  </si>
  <si>
    <t>trubka elektroinstalační tuhá z PVC D 22,1/25 mm, délka 3 m</t>
  </si>
  <si>
    <t>741110053</t>
  </si>
  <si>
    <t>Montáž trubek elektroinstalačních s nasunutím nebo našroubováním do krabic plastových ohebných, uložených volně, vnější D přes 35 mm</t>
  </si>
  <si>
    <t>345713510</t>
  </si>
  <si>
    <t>trubka elektroinstalační ohebná dvouplášťová korugovaná D 41/50 mm, HDPE+LDPE</t>
  </si>
  <si>
    <t>741122015</t>
  </si>
  <si>
    <t>Montáž kabelů měděných bez ukončení uložených pod omítku plných kulatých (CYKY), počtu a průřezu žil 3x1,5 mm2</t>
  </si>
  <si>
    <t>341110300</t>
  </si>
  <si>
    <t>kabel silový s Cu jádrem CYKY 3x1,5 mm2</t>
  </si>
  <si>
    <t>741122222</t>
  </si>
  <si>
    <t>Montáž kabelů měděných bez ukončení uložených volně nebo v liště plných kulatých (CYKY) počtu a průřezu žil 4x10 mm2</t>
  </si>
  <si>
    <t>741231012</t>
  </si>
  <si>
    <t>Montáž svorkovnic do rozváděčů s popisnými štítky se zapojením vodičů na jedné straně řadových, průřezové plochy vodičů do ochranných</t>
  </si>
  <si>
    <t>10.650.982</t>
  </si>
  <si>
    <t>Ochrana před bleskem a přepětím Ochrana před bleskem a přepětím Systémy vyrovnání potenciálu Svorka POT 25/16 ekvipotenciální</t>
  </si>
  <si>
    <t>741310031</t>
  </si>
  <si>
    <t>Montáž spínačů jedno nebo dvoupólových nástěnných se zapojením vodičů, pro prostředí venkovní nebo mokré vypínačů, řazení 1-jednopólových</t>
  </si>
  <si>
    <t>10.069.859</t>
  </si>
  <si>
    <t>Domovní spínače a zásuvky Domovní spínače a zásuvky Instalační spínače Spínač VARIANT 3558N-C01510 B</t>
  </si>
  <si>
    <t>741371104</t>
  </si>
  <si>
    <t>Montáž svítidel zářivkových se zapojením vodičů průmyslových stropních přisazených 2 zdroje s krytem</t>
  </si>
  <si>
    <t>10.190.108</t>
  </si>
  <si>
    <t>Svítidla Svítidla Svítidla vodotěsná, do vlhkých prostor Sví.zář. PRIMA 2x36W PC E IP66</t>
  </si>
  <si>
    <t>10.024.117</t>
  </si>
  <si>
    <t>Světelné zdroje Světelné zdroje Zářivkové trubice standardní Trubice 36W/840 L LUMILUX T8 OSRAM</t>
  </si>
  <si>
    <t>741410022</t>
  </si>
  <si>
    <t>Montáž uzemňovacího vedení s upevněním, propojením a připojením pomocí svorek v zemi s izolací spojů pásku průřezu do 120 mm2 v průmyslové výstavbě</t>
  </si>
  <si>
    <t>354420620</t>
  </si>
  <si>
    <t>pás zemnící 30 x 4 mm FeZn</t>
  </si>
  <si>
    <t>741410042</t>
  </si>
  <si>
    <t>Montáž uzemňovacího vedení s upevněním, propojením a připojením pomocí svorek v zemi s izolací spojů drátu nebo lana D do 10 mm v průmyslové výstavbě</t>
  </si>
  <si>
    <t>10.343.768</t>
  </si>
  <si>
    <t>Ochrana před bleskem a přepětím Ochrana před bleskem a přepětím Dráty zemnící pro hromosvod Drát uzem. FeZn pozink. pr.10 s izolací</t>
  </si>
  <si>
    <t>354420360</t>
  </si>
  <si>
    <t>svorka uzemnění nerez připojovací</t>
  </si>
  <si>
    <t>354420390</t>
  </si>
  <si>
    <t>svorka uzemnění nerez pro zemnící pásku</t>
  </si>
  <si>
    <t>741410072</t>
  </si>
  <si>
    <t>Montáž uzemňovacího vedení s upevněním, propojením a připojením pomocí svorek doplňků ostatních konstrukcí vodičem průřezu do 16 mm2, uloženým pevně</t>
  </si>
  <si>
    <t>341421570</t>
  </si>
  <si>
    <t>vodič silový s Cu jádrem CYA H07 V-K 6 mm2</t>
  </si>
  <si>
    <t>741810001</t>
  </si>
  <si>
    <t>Zkoušky a prohlídky elektrických rozvodů a zařízení celková prohlídka a vyhotovení revizní zprávy pro objem montážních prací do 100 tis. Kč</t>
  </si>
  <si>
    <t>741910411</t>
  </si>
  <si>
    <t>Montáž žlabů bez stojiny a výložníků kovových s podpěrkami a příslušenstvím bez víka, šířky do 50 mm</t>
  </si>
  <si>
    <t>10.663.954</t>
  </si>
  <si>
    <t>Úložný a instalační materiál Kabelové nosné systémy Drátěné žlaby Žlab DZ 60X60  drátěný žár.pozink</t>
  </si>
  <si>
    <t>10.663.922</t>
  </si>
  <si>
    <t>Úložný a instalační materiál Kabelové nosné systémy Spojky pro kabelový nosný systém Rychlospojka DZRS/B pozink</t>
  </si>
  <si>
    <t>10.663.924</t>
  </si>
  <si>
    <t>Úložný a instalační materiál Kabelové nosné systémy Stěnové a stropní držáky pro kabelový nosn Závěs DZZ/B pozink</t>
  </si>
  <si>
    <t>10.549.333</t>
  </si>
  <si>
    <t>Úložný a instalační materiál Upevňovací technika Natloukací ocelové kotvy Kotva KPO 6X70 zinek</t>
  </si>
  <si>
    <t>46-M</t>
  </si>
  <si>
    <t>Zemní práce při extr.mont.pracích</t>
  </si>
  <si>
    <t>460150033</t>
  </si>
  <si>
    <t>Hloubení zapažených i nezapažených kabelových rýh ručně včetně urovnání dna s přemístěním výkopku do vzdálenosti 3 m od okraje jámy nebo naložením na dopravní prostředek šířky 40 cm, hloubky 50 cm, v hornině třídy 3</t>
  </si>
  <si>
    <t>460560033</t>
  </si>
  <si>
    <t>Zásyp kabelových rýh ručně včetně zhutnění a uložení výkopku do vrstev a urovnání povrchu šířky 40 cm hloubky 50 cm, v hornině třídy 3</t>
  </si>
  <si>
    <t>05 - PS 01 - Strojně technologická část</t>
  </si>
  <si>
    <t xml:space="preserve">    35-M - Montáž a dodávka čerpadel, kompr.a vodoh.zař.</t>
  </si>
  <si>
    <t>35-M</t>
  </si>
  <si>
    <t>Montáž a dodávka čerpadel, kompr.a vodoh.zař.</t>
  </si>
  <si>
    <t>35033R04R</t>
  </si>
  <si>
    <t>Montážní práce</t>
  </si>
  <si>
    <t>2008655909</t>
  </si>
  <si>
    <t>400205000016</t>
  </si>
  <si>
    <t>VODA Šoupata ŠOUPĚ E2 PŘÍRUBOVÉ KRÁTKÉ DN 50</t>
  </si>
  <si>
    <t>1387992815</t>
  </si>
  <si>
    <t>780005000000</t>
  </si>
  <si>
    <t>KOLO RUČNÍ  DN 50</t>
  </si>
  <si>
    <t>1814280062</t>
  </si>
  <si>
    <t>400208000016</t>
  </si>
  <si>
    <t>VODA Šoupata ŠOUPĚ E2 PŘÍRUBOVÉ KRÁTKÉ DN 80</t>
  </si>
  <si>
    <t>888443412</t>
  </si>
  <si>
    <t>780008000000</t>
  </si>
  <si>
    <t>KOLO RUČNÍ  DN 65-80</t>
  </si>
  <si>
    <t>-363403500</t>
  </si>
  <si>
    <t>400210016</t>
  </si>
  <si>
    <t>ŠOUPĚ E2 PŘÍRUBOVÉ KRÁTKÉ DN 100</t>
  </si>
  <si>
    <t>256</t>
  </si>
  <si>
    <t>6630375</t>
  </si>
  <si>
    <t>780010000</t>
  </si>
  <si>
    <t>RUČNÍ KOLA PRO ŠOUPÁTKA "A" A "E2" DN 100</t>
  </si>
  <si>
    <t>-1576304319</t>
  </si>
  <si>
    <t>388217601</t>
  </si>
  <si>
    <t>vodoměr ELSTER HELIX WP 50, čidlo FALCON 10l/impuls</t>
  </si>
  <si>
    <t>-711827367</t>
  </si>
  <si>
    <t>350110R06</t>
  </si>
  <si>
    <t xml:space="preserve">nerezový vtokový koš DN 100
</t>
  </si>
  <si>
    <t>-1846889832</t>
  </si>
  <si>
    <t>350110R01</t>
  </si>
  <si>
    <t xml:space="preserve">nerezový výtokový ventil 1/2"
</t>
  </si>
  <si>
    <t>1487312563</t>
  </si>
  <si>
    <t>35011R012</t>
  </si>
  <si>
    <t xml:space="preserve">kulový kohout 1/2", vnitřní závity
</t>
  </si>
  <si>
    <t>480865372</t>
  </si>
  <si>
    <t>350110131</t>
  </si>
  <si>
    <t xml:space="preserve">rychlospojka hadicová "C"
</t>
  </si>
  <si>
    <t>-939349893</t>
  </si>
  <si>
    <t>552613071</t>
  </si>
  <si>
    <t xml:space="preserve">nerezové potrubí vč. tvarovek  54x2 </t>
  </si>
  <si>
    <t>-525662233</t>
  </si>
  <si>
    <t>552613081</t>
  </si>
  <si>
    <t xml:space="preserve">nerezové potrubí vč. tvarovek  84x2 </t>
  </si>
  <si>
    <t>1893372345</t>
  </si>
  <si>
    <t>552613091</t>
  </si>
  <si>
    <t xml:space="preserve">nerezové potrubí vč. tvarovek  104x2 </t>
  </si>
  <si>
    <t>1735708998</t>
  </si>
  <si>
    <t>391110411</t>
  </si>
  <si>
    <t xml:space="preserve">nerezový přechod DN 84/54
</t>
  </si>
  <si>
    <t>1948873112</t>
  </si>
  <si>
    <t>391110414</t>
  </si>
  <si>
    <t>nerezový přechod DN 154/84</t>
  </si>
  <si>
    <t>307363273</t>
  </si>
  <si>
    <t>552613131</t>
  </si>
  <si>
    <t>nátrubek z ušlechtilé oceli (nerez), rozvod pitné vody, DN 20</t>
  </si>
  <si>
    <t>-940339165</t>
  </si>
  <si>
    <t>35011R026</t>
  </si>
  <si>
    <t xml:space="preserve">nerez vsuvka 1/2"
</t>
  </si>
  <si>
    <t>461242345</t>
  </si>
  <si>
    <t>391110010</t>
  </si>
  <si>
    <t xml:space="preserve">nerezová příruba přivařovací plochá  DN 50, PN 10
</t>
  </si>
  <si>
    <t>-1057755977</t>
  </si>
  <si>
    <t>391110012</t>
  </si>
  <si>
    <t>nerezová příruba přivařovací plochá  DN 80, PN 10</t>
  </si>
  <si>
    <t>-60787359</t>
  </si>
  <si>
    <t>391110013</t>
  </si>
  <si>
    <t>nerezová příruba přivařovací plochá  DN 100, PN 10</t>
  </si>
  <si>
    <t>1136650286</t>
  </si>
  <si>
    <t>391110311</t>
  </si>
  <si>
    <t xml:space="preserve">nerez přírubový spoj DN 50, PN 10
</t>
  </si>
  <si>
    <t>405244960</t>
  </si>
  <si>
    <t>391110312</t>
  </si>
  <si>
    <t>nerez přírubový spoj DN 80, PN 10</t>
  </si>
  <si>
    <t>914467005</t>
  </si>
  <si>
    <t>391110313</t>
  </si>
  <si>
    <t>nerez přírubový spoj DN 100, PN 10</t>
  </si>
  <si>
    <t>-567667269</t>
  </si>
  <si>
    <t>393110031</t>
  </si>
  <si>
    <t>nerez profilový materiál - pomocné konstrukce, úchyty a podpěry potrubí</t>
  </si>
  <si>
    <t>-798938722</t>
  </si>
  <si>
    <t>394110041</t>
  </si>
  <si>
    <t>chemická nerezová kotva M 10x160</t>
  </si>
  <si>
    <t>-269266414</t>
  </si>
  <si>
    <t>001001006</t>
  </si>
  <si>
    <t>Kompletační a koordinační činnost s ostatními zhotoviteli (VaK MB,a.s, ...)</t>
  </si>
  <si>
    <t>soubor</t>
  </si>
  <si>
    <t>-727592792</t>
  </si>
  <si>
    <t>06 - PS 02 - Elektrotechnologická část, MaR</t>
  </si>
  <si>
    <t xml:space="preserve">    742 - Elektroinstalace - slaboproud</t>
  </si>
  <si>
    <t xml:space="preserve">    22-M - Montáže technologických zařízení pro dopravní stavby</t>
  </si>
  <si>
    <t>741210001</t>
  </si>
  <si>
    <t>Montáž rozvodnic oceloplechových nebo plastových bez zapojení vodičů běžných, hmotnosti do 20 kg</t>
  </si>
  <si>
    <t>10.076.458</t>
  </si>
  <si>
    <t>Ochrana před bleskem a přepětím Ochrana před bleskem a přepětím Uzemňovací upínací pásky Svorka ZSA 16 zemnící</t>
  </si>
  <si>
    <t>10.056.808</t>
  </si>
  <si>
    <t>Ochrana před bleskem a přepětím Ochrana před bleskem a přepětím Uzemňovací upínací pásky Páska ST nerez pro ST svorku</t>
  </si>
  <si>
    <t>742</t>
  </si>
  <si>
    <t>Elektroinstalace - slaboproud</t>
  </si>
  <si>
    <t>742121001</t>
  </si>
  <si>
    <t>Montáž kabelů sdělovacích pro vnitřní rozvody počtu žil do 15</t>
  </si>
  <si>
    <t>341431870</t>
  </si>
  <si>
    <t>šňůra s Cu jádrem stíněná CMFM 4x1 mm2</t>
  </si>
  <si>
    <t>742220235</t>
  </si>
  <si>
    <t>Montáž příslušenství pro PZTS magnetický kontakt povrchový</t>
  </si>
  <si>
    <t>10.397.827</t>
  </si>
  <si>
    <t>Rozvaděčové systémy a přístroje Senzory Magnetické snímače přiblížení XCSDMR7902 Bezpečnostní kódovaný spínač,</t>
  </si>
  <si>
    <t>742-r1</t>
  </si>
  <si>
    <t>přípojní tlakových snímačů hladiny, vodoměrů s imp. výstupem, teploměru, dveřního kontaktu</t>
  </si>
  <si>
    <t>ks</t>
  </si>
  <si>
    <t>742220401</t>
  </si>
  <si>
    <t>Nastavení a oživení PZTS programování základních parametrů ústředny</t>
  </si>
  <si>
    <t>742220402</t>
  </si>
  <si>
    <t>Nastavení a oživení PZTS programování systému na jeden detektor</t>
  </si>
  <si>
    <t>742220411</t>
  </si>
  <si>
    <t>Nastavení a oživení PZTS oživení systému na jeden detektor</t>
  </si>
  <si>
    <t>742220511</t>
  </si>
  <si>
    <t>Zkoušky a revize PZTS revize výchozí systému PZTS</t>
  </si>
  <si>
    <t>22-M</t>
  </si>
  <si>
    <t>Montáže technologických zařízení pro dopravní stavby</t>
  </si>
  <si>
    <t>220322007</t>
  </si>
  <si>
    <t>Montáž komunikačního modulu univerzální nebo multifunkční nebo USD</t>
  </si>
  <si>
    <t>220322008</t>
  </si>
  <si>
    <t>Montáž komunikačního modulu konfigurace a nastavení</t>
  </si>
  <si>
    <t>07 - VON</t>
  </si>
  <si>
    <t>D1</t>
  </si>
  <si>
    <t>VaK MB, a.s.-TP 1.1</t>
  </si>
  <si>
    <t>Zařízení staveniště, provozní vlivy</t>
  </si>
  <si>
    <t>295517922</t>
  </si>
  <si>
    <t>VaK MB, a.s.-TP 1.2</t>
  </si>
  <si>
    <t>Skládkovné</t>
  </si>
  <si>
    <t>-1408674260</t>
  </si>
  <si>
    <t>VaK MB, a.s.-TP 1.3</t>
  </si>
  <si>
    <t>Fotodokumentace</t>
  </si>
  <si>
    <t>1991101735</t>
  </si>
  <si>
    <t>VaK MB, a.s.-TP 1.5</t>
  </si>
  <si>
    <t>Realizační dokumentace stavby včetně projednání a kontroly na stavbě</t>
  </si>
  <si>
    <t>785565565</t>
  </si>
  <si>
    <t>VaK MB, a.s.-TP 1.8</t>
  </si>
  <si>
    <t>Doklady požadované k předání a převzetí díla</t>
  </si>
  <si>
    <t>1139399310</t>
  </si>
  <si>
    <t>VaK MB, a.s.-TP 1.9</t>
  </si>
  <si>
    <t>Dokumentace skutečného provedení stavby a dokumentace geodetického zaměření stavby</t>
  </si>
  <si>
    <t>1178956183</t>
  </si>
  <si>
    <t>VaK MB, a.s.-TP 1.10</t>
  </si>
  <si>
    <t>Další doplňující průzkumy</t>
  </si>
  <si>
    <t>1072054132</t>
  </si>
  <si>
    <t>VaK MB, a.s.-TP 1.12</t>
  </si>
  <si>
    <t>Vytyčení podzemních zařízení, rizika a zvláštní opatření</t>
  </si>
  <si>
    <t>-1780648089</t>
  </si>
  <si>
    <t>VaK MB, a.s.-TP 1.14</t>
  </si>
  <si>
    <t>Vytyčení stavby, ochrana geodetických bodů před poškozením</t>
  </si>
  <si>
    <t>-861127521</t>
  </si>
  <si>
    <t>VaK MB, a.s.-TP 1.15</t>
  </si>
  <si>
    <t>Zajištění a osvětlení výkopů a překopů</t>
  </si>
  <si>
    <t>-145047549</t>
  </si>
  <si>
    <t>VaK MB, a.s.-TP 1.16</t>
  </si>
  <si>
    <t>Havarijní plán</t>
  </si>
  <si>
    <t>1923578354</t>
  </si>
  <si>
    <t>VaK MB, a.s.-TP 1.17</t>
  </si>
  <si>
    <t>Zvláštní požadavky na zhotovení</t>
  </si>
  <si>
    <t>-96187233</t>
  </si>
  <si>
    <t>Ostatní náklady jinde neuvedené</t>
  </si>
  <si>
    <t>-241499814</t>
  </si>
  <si>
    <t>045303001.1</t>
  </si>
  <si>
    <t>1024</t>
  </si>
  <si>
    <t>193542819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</si>
  <si>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</si>
  <si>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</si>
  <si>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</si>
  <si>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</si>
  <si>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</si>
  <si>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</si>
  <si>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</si>
  <si>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</si>
  <si>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</si>
  <si>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</si>
  <si>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</si>
  <si>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</si>
  <si>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</si>
  <si>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</si>
  <si>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</si>
  <si>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</si>
  <si>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</si>
  <si>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</si>
  <si>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</si>
  <si>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</si>
  <si>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</si>
  <si>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</si>
  <si>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</si>
  <si>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</si>
  <si>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</si>
  <si>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</si>
  <si>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</si>
  <si>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</si>
  <si>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</si>
  <si>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</si>
  <si>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</si>
  <si>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</si>
  <si>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</si>
  <si>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</si>
  <si>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</si>
  <si>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</si>
  <si>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</si>
  <si>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</si>
  <si>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</si>
  <si>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</si>
  <si>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</si>
  <si>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</si>
  <si>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</si>
  <si>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</si>
  <si>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</si>
  <si>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</si>
  <si>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</si>
  <si>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</si>
  <si>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</si>
  <si>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</si>
  <si>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</si>
  <si>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</si>
  <si>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</si>
  <si>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</si>
  <si>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</si>
  <si>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</si>
  <si>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</si>
  <si>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</si>
  <si>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</si>
  <si>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</si>
  <si>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</si>
  <si>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</si>
  <si>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</si>
  <si>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</si>
  <si>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</si>
  <si>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</si>
  <si>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</si>
  <si>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</si>
  <si>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</si>
  <si>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</si>
  <si>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</si>
  <si>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</si>
  <si>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</si>
  <si>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</si>
  <si>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</si>
  <si>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</si>
  <si>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</si>
  <si>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</si>
  <si>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</si>
  <si>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</si>
  <si>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</si>
  <si>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</si>
  <si>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</si>
  <si>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</si>
  <si>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</si>
  <si>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</si>
  <si>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</si>
  <si>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</si>
  <si>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</si>
  <si>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</si>
  <si>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</si>
  <si>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</si>
  <si>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</si>
  <si>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</si>
  <si>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</si>
  <si>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</si>
  <si>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</si>
  <si>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</si>
  <si>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</si>
  <si>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</si>
  <si>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</si>
  <si>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</si>
  <si>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</si>
  <si>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</si>
  <si>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</si>
  <si>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</si>
  <si>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</si>
  <si>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</si>
  <si>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</si>
  <si>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</si>
  <si>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</si>
  <si>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</si>
  <si>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</si>
  <si>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</si>
  <si>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</si>
  <si>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</si>
  <si>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</si>
  <si>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</si>
  <si>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</si>
  <si>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</si>
  <si>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</si>
  <si>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</si>
  <si>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</si>
  <si>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</si>
  <si>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</si>
  <si>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</si>
  <si>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</si>
  <si>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</si>
  <si>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</si>
  <si>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</si>
  <si>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</si>
  <si>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</si>
  <si>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</si>
  <si>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</si>
  <si>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</si>
  <si>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</si>
  <si>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</si>
  <si>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</si>
  <si>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</si>
  <si>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</si>
  <si>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</si>
  <si>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</si>
  <si>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</si>
  <si>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</si>
  <si>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</si>
  <si>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</si>
  <si>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</si>
  <si>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</si>
  <si>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</si>
  <si>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</si>
  <si>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</si>
  <si>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</si>
  <si>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</si>
  <si>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</si>
  <si>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</si>
  <si>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</si>
  <si>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</si>
  <si>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</si>
  <si>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</si>
  <si>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</si>
  <si>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</si>
  <si>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</si>
  <si>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</si>
  <si>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</si>
  <si>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</si>
  <si>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</si>
  <si>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</si>
  <si>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</si>
  <si>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</si>
  <si>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</si>
  <si>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</si>
  <si>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</si>
  <si>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</si>
  <si>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</si>
  <si>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</si>
  <si>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</si>
  <si>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</si>
  <si>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</si>
  <si>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</si>
  <si>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D1 - Vedlejší rozpočtové náklady / viz Technické podmínky VaK MB aktuální verze 1.9</t>
  </si>
  <si>
    <t>VaK MB a.s.1</t>
  </si>
  <si>
    <t>6 = 2x strop, 2x stěny, 2x dno</t>
  </si>
  <si>
    <t>9 = 3x strop, 3x stěny, 3x dno</t>
  </si>
  <si>
    <t>Vedlejší rozpočtové náklady / viz Technické podmínky VaK MB aktuální verze 1.9</t>
  </si>
  <si>
    <t>Koordinační činnost - součinnost dodavatele s objednatelem při vybudování náhradního zásobování, tj. výkopání stávajícího potrubí, vybudování zpevněné plochy, ...</t>
  </si>
  <si>
    <t>VaK MB, a.s.-TP 1.6</t>
  </si>
  <si>
    <t>Plán bezpečnosti a ochrany zdraví při práci (BOZP)</t>
  </si>
  <si>
    <t>VaK MB, a.s.-TP 1.11</t>
  </si>
  <si>
    <t>Pasportizace stávajících objektů – inventarizační prohlídky</t>
  </si>
  <si>
    <t>VaK MB, a.s.-TP 1.13</t>
  </si>
  <si>
    <t>Zaškolení pracovníků provozovatele/objednatele</t>
  </si>
  <si>
    <t>Zdivo lícované obkladové, kotvené do zdiva z cihel 240x115x71 děrovaných - Feldhaus NF Mana č.335</t>
  </si>
  <si>
    <t>pitná voda, včetně dodávky a likvidace vody</t>
  </si>
  <si>
    <t>poklop šachtový 600x900/5mm nerezový, rám s límcem pro ukotvení, poklop s přesahem, vyjímatelný (dodávka objednatele  VaK MB)</t>
  </si>
  <si>
    <t>dodávka Vak MB</t>
  </si>
  <si>
    <t>Demontáž původního ocelového vystrojení VDJ rozřezáním a uložením na skládku do 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</si>
</sst>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8" fillId="6" borderId="27" xfId="0" applyFont="1" applyFill="1" applyBorder="1" applyAlignment="1" applyProtection="1">
      <alignment horizontal="center" vertical="center"/>
      <protection locked="0"/>
    </xf>
    <xf numFmtId="49" fontId="38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38" fillId="6" borderId="27" xfId="0" applyFont="1" applyFill="1" applyBorder="1" applyAlignment="1" applyProtection="1">
      <alignment horizontal="left" vertical="center" wrapText="1"/>
      <protection locked="0"/>
    </xf>
    <xf numFmtId="0" fontId="38" fillId="6" borderId="27" xfId="0" applyFont="1" applyFill="1" applyBorder="1" applyAlignment="1" applyProtection="1">
      <alignment horizontal="center" vertical="center" wrapText="1"/>
      <protection locked="0"/>
    </xf>
    <xf numFmtId="167" fontId="38" fillId="6" borderId="27" xfId="0" applyNumberFormat="1" applyFont="1" applyFill="1" applyBorder="1" applyAlignment="1" applyProtection="1">
      <alignment vertical="center"/>
      <protection locked="0"/>
    </xf>
    <xf numFmtId="4" fontId="38" fillId="6" borderId="27" xfId="0" applyNumberFormat="1" applyFont="1" applyFill="1" applyBorder="1" applyAlignment="1" applyProtection="1">
      <alignment vertical="center"/>
      <protection locked="0"/>
    </xf>
    <xf numFmtId="49" fontId="0" fillId="6" borderId="27" xfId="27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27" applyFont="1" applyFill="1" applyBorder="1" applyAlignment="1" applyProtection="1">
      <alignment horizontal="left" vertical="center" wrapText="1"/>
      <protection locked="0"/>
    </xf>
    <xf numFmtId="0" fontId="0" fillId="6" borderId="27" xfId="0" applyFont="1" applyFill="1" applyBorder="1" applyAlignment="1" applyProtection="1">
      <alignment horizontal="center" vertical="center" wrapText="1"/>
      <protection locked="0"/>
    </xf>
    <xf numFmtId="167" fontId="0" fillId="6" borderId="27" xfId="0" applyNumberFormat="1" applyFont="1" applyFill="1" applyBorder="1" applyAlignment="1" applyProtection="1">
      <alignment vertical="center"/>
      <protection locked="0"/>
    </xf>
    <xf numFmtId="49" fontId="0" fillId="6" borderId="27" xfId="29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29" applyFont="1" applyFill="1" applyBorder="1" applyAlignment="1" applyProtection="1">
      <alignment horizontal="left" vertical="center" wrapText="1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49" fontId="0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49" fontId="0" fillId="6" borderId="27" xfId="31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31" applyFont="1" applyFill="1" applyBorder="1" applyAlignment="1" applyProtection="1">
      <alignment horizontal="left" vertical="center" wrapText="1"/>
      <protection locked="0"/>
    </xf>
    <xf numFmtId="4" fontId="0" fillId="6" borderId="27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vertical="center"/>
    </xf>
    <xf numFmtId="0" fontId="0" fillId="6" borderId="27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6" fillId="8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  <cellStyle name="Normální 3" xfId="23"/>
    <cellStyle name="Normální 4" xfId="24"/>
    <cellStyle name="Normální 5" xfId="25"/>
    <cellStyle name="Normální 6" xfId="26"/>
    <cellStyle name="Normální 7" xfId="27"/>
    <cellStyle name="Normální 8" xfId="28"/>
    <cellStyle name="Normální 9" xfId="29"/>
    <cellStyle name="Normální 10" xfId="30"/>
    <cellStyle name="Normální 11" xfId="3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J58" sqref="J58:AF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98" t="s">
        <v>8</v>
      </c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67" t="s">
        <v>17</v>
      </c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28"/>
      <c r="AQ5" s="30"/>
      <c r="BE5" s="365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69" t="s">
        <v>20</v>
      </c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28"/>
      <c r="AQ6" s="30"/>
      <c r="BE6" s="366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66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6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6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66"/>
      <c r="BS10" s="23" t="s">
        <v>9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66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6"/>
      <c r="BS12" s="23" t="s">
        <v>9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66"/>
      <c r="BS13" s="23" t="s">
        <v>9</v>
      </c>
    </row>
    <row r="14" spans="2:71" ht="15">
      <c r="B14" s="27"/>
      <c r="C14" s="28"/>
      <c r="D14" s="28"/>
      <c r="E14" s="370" t="s">
        <v>32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66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6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66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5</v>
      </c>
      <c r="AO17" s="28"/>
      <c r="AP17" s="28"/>
      <c r="AQ17" s="30"/>
      <c r="BE17" s="366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6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6"/>
      <c r="BS19" s="23" t="s">
        <v>9</v>
      </c>
    </row>
    <row r="20" spans="2:71" ht="48.75" customHeight="1">
      <c r="B20" s="27"/>
      <c r="C20" s="28"/>
      <c r="D20" s="28"/>
      <c r="E20" s="372" t="s">
        <v>37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28"/>
      <c r="AP20" s="28"/>
      <c r="AQ20" s="30"/>
      <c r="BE20" s="366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6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3">
        <f>ROUND(AG51,2)</f>
        <v>0</v>
      </c>
      <c r="AL23" s="374"/>
      <c r="AM23" s="374"/>
      <c r="AN23" s="374"/>
      <c r="AO23" s="374"/>
      <c r="AP23" s="41"/>
      <c r="AQ23" s="44"/>
      <c r="BE23" s="36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5" t="s">
        <v>39</v>
      </c>
      <c r="M25" s="375"/>
      <c r="N25" s="375"/>
      <c r="O25" s="375"/>
      <c r="P25" s="41"/>
      <c r="Q25" s="41"/>
      <c r="R25" s="41"/>
      <c r="S25" s="41"/>
      <c r="T25" s="41"/>
      <c r="U25" s="41"/>
      <c r="V25" s="41"/>
      <c r="W25" s="375" t="s">
        <v>40</v>
      </c>
      <c r="X25" s="375"/>
      <c r="Y25" s="375"/>
      <c r="Z25" s="375"/>
      <c r="AA25" s="375"/>
      <c r="AB25" s="375"/>
      <c r="AC25" s="375"/>
      <c r="AD25" s="375"/>
      <c r="AE25" s="375"/>
      <c r="AF25" s="41"/>
      <c r="AG25" s="41"/>
      <c r="AH25" s="41"/>
      <c r="AI25" s="41"/>
      <c r="AJ25" s="41"/>
      <c r="AK25" s="375" t="s">
        <v>41</v>
      </c>
      <c r="AL25" s="375"/>
      <c r="AM25" s="375"/>
      <c r="AN25" s="375"/>
      <c r="AO25" s="375"/>
      <c r="AP25" s="41"/>
      <c r="AQ25" s="44"/>
      <c r="BE25" s="366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76">
        <v>0.21</v>
      </c>
      <c r="M26" s="377"/>
      <c r="N26" s="377"/>
      <c r="O26" s="377"/>
      <c r="P26" s="47"/>
      <c r="Q26" s="47"/>
      <c r="R26" s="47"/>
      <c r="S26" s="47"/>
      <c r="T26" s="47"/>
      <c r="U26" s="47"/>
      <c r="V26" s="47"/>
      <c r="W26" s="378">
        <f>ROUND(AZ51,2)</f>
        <v>0</v>
      </c>
      <c r="X26" s="377"/>
      <c r="Y26" s="377"/>
      <c r="Z26" s="377"/>
      <c r="AA26" s="377"/>
      <c r="AB26" s="377"/>
      <c r="AC26" s="377"/>
      <c r="AD26" s="377"/>
      <c r="AE26" s="377"/>
      <c r="AF26" s="47"/>
      <c r="AG26" s="47"/>
      <c r="AH26" s="47"/>
      <c r="AI26" s="47"/>
      <c r="AJ26" s="47"/>
      <c r="AK26" s="378">
        <f>ROUND(AV51,2)</f>
        <v>0</v>
      </c>
      <c r="AL26" s="377"/>
      <c r="AM26" s="377"/>
      <c r="AN26" s="377"/>
      <c r="AO26" s="377"/>
      <c r="AP26" s="47"/>
      <c r="AQ26" s="49"/>
      <c r="BE26" s="366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76">
        <v>0.15</v>
      </c>
      <c r="M27" s="377"/>
      <c r="N27" s="377"/>
      <c r="O27" s="377"/>
      <c r="P27" s="47"/>
      <c r="Q27" s="47"/>
      <c r="R27" s="47"/>
      <c r="S27" s="47"/>
      <c r="T27" s="47"/>
      <c r="U27" s="47"/>
      <c r="V27" s="47"/>
      <c r="W27" s="378">
        <f>ROUND(BA51,2)</f>
        <v>0</v>
      </c>
      <c r="X27" s="377"/>
      <c r="Y27" s="377"/>
      <c r="Z27" s="377"/>
      <c r="AA27" s="377"/>
      <c r="AB27" s="377"/>
      <c r="AC27" s="377"/>
      <c r="AD27" s="377"/>
      <c r="AE27" s="377"/>
      <c r="AF27" s="47"/>
      <c r="AG27" s="47"/>
      <c r="AH27" s="47"/>
      <c r="AI27" s="47"/>
      <c r="AJ27" s="47"/>
      <c r="AK27" s="378">
        <f>ROUND(AW51,2)</f>
        <v>0</v>
      </c>
      <c r="AL27" s="377"/>
      <c r="AM27" s="377"/>
      <c r="AN27" s="377"/>
      <c r="AO27" s="377"/>
      <c r="AP27" s="47"/>
      <c r="AQ27" s="49"/>
      <c r="BE27" s="366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76">
        <v>0.21</v>
      </c>
      <c r="M28" s="377"/>
      <c r="N28" s="377"/>
      <c r="O28" s="377"/>
      <c r="P28" s="47"/>
      <c r="Q28" s="47"/>
      <c r="R28" s="47"/>
      <c r="S28" s="47"/>
      <c r="T28" s="47"/>
      <c r="U28" s="47"/>
      <c r="V28" s="47"/>
      <c r="W28" s="378">
        <f>ROUND(BB51,2)</f>
        <v>0</v>
      </c>
      <c r="X28" s="377"/>
      <c r="Y28" s="377"/>
      <c r="Z28" s="377"/>
      <c r="AA28" s="377"/>
      <c r="AB28" s="377"/>
      <c r="AC28" s="377"/>
      <c r="AD28" s="377"/>
      <c r="AE28" s="377"/>
      <c r="AF28" s="47"/>
      <c r="AG28" s="47"/>
      <c r="AH28" s="47"/>
      <c r="AI28" s="47"/>
      <c r="AJ28" s="47"/>
      <c r="AK28" s="378">
        <v>0</v>
      </c>
      <c r="AL28" s="377"/>
      <c r="AM28" s="377"/>
      <c r="AN28" s="377"/>
      <c r="AO28" s="377"/>
      <c r="AP28" s="47"/>
      <c r="AQ28" s="49"/>
      <c r="BE28" s="366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76">
        <v>0.15</v>
      </c>
      <c r="M29" s="377"/>
      <c r="N29" s="377"/>
      <c r="O29" s="377"/>
      <c r="P29" s="47"/>
      <c r="Q29" s="47"/>
      <c r="R29" s="47"/>
      <c r="S29" s="47"/>
      <c r="T29" s="47"/>
      <c r="U29" s="47"/>
      <c r="V29" s="47"/>
      <c r="W29" s="378">
        <f>ROUND(BC51,2)</f>
        <v>0</v>
      </c>
      <c r="X29" s="377"/>
      <c r="Y29" s="377"/>
      <c r="Z29" s="377"/>
      <c r="AA29" s="377"/>
      <c r="AB29" s="377"/>
      <c r="AC29" s="377"/>
      <c r="AD29" s="377"/>
      <c r="AE29" s="377"/>
      <c r="AF29" s="47"/>
      <c r="AG29" s="47"/>
      <c r="AH29" s="47"/>
      <c r="AI29" s="47"/>
      <c r="AJ29" s="47"/>
      <c r="AK29" s="378">
        <v>0</v>
      </c>
      <c r="AL29" s="377"/>
      <c r="AM29" s="377"/>
      <c r="AN29" s="377"/>
      <c r="AO29" s="377"/>
      <c r="AP29" s="47"/>
      <c r="AQ29" s="49"/>
      <c r="BE29" s="366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76">
        <v>0</v>
      </c>
      <c r="M30" s="377"/>
      <c r="N30" s="377"/>
      <c r="O30" s="377"/>
      <c r="P30" s="47"/>
      <c r="Q30" s="47"/>
      <c r="R30" s="47"/>
      <c r="S30" s="47"/>
      <c r="T30" s="47"/>
      <c r="U30" s="47"/>
      <c r="V30" s="47"/>
      <c r="W30" s="378">
        <f>ROUND(BD51,2)</f>
        <v>0</v>
      </c>
      <c r="X30" s="377"/>
      <c r="Y30" s="377"/>
      <c r="Z30" s="377"/>
      <c r="AA30" s="377"/>
      <c r="AB30" s="377"/>
      <c r="AC30" s="377"/>
      <c r="AD30" s="377"/>
      <c r="AE30" s="377"/>
      <c r="AF30" s="47"/>
      <c r="AG30" s="47"/>
      <c r="AH30" s="47"/>
      <c r="AI30" s="47"/>
      <c r="AJ30" s="47"/>
      <c r="AK30" s="378">
        <v>0</v>
      </c>
      <c r="AL30" s="377"/>
      <c r="AM30" s="377"/>
      <c r="AN30" s="377"/>
      <c r="AO30" s="377"/>
      <c r="AP30" s="47"/>
      <c r="AQ30" s="49"/>
      <c r="BE30" s="36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6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79" t="s">
        <v>50</v>
      </c>
      <c r="Y32" s="380"/>
      <c r="Z32" s="380"/>
      <c r="AA32" s="380"/>
      <c r="AB32" s="380"/>
      <c r="AC32" s="52"/>
      <c r="AD32" s="52"/>
      <c r="AE32" s="52"/>
      <c r="AF32" s="52"/>
      <c r="AG32" s="52"/>
      <c r="AH32" s="52"/>
      <c r="AI32" s="52"/>
      <c r="AJ32" s="52"/>
      <c r="AK32" s="381">
        <f>SUM(AK23:AK30)</f>
        <v>0</v>
      </c>
      <c r="AL32" s="380"/>
      <c r="AM32" s="380"/>
      <c r="AN32" s="380"/>
      <c r="AO32" s="382"/>
      <c r="AP32" s="50"/>
      <c r="AQ32" s="54"/>
      <c r="BE32" s="36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807_18-N</v>
      </c>
      <c r="AR41" s="61"/>
    </row>
    <row r="42" spans="2:44" s="4" customFormat="1" ht="36.95" customHeight="1">
      <c r="B42" s="63"/>
      <c r="C42" s="64" t="s">
        <v>19</v>
      </c>
      <c r="L42" s="383" t="str">
        <f>K6</f>
        <v>SV Mnich. Hradiště, Boseň, VDJ - úpr.7.1.19</v>
      </c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>Boseň</v>
      </c>
      <c r="AI44" s="62" t="s">
        <v>25</v>
      </c>
      <c r="AM44" s="385" t="str">
        <f>IF(AN8="","",AN8)</f>
        <v>14. 3. 2017</v>
      </c>
      <c r="AN44" s="385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>VaK Mladá Boleslav, a.s.</v>
      </c>
      <c r="AI46" s="62" t="s">
        <v>33</v>
      </c>
      <c r="AM46" s="386" t="str">
        <f>IF(E17="","",E17)</f>
        <v>Vodohospodářské inženýrské služby a.s.</v>
      </c>
      <c r="AN46" s="386"/>
      <c r="AO46" s="386"/>
      <c r="AP46" s="386"/>
      <c r="AR46" s="40"/>
      <c r="AS46" s="387" t="s">
        <v>52</v>
      </c>
      <c r="AT46" s="38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31</v>
      </c>
      <c r="L47" s="3" t="str">
        <f>IF(E14="Vyplň údaj","",E14)</f>
        <v/>
      </c>
      <c r="AR47" s="40"/>
      <c r="AS47" s="389"/>
      <c r="AT47" s="39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89"/>
      <c r="AT48" s="39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91" t="s">
        <v>53</v>
      </c>
      <c r="D49" s="392"/>
      <c r="E49" s="392"/>
      <c r="F49" s="392"/>
      <c r="G49" s="392"/>
      <c r="H49" s="70"/>
      <c r="I49" s="393" t="s">
        <v>54</v>
      </c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4" t="s">
        <v>55</v>
      </c>
      <c r="AH49" s="392"/>
      <c r="AI49" s="392"/>
      <c r="AJ49" s="392"/>
      <c r="AK49" s="392"/>
      <c r="AL49" s="392"/>
      <c r="AM49" s="392"/>
      <c r="AN49" s="393" t="s">
        <v>56</v>
      </c>
      <c r="AO49" s="392"/>
      <c r="AP49" s="39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400">
        <f>ROUND(SUM(AG52:AG58),2)</f>
        <v>0</v>
      </c>
      <c r="AH51" s="400"/>
      <c r="AI51" s="400"/>
      <c r="AJ51" s="400"/>
      <c r="AK51" s="400"/>
      <c r="AL51" s="400"/>
      <c r="AM51" s="400"/>
      <c r="AN51" s="401">
        <f aca="true" t="shared" si="0" ref="AN51:AN58">SUM(AG51,AT51)</f>
        <v>0</v>
      </c>
      <c r="AO51" s="401"/>
      <c r="AP51" s="401"/>
      <c r="AQ51" s="78" t="s">
        <v>5</v>
      </c>
      <c r="AR51" s="63"/>
      <c r="AS51" s="79">
        <f>ROUND(SUM(AS52:AS58),2)</f>
        <v>0</v>
      </c>
      <c r="AT51" s="80">
        <f aca="true" t="shared" si="1" ref="AT51:AT58">ROUND(SUM(AV51:AW51),2)</f>
        <v>0</v>
      </c>
      <c r="AU51" s="81">
        <f>ROUND(SUM(AU52:AU58),5)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ROUND(SUM(AZ52:AZ58),2)</f>
        <v>0</v>
      </c>
      <c r="BA51" s="80">
        <f>ROUND(SUM(BA52:BA58),2)</f>
        <v>0</v>
      </c>
      <c r="BB51" s="80">
        <f>ROUND(SUM(BB52:BB58),2)</f>
        <v>0</v>
      </c>
      <c r="BC51" s="80">
        <f>ROUND(SUM(BC52:BC58),2)</f>
        <v>0</v>
      </c>
      <c r="BD51" s="82">
        <f>ROUND(SUM(BD52:BD58),2)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22.5" customHeight="1">
      <c r="A52" s="84" t="s">
        <v>76</v>
      </c>
      <c r="B52" s="85"/>
      <c r="C52" s="86"/>
      <c r="D52" s="397" t="s">
        <v>77</v>
      </c>
      <c r="E52" s="397"/>
      <c r="F52" s="397"/>
      <c r="G52" s="397"/>
      <c r="H52" s="397"/>
      <c r="I52" s="87"/>
      <c r="J52" s="397" t="s">
        <v>78</v>
      </c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5">
        <f>'01 - SO 01 - Bourací a de...'!J27</f>
        <v>0</v>
      </c>
      <c r="AH52" s="396"/>
      <c r="AI52" s="396"/>
      <c r="AJ52" s="396"/>
      <c r="AK52" s="396"/>
      <c r="AL52" s="396"/>
      <c r="AM52" s="396"/>
      <c r="AN52" s="395">
        <f t="shared" si="0"/>
        <v>0</v>
      </c>
      <c r="AO52" s="396"/>
      <c r="AP52" s="396"/>
      <c r="AQ52" s="88" t="s">
        <v>79</v>
      </c>
      <c r="AR52" s="85"/>
      <c r="AS52" s="89">
        <v>0</v>
      </c>
      <c r="AT52" s="90">
        <f t="shared" si="1"/>
        <v>0</v>
      </c>
      <c r="AU52" s="91">
        <f>'01 - SO 01 - Bourací a de...'!P86</f>
        <v>0</v>
      </c>
      <c r="AV52" s="90">
        <f>'01 - SO 01 - Bourací a de...'!J30</f>
        <v>0</v>
      </c>
      <c r="AW52" s="90">
        <f>'01 - SO 01 - Bourací a de...'!J31</f>
        <v>0</v>
      </c>
      <c r="AX52" s="90">
        <f>'01 - SO 01 - Bourací a de...'!J32</f>
        <v>0</v>
      </c>
      <c r="AY52" s="90">
        <f>'01 - SO 01 - Bourací a de...'!J33</f>
        <v>0</v>
      </c>
      <c r="AZ52" s="90">
        <f>'01 - SO 01 - Bourací a de...'!F30</f>
        <v>0</v>
      </c>
      <c r="BA52" s="90">
        <f>'01 - SO 01 - Bourací a de...'!F31</f>
        <v>0</v>
      </c>
      <c r="BB52" s="90">
        <f>'01 - SO 01 - Bourací a de...'!F32</f>
        <v>0</v>
      </c>
      <c r="BC52" s="90">
        <f>'01 - SO 01 - Bourací a de...'!F33</f>
        <v>0</v>
      </c>
      <c r="BD52" s="92">
        <f>'01 - SO 01 - Bourací a de...'!F34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82</v>
      </c>
    </row>
    <row r="53" spans="1:91" s="5" customFormat="1" ht="22.5" customHeight="1">
      <c r="A53" s="84" t="s">
        <v>76</v>
      </c>
      <c r="B53" s="85"/>
      <c r="C53" s="86"/>
      <c r="D53" s="397" t="s">
        <v>83</v>
      </c>
      <c r="E53" s="397"/>
      <c r="F53" s="397"/>
      <c r="G53" s="397"/>
      <c r="H53" s="397"/>
      <c r="I53" s="87"/>
      <c r="J53" s="397" t="s">
        <v>84</v>
      </c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5">
        <f>'02 - SO 02 - Stavební čás...'!J27</f>
        <v>0</v>
      </c>
      <c r="AH53" s="396"/>
      <c r="AI53" s="396"/>
      <c r="AJ53" s="396"/>
      <c r="AK53" s="396"/>
      <c r="AL53" s="396"/>
      <c r="AM53" s="396"/>
      <c r="AN53" s="395">
        <f t="shared" si="0"/>
        <v>0</v>
      </c>
      <c r="AO53" s="396"/>
      <c r="AP53" s="396"/>
      <c r="AQ53" s="88" t="s">
        <v>79</v>
      </c>
      <c r="AR53" s="85"/>
      <c r="AS53" s="89">
        <v>0</v>
      </c>
      <c r="AT53" s="90">
        <f t="shared" si="1"/>
        <v>0</v>
      </c>
      <c r="AU53" s="91">
        <f>'02 - SO 02 - Stavební čás...'!P100</f>
        <v>0</v>
      </c>
      <c r="AV53" s="90">
        <f>'02 - SO 02 - Stavební čás...'!J30</f>
        <v>0</v>
      </c>
      <c r="AW53" s="90">
        <f>'02 - SO 02 - Stavební čás...'!J31</f>
        <v>0</v>
      </c>
      <c r="AX53" s="90">
        <f>'02 - SO 02 - Stavební čás...'!J32</f>
        <v>0</v>
      </c>
      <c r="AY53" s="90">
        <f>'02 - SO 02 - Stavební čás...'!J33</f>
        <v>0</v>
      </c>
      <c r="AZ53" s="90">
        <f>'02 - SO 02 - Stavební čás...'!F30</f>
        <v>0</v>
      </c>
      <c r="BA53" s="90">
        <f>'02 - SO 02 - Stavební čás...'!F31</f>
        <v>0</v>
      </c>
      <c r="BB53" s="90">
        <f>'02 - SO 02 - Stavební čás...'!F32</f>
        <v>0</v>
      </c>
      <c r="BC53" s="90">
        <f>'02 - SO 02 - Stavební čás...'!F33</f>
        <v>0</v>
      </c>
      <c r="BD53" s="92">
        <f>'02 - SO 02 - Stavební čás...'!F34</f>
        <v>0</v>
      </c>
      <c r="BT53" s="93" t="s">
        <v>80</v>
      </c>
      <c r="BV53" s="93" t="s">
        <v>74</v>
      </c>
      <c r="BW53" s="93" t="s">
        <v>85</v>
      </c>
      <c r="BX53" s="93" t="s">
        <v>7</v>
      </c>
      <c r="CL53" s="93" t="s">
        <v>5</v>
      </c>
      <c r="CM53" s="93" t="s">
        <v>82</v>
      </c>
    </row>
    <row r="54" spans="1:91" s="5" customFormat="1" ht="22.5" customHeight="1">
      <c r="A54" s="84" t="s">
        <v>76</v>
      </c>
      <c r="B54" s="85"/>
      <c r="C54" s="86"/>
      <c r="D54" s="397" t="s">
        <v>86</v>
      </c>
      <c r="E54" s="397"/>
      <c r="F54" s="397"/>
      <c r="G54" s="397"/>
      <c r="H54" s="397"/>
      <c r="I54" s="87"/>
      <c r="J54" s="397" t="s">
        <v>87</v>
      </c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5">
        <f>'03 - SO 03 - Terénní úpravy'!J27</f>
        <v>0</v>
      </c>
      <c r="AH54" s="396"/>
      <c r="AI54" s="396"/>
      <c r="AJ54" s="396"/>
      <c r="AK54" s="396"/>
      <c r="AL54" s="396"/>
      <c r="AM54" s="396"/>
      <c r="AN54" s="395">
        <f t="shared" si="0"/>
        <v>0</v>
      </c>
      <c r="AO54" s="396"/>
      <c r="AP54" s="396"/>
      <c r="AQ54" s="88" t="s">
        <v>79</v>
      </c>
      <c r="AR54" s="85"/>
      <c r="AS54" s="89">
        <v>0</v>
      </c>
      <c r="AT54" s="90">
        <f t="shared" si="1"/>
        <v>0</v>
      </c>
      <c r="AU54" s="91">
        <f>'03 - SO 03 - Terénní úpravy'!P81</f>
        <v>0</v>
      </c>
      <c r="AV54" s="90">
        <f>'03 - SO 03 - Terénní úpravy'!J30</f>
        <v>0</v>
      </c>
      <c r="AW54" s="90">
        <f>'03 - SO 03 - Terénní úpravy'!J31</f>
        <v>0</v>
      </c>
      <c r="AX54" s="90">
        <f>'03 - SO 03 - Terénní úpravy'!J32</f>
        <v>0</v>
      </c>
      <c r="AY54" s="90">
        <f>'03 - SO 03 - Terénní úpravy'!J33</f>
        <v>0</v>
      </c>
      <c r="AZ54" s="90">
        <f>'03 - SO 03 - Terénní úpravy'!F30</f>
        <v>0</v>
      </c>
      <c r="BA54" s="90">
        <f>'03 - SO 03 - Terénní úpravy'!F31</f>
        <v>0</v>
      </c>
      <c r="BB54" s="90">
        <f>'03 - SO 03 - Terénní úpravy'!F32</f>
        <v>0</v>
      </c>
      <c r="BC54" s="90">
        <f>'03 - SO 03 - Terénní úpravy'!F33</f>
        <v>0</v>
      </c>
      <c r="BD54" s="92">
        <f>'03 - SO 03 - Terénní úpravy'!F34</f>
        <v>0</v>
      </c>
      <c r="BT54" s="93" t="s">
        <v>80</v>
      </c>
      <c r="BV54" s="93" t="s">
        <v>74</v>
      </c>
      <c r="BW54" s="93" t="s">
        <v>88</v>
      </c>
      <c r="BX54" s="93" t="s">
        <v>7</v>
      </c>
      <c r="CL54" s="93" t="s">
        <v>5</v>
      </c>
      <c r="CM54" s="93" t="s">
        <v>82</v>
      </c>
    </row>
    <row r="55" spans="1:91" s="5" customFormat="1" ht="22.5" customHeight="1">
      <c r="A55" s="84" t="s">
        <v>76</v>
      </c>
      <c r="B55" s="85"/>
      <c r="C55" s="86"/>
      <c r="D55" s="397" t="s">
        <v>89</v>
      </c>
      <c r="E55" s="397"/>
      <c r="F55" s="397"/>
      <c r="G55" s="397"/>
      <c r="H55" s="397"/>
      <c r="I55" s="87"/>
      <c r="J55" s="397" t="s">
        <v>90</v>
      </c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5">
        <f>'04 - SO 04 - Elektrostave...'!J27</f>
        <v>0</v>
      </c>
      <c r="AH55" s="396"/>
      <c r="AI55" s="396"/>
      <c r="AJ55" s="396"/>
      <c r="AK55" s="396"/>
      <c r="AL55" s="396"/>
      <c r="AM55" s="396"/>
      <c r="AN55" s="395">
        <f t="shared" si="0"/>
        <v>0</v>
      </c>
      <c r="AO55" s="396"/>
      <c r="AP55" s="396"/>
      <c r="AQ55" s="88" t="s">
        <v>79</v>
      </c>
      <c r="AR55" s="85"/>
      <c r="AS55" s="89">
        <v>0</v>
      </c>
      <c r="AT55" s="90">
        <f t="shared" si="1"/>
        <v>0</v>
      </c>
      <c r="AU55" s="91">
        <f>'04 - SO 04 - Elektrostave...'!P80</f>
        <v>0</v>
      </c>
      <c r="AV55" s="90">
        <f>'04 - SO 04 - Elektrostave...'!J30</f>
        <v>0</v>
      </c>
      <c r="AW55" s="90">
        <f>'04 - SO 04 - Elektrostave...'!J31</f>
        <v>0</v>
      </c>
      <c r="AX55" s="90">
        <f>'04 - SO 04 - Elektrostave...'!J32</f>
        <v>0</v>
      </c>
      <c r="AY55" s="90">
        <f>'04 - SO 04 - Elektrostave...'!J33</f>
        <v>0</v>
      </c>
      <c r="AZ55" s="90">
        <f>'04 - SO 04 - Elektrostave...'!F30</f>
        <v>0</v>
      </c>
      <c r="BA55" s="90">
        <f>'04 - SO 04 - Elektrostave...'!F31</f>
        <v>0</v>
      </c>
      <c r="BB55" s="90">
        <f>'04 - SO 04 - Elektrostave...'!F32</f>
        <v>0</v>
      </c>
      <c r="BC55" s="90">
        <f>'04 - SO 04 - Elektrostave...'!F33</f>
        <v>0</v>
      </c>
      <c r="BD55" s="92">
        <f>'04 - SO 04 - Elektrostave...'!F34</f>
        <v>0</v>
      </c>
      <c r="BT55" s="93" t="s">
        <v>80</v>
      </c>
      <c r="BV55" s="93" t="s">
        <v>74</v>
      </c>
      <c r="BW55" s="93" t="s">
        <v>91</v>
      </c>
      <c r="BX55" s="93" t="s">
        <v>7</v>
      </c>
      <c r="CL55" s="93" t="s">
        <v>5</v>
      </c>
      <c r="CM55" s="93" t="s">
        <v>82</v>
      </c>
    </row>
    <row r="56" spans="1:91" s="5" customFormat="1" ht="22.5" customHeight="1">
      <c r="A56" s="84" t="s">
        <v>76</v>
      </c>
      <c r="B56" s="85"/>
      <c r="C56" s="86"/>
      <c r="D56" s="397" t="s">
        <v>92</v>
      </c>
      <c r="E56" s="397"/>
      <c r="F56" s="397"/>
      <c r="G56" s="397"/>
      <c r="H56" s="397"/>
      <c r="I56" s="87"/>
      <c r="J56" s="397" t="s">
        <v>93</v>
      </c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5">
        <f>'05 - PS 01 - Strojně tech...'!J27</f>
        <v>0</v>
      </c>
      <c r="AH56" s="396"/>
      <c r="AI56" s="396"/>
      <c r="AJ56" s="396"/>
      <c r="AK56" s="396"/>
      <c r="AL56" s="396"/>
      <c r="AM56" s="396"/>
      <c r="AN56" s="395">
        <f t="shared" si="0"/>
        <v>0</v>
      </c>
      <c r="AO56" s="396"/>
      <c r="AP56" s="396"/>
      <c r="AQ56" s="88" t="s">
        <v>94</v>
      </c>
      <c r="AR56" s="85"/>
      <c r="AS56" s="89">
        <v>0</v>
      </c>
      <c r="AT56" s="90">
        <f t="shared" si="1"/>
        <v>0</v>
      </c>
      <c r="AU56" s="91">
        <f>'05 - PS 01 - Strojně tech...'!P79</f>
        <v>0</v>
      </c>
      <c r="AV56" s="90">
        <f>'05 - PS 01 - Strojně tech...'!J30</f>
        <v>0</v>
      </c>
      <c r="AW56" s="90">
        <f>'05 - PS 01 - Strojně tech...'!J31</f>
        <v>0</v>
      </c>
      <c r="AX56" s="90">
        <f>'05 - PS 01 - Strojně tech...'!J32</f>
        <v>0</v>
      </c>
      <c r="AY56" s="90">
        <f>'05 - PS 01 - Strojně tech...'!J33</f>
        <v>0</v>
      </c>
      <c r="AZ56" s="90">
        <f>'05 - PS 01 - Strojně tech...'!F30</f>
        <v>0</v>
      </c>
      <c r="BA56" s="90">
        <f>'05 - PS 01 - Strojně tech...'!F31</f>
        <v>0</v>
      </c>
      <c r="BB56" s="90">
        <f>'05 - PS 01 - Strojně tech...'!F32</f>
        <v>0</v>
      </c>
      <c r="BC56" s="90">
        <f>'05 - PS 01 - Strojně tech...'!F33</f>
        <v>0</v>
      </c>
      <c r="BD56" s="92">
        <f>'05 - PS 01 - Strojně tech...'!F34</f>
        <v>0</v>
      </c>
      <c r="BT56" s="93" t="s">
        <v>80</v>
      </c>
      <c r="BV56" s="93" t="s">
        <v>74</v>
      </c>
      <c r="BW56" s="93" t="s">
        <v>95</v>
      </c>
      <c r="BX56" s="93" t="s">
        <v>7</v>
      </c>
      <c r="CL56" s="93" t="s">
        <v>5</v>
      </c>
      <c r="CM56" s="93" t="s">
        <v>82</v>
      </c>
    </row>
    <row r="57" spans="1:91" s="5" customFormat="1" ht="22.5" customHeight="1">
      <c r="A57" s="84" t="s">
        <v>76</v>
      </c>
      <c r="B57" s="85"/>
      <c r="C57" s="86"/>
      <c r="D57" s="397" t="s">
        <v>96</v>
      </c>
      <c r="E57" s="397"/>
      <c r="F57" s="397"/>
      <c r="G57" s="397"/>
      <c r="H57" s="397"/>
      <c r="I57" s="87"/>
      <c r="J57" s="397" t="s">
        <v>97</v>
      </c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5">
        <f>'06 - PS 02 - Elektrotechn...'!J27</f>
        <v>0</v>
      </c>
      <c r="AH57" s="396"/>
      <c r="AI57" s="396"/>
      <c r="AJ57" s="396"/>
      <c r="AK57" s="396"/>
      <c r="AL57" s="396"/>
      <c r="AM57" s="396"/>
      <c r="AN57" s="395">
        <f t="shared" si="0"/>
        <v>0</v>
      </c>
      <c r="AO57" s="396"/>
      <c r="AP57" s="396"/>
      <c r="AQ57" s="88" t="s">
        <v>94</v>
      </c>
      <c r="AR57" s="85"/>
      <c r="AS57" s="89">
        <v>0</v>
      </c>
      <c r="AT57" s="90">
        <f t="shared" si="1"/>
        <v>0</v>
      </c>
      <c r="AU57" s="91">
        <f>'06 - PS 02 - Elektrotechn...'!P81</f>
        <v>0</v>
      </c>
      <c r="AV57" s="90">
        <f>'06 - PS 02 - Elektrotechn...'!J30</f>
        <v>0</v>
      </c>
      <c r="AW57" s="90">
        <f>'06 - PS 02 - Elektrotechn...'!J31</f>
        <v>0</v>
      </c>
      <c r="AX57" s="90">
        <f>'06 - PS 02 - Elektrotechn...'!J32</f>
        <v>0</v>
      </c>
      <c r="AY57" s="90">
        <f>'06 - PS 02 - Elektrotechn...'!J33</f>
        <v>0</v>
      </c>
      <c r="AZ57" s="90">
        <f>'06 - PS 02 - Elektrotechn...'!F30</f>
        <v>0</v>
      </c>
      <c r="BA57" s="90">
        <f>'06 - PS 02 - Elektrotechn...'!F31</f>
        <v>0</v>
      </c>
      <c r="BB57" s="90">
        <f>'06 - PS 02 - Elektrotechn...'!F32</f>
        <v>0</v>
      </c>
      <c r="BC57" s="90">
        <f>'06 - PS 02 - Elektrotechn...'!F33</f>
        <v>0</v>
      </c>
      <c r="BD57" s="92">
        <f>'06 - PS 02 - Elektrotechn...'!F34</f>
        <v>0</v>
      </c>
      <c r="BT57" s="93" t="s">
        <v>80</v>
      </c>
      <c r="BV57" s="93" t="s">
        <v>74</v>
      </c>
      <c r="BW57" s="93" t="s">
        <v>98</v>
      </c>
      <c r="BX57" s="93" t="s">
        <v>7</v>
      </c>
      <c r="CL57" s="93" t="s">
        <v>5</v>
      </c>
      <c r="CM57" s="93" t="s">
        <v>82</v>
      </c>
    </row>
    <row r="58" spans="1:91" s="5" customFormat="1" ht="22.5" customHeight="1">
      <c r="A58" s="84" t="s">
        <v>76</v>
      </c>
      <c r="B58" s="85"/>
      <c r="C58" s="86"/>
      <c r="D58" s="397" t="s">
        <v>99</v>
      </c>
      <c r="E58" s="397"/>
      <c r="F58" s="397"/>
      <c r="G58" s="397"/>
      <c r="H58" s="397"/>
      <c r="I58" s="87"/>
      <c r="J58" s="397" t="s">
        <v>100</v>
      </c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5">
        <f>'07 - VON'!J27</f>
        <v>0</v>
      </c>
      <c r="AH58" s="396"/>
      <c r="AI58" s="396"/>
      <c r="AJ58" s="396"/>
      <c r="AK58" s="396"/>
      <c r="AL58" s="396"/>
      <c r="AM58" s="396"/>
      <c r="AN58" s="395">
        <f t="shared" si="0"/>
        <v>0</v>
      </c>
      <c r="AO58" s="396"/>
      <c r="AP58" s="396"/>
      <c r="AQ58" s="88" t="s">
        <v>100</v>
      </c>
      <c r="AR58" s="85"/>
      <c r="AS58" s="94">
        <v>0</v>
      </c>
      <c r="AT58" s="95">
        <f t="shared" si="1"/>
        <v>0</v>
      </c>
      <c r="AU58" s="96">
        <f>'07 - VON'!P77</f>
        <v>0</v>
      </c>
      <c r="AV58" s="95">
        <f>'07 - VON'!J30</f>
        <v>0</v>
      </c>
      <c r="AW58" s="95">
        <f>'07 - VON'!J31</f>
        <v>0</v>
      </c>
      <c r="AX58" s="95">
        <f>'07 - VON'!J32</f>
        <v>0</v>
      </c>
      <c r="AY58" s="95">
        <f>'07 - VON'!J33</f>
        <v>0</v>
      </c>
      <c r="AZ58" s="95">
        <f>'07 - VON'!F30</f>
        <v>0</v>
      </c>
      <c r="BA58" s="95">
        <f>'07 - VON'!F31</f>
        <v>0</v>
      </c>
      <c r="BB58" s="95">
        <f>'07 - VON'!F32</f>
        <v>0</v>
      </c>
      <c r="BC58" s="95">
        <f>'07 - VON'!F33</f>
        <v>0</v>
      </c>
      <c r="BD58" s="97">
        <f>'07 - VON'!F34</f>
        <v>0</v>
      </c>
      <c r="BT58" s="93" t="s">
        <v>80</v>
      </c>
      <c r="BV58" s="93" t="s">
        <v>74</v>
      </c>
      <c r="BW58" s="93" t="s">
        <v>101</v>
      </c>
      <c r="BX58" s="93" t="s">
        <v>7</v>
      </c>
      <c r="CL58" s="93" t="s">
        <v>5</v>
      </c>
      <c r="CM58" s="93" t="s">
        <v>82</v>
      </c>
    </row>
    <row r="59" spans="2:44" s="1" customFormat="1" ht="30" customHeight="1">
      <c r="B59" s="40"/>
      <c r="AR59" s="40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40"/>
    </row>
  </sheetData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01 - Bourací a de...'!C2" display="/"/>
    <hyperlink ref="A53" location="'02 - SO 02 - Stavební čás...'!C2" display="/"/>
    <hyperlink ref="A54" location="'03 - SO 03 - Terénní úpravy'!C2" display="/"/>
    <hyperlink ref="A55" location="'04 - SO 04 - Elektrostave...'!C2" display="/"/>
    <hyperlink ref="A56" location="'05 - PS 01 - Strojně tech...'!C2" display="/"/>
    <hyperlink ref="A57" location="'06 - PS 02 - Elektrotechn...'!C2" display="/"/>
    <hyperlink ref="A58" location="'07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F171" sqref="F17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81</v>
      </c>
      <c r="AZ2" s="103" t="s">
        <v>107</v>
      </c>
      <c r="BA2" s="103" t="s">
        <v>108</v>
      </c>
      <c r="BB2" s="103" t="s">
        <v>109</v>
      </c>
      <c r="BC2" s="103" t="s">
        <v>110</v>
      </c>
      <c r="BD2" s="103" t="s">
        <v>111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</row>
    <row r="8" spans="2:11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408" t="s">
        <v>114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ROUND(J86,2)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ROUND(SUM(BE86:BE171),2)</f>
        <v>0</v>
      </c>
      <c r="G30" s="41"/>
      <c r="H30" s="41"/>
      <c r="I30" s="119">
        <v>0.21</v>
      </c>
      <c r="J30" s="118">
        <f>ROUND(ROUND((SUM(BE86:BE171)),2)*I30,2)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ROUND(SUM(BF86:BF171),2)</f>
        <v>0</v>
      </c>
      <c r="G31" s="41"/>
      <c r="H31" s="41"/>
      <c r="I31" s="119">
        <v>0.15</v>
      </c>
      <c r="J31" s="118">
        <f>ROUND(ROUND((SUM(BF86:BF171)),2)*I31,2)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ROUND(SUM(BG86:BG171),2)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ROUND(SUM(BH86:BH171),2)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ROUND(SUM(BI86:BI171),2)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01 - SO 01 - Bourací a demontážní práce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J86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120</v>
      </c>
      <c r="E57" s="138"/>
      <c r="F57" s="138"/>
      <c r="G57" s="138"/>
      <c r="H57" s="138"/>
      <c r="I57" s="139"/>
      <c r="J57" s="140">
        <f>J87</f>
        <v>0</v>
      </c>
      <c r="K57" s="141"/>
    </row>
    <row r="58" spans="2:11" s="8" customFormat="1" ht="19.9" customHeight="1">
      <c r="B58" s="142"/>
      <c r="C58" s="143"/>
      <c r="D58" s="144" t="s">
        <v>121</v>
      </c>
      <c r="E58" s="145"/>
      <c r="F58" s="145"/>
      <c r="G58" s="145"/>
      <c r="H58" s="145"/>
      <c r="I58" s="146"/>
      <c r="J58" s="147">
        <f>J88</f>
        <v>0</v>
      </c>
      <c r="K58" s="148"/>
    </row>
    <row r="59" spans="2:11" s="8" customFormat="1" ht="19.9" customHeight="1">
      <c r="B59" s="142"/>
      <c r="C59" s="143"/>
      <c r="D59" s="144" t="s">
        <v>122</v>
      </c>
      <c r="E59" s="145"/>
      <c r="F59" s="145"/>
      <c r="G59" s="145"/>
      <c r="H59" s="145"/>
      <c r="I59" s="146"/>
      <c r="J59" s="147">
        <f>J113</f>
        <v>0</v>
      </c>
      <c r="K59" s="148"/>
    </row>
    <row r="60" spans="2:11" s="8" customFormat="1" ht="19.9" customHeight="1">
      <c r="B60" s="142"/>
      <c r="C60" s="143"/>
      <c r="D60" s="144" t="s">
        <v>123</v>
      </c>
      <c r="E60" s="145"/>
      <c r="F60" s="145"/>
      <c r="G60" s="145"/>
      <c r="H60" s="145"/>
      <c r="I60" s="146"/>
      <c r="J60" s="147">
        <f>J148</f>
        <v>0</v>
      </c>
      <c r="K60" s="148"/>
    </row>
    <row r="61" spans="2:11" s="7" customFormat="1" ht="24.95" customHeight="1">
      <c r="B61" s="135"/>
      <c r="C61" s="136"/>
      <c r="D61" s="137" t="s">
        <v>124</v>
      </c>
      <c r="E61" s="138"/>
      <c r="F61" s="138"/>
      <c r="G61" s="138"/>
      <c r="H61" s="138"/>
      <c r="I61" s="139"/>
      <c r="J61" s="140">
        <f>J153</f>
        <v>0</v>
      </c>
      <c r="K61" s="141"/>
    </row>
    <row r="62" spans="2:11" s="8" customFormat="1" ht="19.9" customHeight="1">
      <c r="B62" s="142"/>
      <c r="C62" s="143"/>
      <c r="D62" s="144" t="s">
        <v>125</v>
      </c>
      <c r="E62" s="145"/>
      <c r="F62" s="145"/>
      <c r="G62" s="145"/>
      <c r="H62" s="145"/>
      <c r="I62" s="146"/>
      <c r="J62" s="147">
        <f>J154</f>
        <v>0</v>
      </c>
      <c r="K62" s="148"/>
    </row>
    <row r="63" spans="2:11" s="8" customFormat="1" ht="19.9" customHeight="1">
      <c r="B63" s="142"/>
      <c r="C63" s="143"/>
      <c r="D63" s="144" t="s">
        <v>126</v>
      </c>
      <c r="E63" s="145"/>
      <c r="F63" s="145"/>
      <c r="G63" s="145"/>
      <c r="H63" s="145"/>
      <c r="I63" s="146"/>
      <c r="J63" s="147">
        <f>J159</f>
        <v>0</v>
      </c>
      <c r="K63" s="148"/>
    </row>
    <row r="64" spans="2:11" s="8" customFormat="1" ht="19.9" customHeight="1">
      <c r="B64" s="142"/>
      <c r="C64" s="143"/>
      <c r="D64" s="144" t="s">
        <v>127</v>
      </c>
      <c r="E64" s="145"/>
      <c r="F64" s="145"/>
      <c r="G64" s="145"/>
      <c r="H64" s="145"/>
      <c r="I64" s="146"/>
      <c r="J64" s="147">
        <f>J164</f>
        <v>0</v>
      </c>
      <c r="K64" s="148"/>
    </row>
    <row r="65" spans="2:11" s="7" customFormat="1" ht="24.95" customHeight="1">
      <c r="B65" s="135"/>
      <c r="C65" s="136"/>
      <c r="D65" s="137" t="s">
        <v>128</v>
      </c>
      <c r="E65" s="138"/>
      <c r="F65" s="138"/>
      <c r="G65" s="138"/>
      <c r="H65" s="138"/>
      <c r="I65" s="139"/>
      <c r="J65" s="140">
        <f>J168</f>
        <v>0</v>
      </c>
      <c r="K65" s="141"/>
    </row>
    <row r="66" spans="2:11" s="8" customFormat="1" ht="19.9" customHeight="1">
      <c r="B66" s="142"/>
      <c r="C66" s="143"/>
      <c r="D66" s="144" t="s">
        <v>129</v>
      </c>
      <c r="E66" s="145"/>
      <c r="F66" s="145"/>
      <c r="G66" s="145"/>
      <c r="H66" s="145"/>
      <c r="I66" s="146"/>
      <c r="J66" s="147">
        <f>J169</f>
        <v>0</v>
      </c>
      <c r="K66" s="148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06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27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28"/>
      <c r="J72" s="59"/>
      <c r="K72" s="59"/>
      <c r="L72" s="40"/>
    </row>
    <row r="73" spans="2:12" s="1" customFormat="1" ht="36.95" customHeight="1">
      <c r="B73" s="40"/>
      <c r="C73" s="60" t="s">
        <v>130</v>
      </c>
      <c r="L73" s="40"/>
    </row>
    <row r="74" spans="2:12" s="1" customFormat="1" ht="6.95" customHeight="1">
      <c r="B74" s="40"/>
      <c r="L74" s="40"/>
    </row>
    <row r="75" spans="2:12" s="1" customFormat="1" ht="14.45" customHeight="1">
      <c r="B75" s="40"/>
      <c r="C75" s="62" t="s">
        <v>19</v>
      </c>
      <c r="L75" s="40"/>
    </row>
    <row r="76" spans="2:12" s="1" customFormat="1" ht="22.5" customHeight="1">
      <c r="B76" s="40"/>
      <c r="E76" s="402" t="str">
        <f>E7</f>
        <v>SV Mnich. Hradiště, Boseň, VDJ - úpr.7.1.19</v>
      </c>
      <c r="F76" s="403"/>
      <c r="G76" s="403"/>
      <c r="H76" s="403"/>
      <c r="L76" s="40"/>
    </row>
    <row r="77" spans="2:12" s="1" customFormat="1" ht="14.45" customHeight="1">
      <c r="B77" s="40"/>
      <c r="C77" s="62" t="s">
        <v>113</v>
      </c>
      <c r="L77" s="40"/>
    </row>
    <row r="78" spans="2:12" s="1" customFormat="1" ht="23.25" customHeight="1">
      <c r="B78" s="40"/>
      <c r="E78" s="383" t="str">
        <f>E9</f>
        <v>01 - SO 01 - Bourací a demontážní práce</v>
      </c>
      <c r="F78" s="404"/>
      <c r="G78" s="404"/>
      <c r="H78" s="404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23</v>
      </c>
      <c r="F80" s="149" t="str">
        <f>F12</f>
        <v>Boseň</v>
      </c>
      <c r="I80" s="150" t="s">
        <v>25</v>
      </c>
      <c r="J80" s="66" t="str">
        <f>IF(J12="","",J12)</f>
        <v>14. 3. 2017</v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27</v>
      </c>
      <c r="F82" s="149" t="str">
        <f>E15</f>
        <v>VaK Mladá Boleslav, a.s.</v>
      </c>
      <c r="I82" s="150" t="s">
        <v>33</v>
      </c>
      <c r="J82" s="149" t="str">
        <f>E21</f>
        <v>Vodohospodářské inženýrské služby a.s.</v>
      </c>
      <c r="L82" s="40"/>
    </row>
    <row r="83" spans="2:12" s="1" customFormat="1" ht="14.45" customHeight="1">
      <c r="B83" s="40"/>
      <c r="C83" s="62" t="s">
        <v>31</v>
      </c>
      <c r="F83" s="149" t="str">
        <f>IF(E18="","",E18)</f>
        <v/>
      </c>
      <c r="L83" s="40"/>
    </row>
    <row r="84" spans="2:12" s="1" customFormat="1" ht="10.35" customHeight="1">
      <c r="B84" s="40"/>
      <c r="L84" s="40"/>
    </row>
    <row r="85" spans="2:20" s="9" customFormat="1" ht="29.25" customHeight="1">
      <c r="B85" s="151"/>
      <c r="C85" s="152" t="s">
        <v>131</v>
      </c>
      <c r="D85" s="153" t="s">
        <v>57</v>
      </c>
      <c r="E85" s="153" t="s">
        <v>53</v>
      </c>
      <c r="F85" s="153" t="s">
        <v>132</v>
      </c>
      <c r="G85" s="153" t="s">
        <v>133</v>
      </c>
      <c r="H85" s="153" t="s">
        <v>134</v>
      </c>
      <c r="I85" s="154" t="s">
        <v>135</v>
      </c>
      <c r="J85" s="153" t="s">
        <v>117</v>
      </c>
      <c r="K85" s="155" t="s">
        <v>136</v>
      </c>
      <c r="L85" s="151"/>
      <c r="M85" s="72" t="s">
        <v>137</v>
      </c>
      <c r="N85" s="73" t="s">
        <v>42</v>
      </c>
      <c r="O85" s="73" t="s">
        <v>138</v>
      </c>
      <c r="P85" s="73" t="s">
        <v>139</v>
      </c>
      <c r="Q85" s="73" t="s">
        <v>140</v>
      </c>
      <c r="R85" s="73" t="s">
        <v>141</v>
      </c>
      <c r="S85" s="73" t="s">
        <v>142</v>
      </c>
      <c r="T85" s="74" t="s">
        <v>143</v>
      </c>
    </row>
    <row r="86" spans="2:63" s="1" customFormat="1" ht="29.25" customHeight="1">
      <c r="B86" s="40"/>
      <c r="C86" s="76" t="s">
        <v>118</v>
      </c>
      <c r="J86" s="156">
        <f>BK86</f>
        <v>0</v>
      </c>
      <c r="L86" s="40"/>
      <c r="M86" s="75"/>
      <c r="N86" s="67"/>
      <c r="O86" s="67"/>
      <c r="P86" s="157">
        <f>P87+P153+P168</f>
        <v>0</v>
      </c>
      <c r="Q86" s="67"/>
      <c r="R86" s="157">
        <f>R87+R153+R168</f>
        <v>0.12411799999999999</v>
      </c>
      <c r="S86" s="67"/>
      <c r="T86" s="158">
        <f>T87+T153+T168</f>
        <v>21.822634599999994</v>
      </c>
      <c r="AT86" s="23" t="s">
        <v>71</v>
      </c>
      <c r="AU86" s="23" t="s">
        <v>119</v>
      </c>
      <c r="BK86" s="159">
        <f>BK87+BK153+BK168</f>
        <v>0</v>
      </c>
    </row>
    <row r="87" spans="2:63" s="10" customFormat="1" ht="37.35" customHeight="1">
      <c r="B87" s="160"/>
      <c r="D87" s="161" t="s">
        <v>71</v>
      </c>
      <c r="E87" s="162" t="s">
        <v>144</v>
      </c>
      <c r="F87" s="162" t="s">
        <v>145</v>
      </c>
      <c r="I87" s="163"/>
      <c r="J87" s="164">
        <f>BK87</f>
        <v>0</v>
      </c>
      <c r="L87" s="160"/>
      <c r="M87" s="165"/>
      <c r="N87" s="166"/>
      <c r="O87" s="166"/>
      <c r="P87" s="167">
        <f>P88+P113+P148</f>
        <v>0</v>
      </c>
      <c r="Q87" s="166"/>
      <c r="R87" s="167">
        <f>R88+R113+R148</f>
        <v>0.011318</v>
      </c>
      <c r="S87" s="166"/>
      <c r="T87" s="168">
        <f>T88+T113+T148</f>
        <v>21.091749999999994</v>
      </c>
      <c r="AR87" s="161" t="s">
        <v>80</v>
      </c>
      <c r="AT87" s="169" t="s">
        <v>71</v>
      </c>
      <c r="AU87" s="169" t="s">
        <v>72</v>
      </c>
      <c r="AY87" s="161" t="s">
        <v>146</v>
      </c>
      <c r="BK87" s="170">
        <f>BK88+BK113+BK148</f>
        <v>0</v>
      </c>
    </row>
    <row r="88" spans="2:63" s="10" customFormat="1" ht="19.9" customHeight="1">
      <c r="B88" s="160"/>
      <c r="D88" s="171" t="s">
        <v>71</v>
      </c>
      <c r="E88" s="172" t="s">
        <v>80</v>
      </c>
      <c r="F88" s="172" t="s">
        <v>147</v>
      </c>
      <c r="I88" s="163"/>
      <c r="J88" s="173">
        <f>BK88</f>
        <v>0</v>
      </c>
      <c r="L88" s="160"/>
      <c r="M88" s="165"/>
      <c r="N88" s="166"/>
      <c r="O88" s="166"/>
      <c r="P88" s="167">
        <f>SUM(P89:P112)</f>
        <v>0</v>
      </c>
      <c r="Q88" s="166"/>
      <c r="R88" s="167">
        <f>SUM(R89:R112)</f>
        <v>0</v>
      </c>
      <c r="S88" s="166"/>
      <c r="T88" s="168">
        <f>SUM(T89:T112)</f>
        <v>0</v>
      </c>
      <c r="AR88" s="161" t="s">
        <v>80</v>
      </c>
      <c r="AT88" s="169" t="s">
        <v>71</v>
      </c>
      <c r="AU88" s="169" t="s">
        <v>80</v>
      </c>
      <c r="AY88" s="161" t="s">
        <v>146</v>
      </c>
      <c r="BK88" s="170">
        <f>SUM(BK89:BK112)</f>
        <v>0</v>
      </c>
    </row>
    <row r="89" spans="2:65" s="1" customFormat="1" ht="22.5" customHeight="1">
      <c r="B89" s="174"/>
      <c r="C89" s="175" t="s">
        <v>80</v>
      </c>
      <c r="D89" s="175" t="s">
        <v>148</v>
      </c>
      <c r="E89" s="176" t="s">
        <v>149</v>
      </c>
      <c r="F89" s="177" t="s">
        <v>150</v>
      </c>
      <c r="G89" s="178" t="s">
        <v>151</v>
      </c>
      <c r="H89" s="179">
        <v>113.267</v>
      </c>
      <c r="I89" s="180"/>
      <c r="J89" s="181">
        <f>ROUND(I89*H89,2)</f>
        <v>0</v>
      </c>
      <c r="K89" s="177" t="s">
        <v>152</v>
      </c>
      <c r="L89" s="40"/>
      <c r="M89" s="182" t="s">
        <v>5</v>
      </c>
      <c r="N89" s="183" t="s">
        <v>43</v>
      </c>
      <c r="O89" s="41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AR89" s="23" t="s">
        <v>153</v>
      </c>
      <c r="AT89" s="23" t="s">
        <v>148</v>
      </c>
      <c r="AU89" s="23" t="s">
        <v>82</v>
      </c>
      <c r="AY89" s="23" t="s">
        <v>146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3" t="s">
        <v>80</v>
      </c>
      <c r="BK89" s="186">
        <f>ROUND(I89*H89,2)</f>
        <v>0</v>
      </c>
      <c r="BL89" s="23" t="s">
        <v>153</v>
      </c>
      <c r="BM89" s="23" t="s">
        <v>154</v>
      </c>
    </row>
    <row r="90" spans="2:51" s="11" customFormat="1" ht="13.5">
      <c r="B90" s="187"/>
      <c r="D90" s="188" t="s">
        <v>155</v>
      </c>
      <c r="E90" s="189" t="s">
        <v>5</v>
      </c>
      <c r="F90" s="190" t="s">
        <v>156</v>
      </c>
      <c r="H90" s="191">
        <v>93.767</v>
      </c>
      <c r="I90" s="192"/>
      <c r="L90" s="187"/>
      <c r="M90" s="193"/>
      <c r="N90" s="194"/>
      <c r="O90" s="194"/>
      <c r="P90" s="194"/>
      <c r="Q90" s="194"/>
      <c r="R90" s="194"/>
      <c r="S90" s="194"/>
      <c r="T90" s="195"/>
      <c r="AT90" s="189" t="s">
        <v>155</v>
      </c>
      <c r="AU90" s="189" t="s">
        <v>82</v>
      </c>
      <c r="AV90" s="11" t="s">
        <v>82</v>
      </c>
      <c r="AW90" s="11" t="s">
        <v>35</v>
      </c>
      <c r="AX90" s="11" t="s">
        <v>72</v>
      </c>
      <c r="AY90" s="189" t="s">
        <v>146</v>
      </c>
    </row>
    <row r="91" spans="2:51" s="11" customFormat="1" ht="13.5">
      <c r="B91" s="187"/>
      <c r="D91" s="188" t="s">
        <v>155</v>
      </c>
      <c r="E91" s="189" t="s">
        <v>5</v>
      </c>
      <c r="F91" s="190" t="s">
        <v>157</v>
      </c>
      <c r="H91" s="191">
        <v>19.5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89" t="s">
        <v>155</v>
      </c>
      <c r="AU91" s="189" t="s">
        <v>82</v>
      </c>
      <c r="AV91" s="11" t="s">
        <v>82</v>
      </c>
      <c r="AW91" s="11" t="s">
        <v>35</v>
      </c>
      <c r="AX91" s="11" t="s">
        <v>72</v>
      </c>
      <c r="AY91" s="189" t="s">
        <v>146</v>
      </c>
    </row>
    <row r="92" spans="2:51" s="12" customFormat="1" ht="13.5">
      <c r="B92" s="196"/>
      <c r="D92" s="197" t="s">
        <v>155</v>
      </c>
      <c r="E92" s="198" t="s">
        <v>5</v>
      </c>
      <c r="F92" s="199" t="s">
        <v>158</v>
      </c>
      <c r="H92" s="200">
        <v>113.267</v>
      </c>
      <c r="I92" s="201"/>
      <c r="L92" s="196"/>
      <c r="M92" s="202"/>
      <c r="N92" s="203"/>
      <c r="O92" s="203"/>
      <c r="P92" s="203"/>
      <c r="Q92" s="203"/>
      <c r="R92" s="203"/>
      <c r="S92" s="203"/>
      <c r="T92" s="204"/>
      <c r="AT92" s="205" t="s">
        <v>155</v>
      </c>
      <c r="AU92" s="205" t="s">
        <v>82</v>
      </c>
      <c r="AV92" s="12" t="s">
        <v>153</v>
      </c>
      <c r="AW92" s="12" t="s">
        <v>35</v>
      </c>
      <c r="AX92" s="12" t="s">
        <v>80</v>
      </c>
      <c r="AY92" s="205" t="s">
        <v>146</v>
      </c>
    </row>
    <row r="93" spans="2:65" s="1" customFormat="1" ht="31.5" customHeight="1">
      <c r="B93" s="174"/>
      <c r="C93" s="175" t="s">
        <v>82</v>
      </c>
      <c r="D93" s="175" t="s">
        <v>148</v>
      </c>
      <c r="E93" s="176" t="s">
        <v>159</v>
      </c>
      <c r="F93" s="177" t="s">
        <v>160</v>
      </c>
      <c r="G93" s="178" t="s">
        <v>161</v>
      </c>
      <c r="H93" s="179">
        <v>72.195</v>
      </c>
      <c r="I93" s="180"/>
      <c r="J93" s="181">
        <f>ROUND(I93*H93,2)</f>
        <v>0</v>
      </c>
      <c r="K93" s="177" t="s">
        <v>152</v>
      </c>
      <c r="L93" s="40"/>
      <c r="M93" s="182" t="s">
        <v>5</v>
      </c>
      <c r="N93" s="183" t="s">
        <v>43</v>
      </c>
      <c r="O93" s="41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AR93" s="23" t="s">
        <v>153</v>
      </c>
      <c r="AT93" s="23" t="s">
        <v>148</v>
      </c>
      <c r="AU93" s="23" t="s">
        <v>82</v>
      </c>
      <c r="AY93" s="23" t="s">
        <v>146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80</v>
      </c>
      <c r="BK93" s="186">
        <f>ROUND(I93*H93,2)</f>
        <v>0</v>
      </c>
      <c r="BL93" s="23" t="s">
        <v>153</v>
      </c>
      <c r="BM93" s="23" t="s">
        <v>162</v>
      </c>
    </row>
    <row r="94" spans="2:51" s="11" customFormat="1" ht="13.5">
      <c r="B94" s="187"/>
      <c r="D94" s="188" t="s">
        <v>155</v>
      </c>
      <c r="E94" s="189" t="s">
        <v>5</v>
      </c>
      <c r="F94" s="190" t="s">
        <v>163</v>
      </c>
      <c r="H94" s="191">
        <v>13.563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89" t="s">
        <v>155</v>
      </c>
      <c r="AU94" s="189" t="s">
        <v>82</v>
      </c>
      <c r="AV94" s="11" t="s">
        <v>82</v>
      </c>
      <c r="AW94" s="11" t="s">
        <v>35</v>
      </c>
      <c r="AX94" s="11" t="s">
        <v>72</v>
      </c>
      <c r="AY94" s="189" t="s">
        <v>146</v>
      </c>
    </row>
    <row r="95" spans="2:51" s="11" customFormat="1" ht="13.5">
      <c r="B95" s="187"/>
      <c r="D95" s="188" t="s">
        <v>155</v>
      </c>
      <c r="E95" s="189" t="s">
        <v>5</v>
      </c>
      <c r="F95" s="190" t="s">
        <v>164</v>
      </c>
      <c r="H95" s="191">
        <v>28.02</v>
      </c>
      <c r="I95" s="192"/>
      <c r="L95" s="187"/>
      <c r="M95" s="193"/>
      <c r="N95" s="194"/>
      <c r="O95" s="194"/>
      <c r="P95" s="194"/>
      <c r="Q95" s="194"/>
      <c r="R95" s="194"/>
      <c r="S95" s="194"/>
      <c r="T95" s="195"/>
      <c r="AT95" s="189" t="s">
        <v>155</v>
      </c>
      <c r="AU95" s="189" t="s">
        <v>82</v>
      </c>
      <c r="AV95" s="11" t="s">
        <v>82</v>
      </c>
      <c r="AW95" s="11" t="s">
        <v>35</v>
      </c>
      <c r="AX95" s="11" t="s">
        <v>72</v>
      </c>
      <c r="AY95" s="189" t="s">
        <v>146</v>
      </c>
    </row>
    <row r="96" spans="2:51" s="11" customFormat="1" ht="13.5">
      <c r="B96" s="187"/>
      <c r="D96" s="188" t="s">
        <v>155</v>
      </c>
      <c r="E96" s="189" t="s">
        <v>5</v>
      </c>
      <c r="F96" s="190" t="s">
        <v>165</v>
      </c>
      <c r="H96" s="191">
        <v>30.612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89" t="s">
        <v>155</v>
      </c>
      <c r="AU96" s="189" t="s">
        <v>82</v>
      </c>
      <c r="AV96" s="11" t="s">
        <v>82</v>
      </c>
      <c r="AW96" s="11" t="s">
        <v>35</v>
      </c>
      <c r="AX96" s="11" t="s">
        <v>72</v>
      </c>
      <c r="AY96" s="189" t="s">
        <v>146</v>
      </c>
    </row>
    <row r="97" spans="2:51" s="12" customFormat="1" ht="13.5">
      <c r="B97" s="196"/>
      <c r="D97" s="197" t="s">
        <v>155</v>
      </c>
      <c r="E97" s="198" t="s">
        <v>5</v>
      </c>
      <c r="F97" s="199" t="s">
        <v>158</v>
      </c>
      <c r="H97" s="200">
        <v>72.195</v>
      </c>
      <c r="I97" s="201"/>
      <c r="L97" s="196"/>
      <c r="M97" s="202"/>
      <c r="N97" s="203"/>
      <c r="O97" s="203"/>
      <c r="P97" s="203"/>
      <c r="Q97" s="203"/>
      <c r="R97" s="203"/>
      <c r="S97" s="203"/>
      <c r="T97" s="204"/>
      <c r="AT97" s="205" t="s">
        <v>155</v>
      </c>
      <c r="AU97" s="205" t="s">
        <v>82</v>
      </c>
      <c r="AV97" s="12" t="s">
        <v>153</v>
      </c>
      <c r="AW97" s="12" t="s">
        <v>35</v>
      </c>
      <c r="AX97" s="12" t="s">
        <v>80</v>
      </c>
      <c r="AY97" s="205" t="s">
        <v>146</v>
      </c>
    </row>
    <row r="98" spans="2:65" s="1" customFormat="1" ht="44.25" customHeight="1">
      <c r="B98" s="174"/>
      <c r="C98" s="175" t="s">
        <v>111</v>
      </c>
      <c r="D98" s="175" t="s">
        <v>148</v>
      </c>
      <c r="E98" s="176" t="s">
        <v>166</v>
      </c>
      <c r="F98" s="177" t="s">
        <v>167</v>
      </c>
      <c r="G98" s="178" t="s">
        <v>161</v>
      </c>
      <c r="H98" s="179">
        <v>72.195</v>
      </c>
      <c r="I98" s="180"/>
      <c r="J98" s="181">
        <f>ROUND(I98*H98,2)</f>
        <v>0</v>
      </c>
      <c r="K98" s="177" t="s">
        <v>152</v>
      </c>
      <c r="L98" s="40"/>
      <c r="M98" s="182" t="s">
        <v>5</v>
      </c>
      <c r="N98" s="183" t="s">
        <v>43</v>
      </c>
      <c r="O98" s="41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AR98" s="23" t="s">
        <v>153</v>
      </c>
      <c r="AT98" s="23" t="s">
        <v>148</v>
      </c>
      <c r="AU98" s="23" t="s">
        <v>82</v>
      </c>
      <c r="AY98" s="23" t="s">
        <v>146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3" t="s">
        <v>80</v>
      </c>
      <c r="BK98" s="186">
        <f>ROUND(I98*H98,2)</f>
        <v>0</v>
      </c>
      <c r="BL98" s="23" t="s">
        <v>153</v>
      </c>
      <c r="BM98" s="23" t="s">
        <v>168</v>
      </c>
    </row>
    <row r="99" spans="2:65" s="1" customFormat="1" ht="44.25" customHeight="1">
      <c r="B99" s="174"/>
      <c r="C99" s="175" t="s">
        <v>153</v>
      </c>
      <c r="D99" s="175" t="s">
        <v>148</v>
      </c>
      <c r="E99" s="176" t="s">
        <v>169</v>
      </c>
      <c r="F99" s="177" t="s">
        <v>170</v>
      </c>
      <c r="G99" s="178" t="s">
        <v>161</v>
      </c>
      <c r="H99" s="179">
        <v>121.89</v>
      </c>
      <c r="I99" s="180"/>
      <c r="J99" s="181">
        <f>ROUND(I99*H99,2)</f>
        <v>0</v>
      </c>
      <c r="K99" s="177" t="s">
        <v>152</v>
      </c>
      <c r="L99" s="40"/>
      <c r="M99" s="182" t="s">
        <v>5</v>
      </c>
      <c r="N99" s="183" t="s">
        <v>43</v>
      </c>
      <c r="O99" s="41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AR99" s="23" t="s">
        <v>153</v>
      </c>
      <c r="AT99" s="23" t="s">
        <v>148</v>
      </c>
      <c r="AU99" s="23" t="s">
        <v>82</v>
      </c>
      <c r="AY99" s="23" t="s">
        <v>146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3" t="s">
        <v>80</v>
      </c>
      <c r="BK99" s="186">
        <f>ROUND(I99*H99,2)</f>
        <v>0</v>
      </c>
      <c r="BL99" s="23" t="s">
        <v>153</v>
      </c>
      <c r="BM99" s="23" t="s">
        <v>171</v>
      </c>
    </row>
    <row r="100" spans="2:51" s="11" customFormat="1" ht="13.5">
      <c r="B100" s="187"/>
      <c r="D100" s="188" t="s">
        <v>155</v>
      </c>
      <c r="E100" s="189" t="s">
        <v>5</v>
      </c>
      <c r="F100" s="190" t="s">
        <v>172</v>
      </c>
      <c r="H100" s="191">
        <v>72.195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89" t="s">
        <v>155</v>
      </c>
      <c r="AU100" s="189" t="s">
        <v>82</v>
      </c>
      <c r="AV100" s="11" t="s">
        <v>82</v>
      </c>
      <c r="AW100" s="11" t="s">
        <v>35</v>
      </c>
      <c r="AX100" s="11" t="s">
        <v>72</v>
      </c>
      <c r="AY100" s="189" t="s">
        <v>146</v>
      </c>
    </row>
    <row r="101" spans="2:51" s="11" customFormat="1" ht="13.5">
      <c r="B101" s="187"/>
      <c r="D101" s="188" t="s">
        <v>155</v>
      </c>
      <c r="E101" s="189" t="s">
        <v>5</v>
      </c>
      <c r="F101" s="190" t="s">
        <v>173</v>
      </c>
      <c r="H101" s="191">
        <v>49.695</v>
      </c>
      <c r="I101" s="192"/>
      <c r="L101" s="187"/>
      <c r="M101" s="193"/>
      <c r="N101" s="194"/>
      <c r="O101" s="194"/>
      <c r="P101" s="194"/>
      <c r="Q101" s="194"/>
      <c r="R101" s="194"/>
      <c r="S101" s="194"/>
      <c r="T101" s="195"/>
      <c r="AT101" s="189" t="s">
        <v>155</v>
      </c>
      <c r="AU101" s="189" t="s">
        <v>82</v>
      </c>
      <c r="AV101" s="11" t="s">
        <v>82</v>
      </c>
      <c r="AW101" s="11" t="s">
        <v>35</v>
      </c>
      <c r="AX101" s="11" t="s">
        <v>72</v>
      </c>
      <c r="AY101" s="189" t="s">
        <v>146</v>
      </c>
    </row>
    <row r="102" spans="2:51" s="12" customFormat="1" ht="13.5">
      <c r="B102" s="196"/>
      <c r="D102" s="197" t="s">
        <v>155</v>
      </c>
      <c r="E102" s="198" t="s">
        <v>5</v>
      </c>
      <c r="F102" s="199" t="s">
        <v>158</v>
      </c>
      <c r="H102" s="200">
        <v>121.89</v>
      </c>
      <c r="I102" s="201"/>
      <c r="L102" s="196"/>
      <c r="M102" s="202"/>
      <c r="N102" s="203"/>
      <c r="O102" s="203"/>
      <c r="P102" s="203"/>
      <c r="Q102" s="203"/>
      <c r="R102" s="203"/>
      <c r="S102" s="203"/>
      <c r="T102" s="204"/>
      <c r="AT102" s="205" t="s">
        <v>155</v>
      </c>
      <c r="AU102" s="205" t="s">
        <v>82</v>
      </c>
      <c r="AV102" s="12" t="s">
        <v>153</v>
      </c>
      <c r="AW102" s="12" t="s">
        <v>35</v>
      </c>
      <c r="AX102" s="12" t="s">
        <v>80</v>
      </c>
      <c r="AY102" s="205" t="s">
        <v>146</v>
      </c>
    </row>
    <row r="103" spans="2:65" s="1" customFormat="1" ht="31.5" customHeight="1">
      <c r="B103" s="174"/>
      <c r="C103" s="175" t="s">
        <v>174</v>
      </c>
      <c r="D103" s="175" t="s">
        <v>148</v>
      </c>
      <c r="E103" s="176" t="s">
        <v>175</v>
      </c>
      <c r="F103" s="177" t="s">
        <v>176</v>
      </c>
      <c r="G103" s="178" t="s">
        <v>161</v>
      </c>
      <c r="H103" s="179">
        <v>49.695</v>
      </c>
      <c r="I103" s="180"/>
      <c r="J103" s="181">
        <f>ROUND(I103*H103,2)</f>
        <v>0</v>
      </c>
      <c r="K103" s="177" t="s">
        <v>152</v>
      </c>
      <c r="L103" s="40"/>
      <c r="M103" s="182" t="s">
        <v>5</v>
      </c>
      <c r="N103" s="183" t="s">
        <v>43</v>
      </c>
      <c r="O103" s="41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3" t="s">
        <v>153</v>
      </c>
      <c r="AT103" s="23" t="s">
        <v>148</v>
      </c>
      <c r="AU103" s="23" t="s">
        <v>82</v>
      </c>
      <c r="AY103" s="23" t="s">
        <v>146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80</v>
      </c>
      <c r="BK103" s="186">
        <f>ROUND(I103*H103,2)</f>
        <v>0</v>
      </c>
      <c r="BL103" s="23" t="s">
        <v>153</v>
      </c>
      <c r="BM103" s="23" t="s">
        <v>177</v>
      </c>
    </row>
    <row r="104" spans="2:51" s="11" customFormat="1" ht="13.5">
      <c r="B104" s="187"/>
      <c r="D104" s="197" t="s">
        <v>155</v>
      </c>
      <c r="E104" s="206" t="s">
        <v>5</v>
      </c>
      <c r="F104" s="207" t="s">
        <v>173</v>
      </c>
      <c r="H104" s="208">
        <v>49.695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89" t="s">
        <v>155</v>
      </c>
      <c r="AU104" s="189" t="s">
        <v>82</v>
      </c>
      <c r="AV104" s="11" t="s">
        <v>82</v>
      </c>
      <c r="AW104" s="11" t="s">
        <v>35</v>
      </c>
      <c r="AX104" s="11" t="s">
        <v>80</v>
      </c>
      <c r="AY104" s="189" t="s">
        <v>146</v>
      </c>
    </row>
    <row r="105" spans="2:65" s="1" customFormat="1" ht="44.25" customHeight="1">
      <c r="B105" s="174"/>
      <c r="C105" s="175" t="s">
        <v>178</v>
      </c>
      <c r="D105" s="175" t="s">
        <v>148</v>
      </c>
      <c r="E105" s="176" t="s">
        <v>179</v>
      </c>
      <c r="F105" s="177" t="s">
        <v>180</v>
      </c>
      <c r="G105" s="178" t="s">
        <v>161</v>
      </c>
      <c r="H105" s="179">
        <v>22.5</v>
      </c>
      <c r="I105" s="180"/>
      <c r="J105" s="181">
        <f>ROUND(I105*H105,2)</f>
        <v>0</v>
      </c>
      <c r="K105" s="177" t="s">
        <v>181</v>
      </c>
      <c r="L105" s="40"/>
      <c r="M105" s="182" t="s">
        <v>5</v>
      </c>
      <c r="N105" s="183" t="s">
        <v>43</v>
      </c>
      <c r="O105" s="41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AR105" s="23" t="s">
        <v>153</v>
      </c>
      <c r="AT105" s="23" t="s">
        <v>148</v>
      </c>
      <c r="AU105" s="23" t="s">
        <v>82</v>
      </c>
      <c r="AY105" s="23" t="s">
        <v>146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3" t="s">
        <v>80</v>
      </c>
      <c r="BK105" s="186">
        <f>ROUND(I105*H105,2)</f>
        <v>0</v>
      </c>
      <c r="BL105" s="23" t="s">
        <v>153</v>
      </c>
      <c r="BM105" s="23" t="s">
        <v>182</v>
      </c>
    </row>
    <row r="106" spans="2:51" s="11" customFormat="1" ht="13.5">
      <c r="B106" s="187"/>
      <c r="D106" s="197" t="s">
        <v>155</v>
      </c>
      <c r="E106" s="206" t="s">
        <v>5</v>
      </c>
      <c r="F106" s="207" t="s">
        <v>183</v>
      </c>
      <c r="H106" s="208">
        <v>22.5</v>
      </c>
      <c r="I106" s="192"/>
      <c r="L106" s="187"/>
      <c r="M106" s="193"/>
      <c r="N106" s="194"/>
      <c r="O106" s="194"/>
      <c r="P106" s="194"/>
      <c r="Q106" s="194"/>
      <c r="R106" s="194"/>
      <c r="S106" s="194"/>
      <c r="T106" s="195"/>
      <c r="AT106" s="189" t="s">
        <v>155</v>
      </c>
      <c r="AU106" s="189" t="s">
        <v>82</v>
      </c>
      <c r="AV106" s="11" t="s">
        <v>82</v>
      </c>
      <c r="AW106" s="11" t="s">
        <v>35</v>
      </c>
      <c r="AX106" s="11" t="s">
        <v>80</v>
      </c>
      <c r="AY106" s="189" t="s">
        <v>146</v>
      </c>
    </row>
    <row r="107" spans="2:65" s="1" customFormat="1" ht="44.25" customHeight="1">
      <c r="B107" s="174"/>
      <c r="C107" s="175" t="s">
        <v>184</v>
      </c>
      <c r="D107" s="175" t="s">
        <v>148</v>
      </c>
      <c r="E107" s="176" t="s">
        <v>185</v>
      </c>
      <c r="F107" s="177" t="s">
        <v>186</v>
      </c>
      <c r="G107" s="178" t="s">
        <v>161</v>
      </c>
      <c r="H107" s="179">
        <v>225</v>
      </c>
      <c r="I107" s="180"/>
      <c r="J107" s="181">
        <f>ROUND(I107*H107,2)</f>
        <v>0</v>
      </c>
      <c r="K107" s="177" t="s">
        <v>181</v>
      </c>
      <c r="L107" s="40"/>
      <c r="M107" s="182" t="s">
        <v>5</v>
      </c>
      <c r="N107" s="183" t="s">
        <v>43</v>
      </c>
      <c r="O107" s="41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AR107" s="23" t="s">
        <v>153</v>
      </c>
      <c r="AT107" s="23" t="s">
        <v>148</v>
      </c>
      <c r="AU107" s="23" t="s">
        <v>82</v>
      </c>
      <c r="AY107" s="23" t="s">
        <v>146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3" t="s">
        <v>80</v>
      </c>
      <c r="BK107" s="186">
        <f>ROUND(I107*H107,2)</f>
        <v>0</v>
      </c>
      <c r="BL107" s="23" t="s">
        <v>153</v>
      </c>
      <c r="BM107" s="23" t="s">
        <v>187</v>
      </c>
    </row>
    <row r="108" spans="2:51" s="11" customFormat="1" ht="13.5">
      <c r="B108" s="187"/>
      <c r="D108" s="197" t="s">
        <v>155</v>
      </c>
      <c r="F108" s="207" t="s">
        <v>188</v>
      </c>
      <c r="H108" s="208">
        <v>225</v>
      </c>
      <c r="I108" s="192"/>
      <c r="L108" s="187"/>
      <c r="M108" s="193"/>
      <c r="N108" s="194"/>
      <c r="O108" s="194"/>
      <c r="P108" s="194"/>
      <c r="Q108" s="194"/>
      <c r="R108" s="194"/>
      <c r="S108" s="194"/>
      <c r="T108" s="195"/>
      <c r="AT108" s="189" t="s">
        <v>155</v>
      </c>
      <c r="AU108" s="189" t="s">
        <v>82</v>
      </c>
      <c r="AV108" s="11" t="s">
        <v>82</v>
      </c>
      <c r="AW108" s="11" t="s">
        <v>6</v>
      </c>
      <c r="AX108" s="11" t="s">
        <v>80</v>
      </c>
      <c r="AY108" s="189" t="s">
        <v>146</v>
      </c>
    </row>
    <row r="109" spans="2:65" s="1" customFormat="1" ht="22.5" customHeight="1">
      <c r="B109" s="174"/>
      <c r="C109" s="175" t="s">
        <v>189</v>
      </c>
      <c r="D109" s="175" t="s">
        <v>148</v>
      </c>
      <c r="E109" s="176" t="s">
        <v>190</v>
      </c>
      <c r="F109" s="177" t="s">
        <v>191</v>
      </c>
      <c r="G109" s="178" t="s">
        <v>161</v>
      </c>
      <c r="H109" s="179">
        <v>22.5</v>
      </c>
      <c r="I109" s="180"/>
      <c r="J109" s="181">
        <f>ROUND(I109*H109,2)</f>
        <v>0</v>
      </c>
      <c r="K109" s="177" t="s">
        <v>181</v>
      </c>
      <c r="L109" s="40"/>
      <c r="M109" s="182" t="s">
        <v>5</v>
      </c>
      <c r="N109" s="183" t="s">
        <v>43</v>
      </c>
      <c r="O109" s="41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AR109" s="23" t="s">
        <v>153</v>
      </c>
      <c r="AT109" s="23" t="s">
        <v>148</v>
      </c>
      <c r="AU109" s="23" t="s">
        <v>82</v>
      </c>
      <c r="AY109" s="23" t="s">
        <v>146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3" t="s">
        <v>80</v>
      </c>
      <c r="BK109" s="186">
        <f>ROUND(I109*H109,2)</f>
        <v>0</v>
      </c>
      <c r="BL109" s="23" t="s">
        <v>153</v>
      </c>
      <c r="BM109" s="23" t="s">
        <v>192</v>
      </c>
    </row>
    <row r="110" spans="2:51" s="11" customFormat="1" ht="13.5">
      <c r="B110" s="187"/>
      <c r="D110" s="197" t="s">
        <v>155</v>
      </c>
      <c r="E110" s="206" t="s">
        <v>5</v>
      </c>
      <c r="F110" s="207" t="s">
        <v>193</v>
      </c>
      <c r="H110" s="208">
        <v>22.5</v>
      </c>
      <c r="I110" s="192"/>
      <c r="L110" s="187"/>
      <c r="M110" s="193"/>
      <c r="N110" s="194"/>
      <c r="O110" s="194"/>
      <c r="P110" s="194"/>
      <c r="Q110" s="194"/>
      <c r="R110" s="194"/>
      <c r="S110" s="194"/>
      <c r="T110" s="195"/>
      <c r="AT110" s="189" t="s">
        <v>155</v>
      </c>
      <c r="AU110" s="189" t="s">
        <v>82</v>
      </c>
      <c r="AV110" s="11" t="s">
        <v>82</v>
      </c>
      <c r="AW110" s="11" t="s">
        <v>35</v>
      </c>
      <c r="AX110" s="11" t="s">
        <v>80</v>
      </c>
      <c r="AY110" s="189" t="s">
        <v>146</v>
      </c>
    </row>
    <row r="111" spans="2:65" s="1" customFormat="1" ht="22.5" customHeight="1">
      <c r="B111" s="174"/>
      <c r="C111" s="175" t="s">
        <v>194</v>
      </c>
      <c r="D111" s="175" t="s">
        <v>148</v>
      </c>
      <c r="E111" s="176" t="s">
        <v>195</v>
      </c>
      <c r="F111" s="177" t="s">
        <v>196</v>
      </c>
      <c r="G111" s="178" t="s">
        <v>197</v>
      </c>
      <c r="H111" s="179">
        <v>36</v>
      </c>
      <c r="I111" s="180"/>
      <c r="J111" s="181">
        <f>ROUND(I111*H111,2)</f>
        <v>0</v>
      </c>
      <c r="K111" s="177" t="s">
        <v>181</v>
      </c>
      <c r="L111" s="40"/>
      <c r="M111" s="182" t="s">
        <v>5</v>
      </c>
      <c r="N111" s="183" t="s">
        <v>43</v>
      </c>
      <c r="O111" s="41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AR111" s="23" t="s">
        <v>153</v>
      </c>
      <c r="AT111" s="23" t="s">
        <v>148</v>
      </c>
      <c r="AU111" s="23" t="s">
        <v>82</v>
      </c>
      <c r="AY111" s="23" t="s">
        <v>146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3" t="s">
        <v>80</v>
      </c>
      <c r="BK111" s="186">
        <f>ROUND(I111*H111,2)</f>
        <v>0</v>
      </c>
      <c r="BL111" s="23" t="s">
        <v>153</v>
      </c>
      <c r="BM111" s="23" t="s">
        <v>198</v>
      </c>
    </row>
    <row r="112" spans="2:51" s="11" customFormat="1" ht="13.5">
      <c r="B112" s="187"/>
      <c r="D112" s="188" t="s">
        <v>155</v>
      </c>
      <c r="F112" s="190" t="s">
        <v>199</v>
      </c>
      <c r="H112" s="191">
        <v>36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89" t="s">
        <v>155</v>
      </c>
      <c r="AU112" s="189" t="s">
        <v>82</v>
      </c>
      <c r="AV112" s="11" t="s">
        <v>82</v>
      </c>
      <c r="AW112" s="11" t="s">
        <v>6</v>
      </c>
      <c r="AX112" s="11" t="s">
        <v>80</v>
      </c>
      <c r="AY112" s="189" t="s">
        <v>146</v>
      </c>
    </row>
    <row r="113" spans="2:63" s="10" customFormat="1" ht="29.85" customHeight="1">
      <c r="B113" s="160"/>
      <c r="D113" s="171" t="s">
        <v>71</v>
      </c>
      <c r="E113" s="172" t="s">
        <v>194</v>
      </c>
      <c r="F113" s="172" t="s">
        <v>200</v>
      </c>
      <c r="I113" s="163"/>
      <c r="J113" s="173">
        <f>BK113</f>
        <v>0</v>
      </c>
      <c r="L113" s="160"/>
      <c r="M113" s="165"/>
      <c r="N113" s="166"/>
      <c r="O113" s="166"/>
      <c r="P113" s="167">
        <f>SUM(P114:P147)</f>
        <v>0</v>
      </c>
      <c r="Q113" s="166"/>
      <c r="R113" s="167">
        <f>SUM(R114:R147)</f>
        <v>0.011318</v>
      </c>
      <c r="S113" s="166"/>
      <c r="T113" s="168">
        <f>SUM(T114:T147)</f>
        <v>21.091749999999994</v>
      </c>
      <c r="AR113" s="161" t="s">
        <v>80</v>
      </c>
      <c r="AT113" s="169" t="s">
        <v>71</v>
      </c>
      <c r="AU113" s="169" t="s">
        <v>80</v>
      </c>
      <c r="AY113" s="161" t="s">
        <v>146</v>
      </c>
      <c r="BK113" s="170">
        <f>SUM(BK114:BK147)</f>
        <v>0</v>
      </c>
    </row>
    <row r="114" spans="2:65" s="1" customFormat="1" ht="31.5" customHeight="1">
      <c r="B114" s="174"/>
      <c r="C114" s="175" t="s">
        <v>201</v>
      </c>
      <c r="D114" s="175" t="s">
        <v>148</v>
      </c>
      <c r="E114" s="176" t="s">
        <v>202</v>
      </c>
      <c r="F114" s="177" t="s">
        <v>203</v>
      </c>
      <c r="G114" s="178" t="s">
        <v>161</v>
      </c>
      <c r="H114" s="179">
        <v>6.082</v>
      </c>
      <c r="I114" s="180"/>
      <c r="J114" s="181">
        <f>ROUND(I114*H114,2)</f>
        <v>0</v>
      </c>
      <c r="K114" s="177" t="s">
        <v>152</v>
      </c>
      <c r="L114" s="40"/>
      <c r="M114" s="182" t="s">
        <v>5</v>
      </c>
      <c r="N114" s="183" t="s">
        <v>43</v>
      </c>
      <c r="O114" s="41"/>
      <c r="P114" s="184">
        <f>O114*H114</f>
        <v>0</v>
      </c>
      <c r="Q114" s="184">
        <v>0</v>
      </c>
      <c r="R114" s="184">
        <f>Q114*H114</f>
        <v>0</v>
      </c>
      <c r="S114" s="184">
        <v>1.95</v>
      </c>
      <c r="T114" s="185">
        <f>S114*H114</f>
        <v>11.8599</v>
      </c>
      <c r="AR114" s="23" t="s">
        <v>153</v>
      </c>
      <c r="AT114" s="23" t="s">
        <v>148</v>
      </c>
      <c r="AU114" s="23" t="s">
        <v>82</v>
      </c>
      <c r="AY114" s="23" t="s">
        <v>146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3" t="s">
        <v>80</v>
      </c>
      <c r="BK114" s="186">
        <f>ROUND(I114*H114,2)</f>
        <v>0</v>
      </c>
      <c r="BL114" s="23" t="s">
        <v>153</v>
      </c>
      <c r="BM114" s="23" t="s">
        <v>204</v>
      </c>
    </row>
    <row r="115" spans="2:51" s="11" customFormat="1" ht="13.5">
      <c r="B115" s="187"/>
      <c r="D115" s="188" t="s">
        <v>155</v>
      </c>
      <c r="E115" s="189" t="s">
        <v>5</v>
      </c>
      <c r="F115" s="190" t="s">
        <v>205</v>
      </c>
      <c r="H115" s="191">
        <v>6.882</v>
      </c>
      <c r="I115" s="192"/>
      <c r="L115" s="187"/>
      <c r="M115" s="193"/>
      <c r="N115" s="194"/>
      <c r="O115" s="194"/>
      <c r="P115" s="194"/>
      <c r="Q115" s="194"/>
      <c r="R115" s="194"/>
      <c r="S115" s="194"/>
      <c r="T115" s="195"/>
      <c r="AT115" s="189" t="s">
        <v>155</v>
      </c>
      <c r="AU115" s="189" t="s">
        <v>82</v>
      </c>
      <c r="AV115" s="11" t="s">
        <v>82</v>
      </c>
      <c r="AW115" s="11" t="s">
        <v>35</v>
      </c>
      <c r="AX115" s="11" t="s">
        <v>72</v>
      </c>
      <c r="AY115" s="189" t="s">
        <v>146</v>
      </c>
    </row>
    <row r="116" spans="2:51" s="11" customFormat="1" ht="13.5">
      <c r="B116" s="187"/>
      <c r="D116" s="188" t="s">
        <v>155</v>
      </c>
      <c r="E116" s="189" t="s">
        <v>5</v>
      </c>
      <c r="F116" s="190" t="s">
        <v>206</v>
      </c>
      <c r="H116" s="191">
        <v>-0.8</v>
      </c>
      <c r="I116" s="192"/>
      <c r="L116" s="187"/>
      <c r="M116" s="193"/>
      <c r="N116" s="194"/>
      <c r="O116" s="194"/>
      <c r="P116" s="194"/>
      <c r="Q116" s="194"/>
      <c r="R116" s="194"/>
      <c r="S116" s="194"/>
      <c r="T116" s="195"/>
      <c r="AT116" s="189" t="s">
        <v>155</v>
      </c>
      <c r="AU116" s="189" t="s">
        <v>82</v>
      </c>
      <c r="AV116" s="11" t="s">
        <v>82</v>
      </c>
      <c r="AW116" s="11" t="s">
        <v>35</v>
      </c>
      <c r="AX116" s="11" t="s">
        <v>72</v>
      </c>
      <c r="AY116" s="189" t="s">
        <v>146</v>
      </c>
    </row>
    <row r="117" spans="2:51" s="12" customFormat="1" ht="13.5">
      <c r="B117" s="196"/>
      <c r="D117" s="197" t="s">
        <v>155</v>
      </c>
      <c r="E117" s="198" t="s">
        <v>5</v>
      </c>
      <c r="F117" s="199" t="s">
        <v>158</v>
      </c>
      <c r="H117" s="200">
        <v>6.082</v>
      </c>
      <c r="I117" s="201"/>
      <c r="L117" s="196"/>
      <c r="M117" s="202"/>
      <c r="N117" s="203"/>
      <c r="O117" s="203"/>
      <c r="P117" s="203"/>
      <c r="Q117" s="203"/>
      <c r="R117" s="203"/>
      <c r="S117" s="203"/>
      <c r="T117" s="204"/>
      <c r="AT117" s="205" t="s">
        <v>155</v>
      </c>
      <c r="AU117" s="205" t="s">
        <v>82</v>
      </c>
      <c r="AV117" s="12" t="s">
        <v>153</v>
      </c>
      <c r="AW117" s="12" t="s">
        <v>35</v>
      </c>
      <c r="AX117" s="12" t="s">
        <v>80</v>
      </c>
      <c r="AY117" s="205" t="s">
        <v>146</v>
      </c>
    </row>
    <row r="118" spans="2:65" s="1" customFormat="1" ht="22.5" customHeight="1">
      <c r="B118" s="174"/>
      <c r="C118" s="175" t="s">
        <v>207</v>
      </c>
      <c r="D118" s="175" t="s">
        <v>148</v>
      </c>
      <c r="E118" s="176" t="s">
        <v>208</v>
      </c>
      <c r="F118" s="177" t="s">
        <v>209</v>
      </c>
      <c r="G118" s="178" t="s">
        <v>161</v>
      </c>
      <c r="H118" s="179">
        <v>1.105</v>
      </c>
      <c r="I118" s="180"/>
      <c r="J118" s="181">
        <f>ROUND(I118*H118,2)</f>
        <v>0</v>
      </c>
      <c r="K118" s="177" t="s">
        <v>152</v>
      </c>
      <c r="L118" s="40"/>
      <c r="M118" s="182" t="s">
        <v>5</v>
      </c>
      <c r="N118" s="183" t="s">
        <v>43</v>
      </c>
      <c r="O118" s="41"/>
      <c r="P118" s="184">
        <f>O118*H118</f>
        <v>0</v>
      </c>
      <c r="Q118" s="184">
        <v>0</v>
      </c>
      <c r="R118" s="184">
        <f>Q118*H118</f>
        <v>0</v>
      </c>
      <c r="S118" s="184">
        <v>2.4</v>
      </c>
      <c r="T118" s="185">
        <f>S118*H118</f>
        <v>2.6519999999999997</v>
      </c>
      <c r="AR118" s="23" t="s">
        <v>153</v>
      </c>
      <c r="AT118" s="23" t="s">
        <v>148</v>
      </c>
      <c r="AU118" s="23" t="s">
        <v>82</v>
      </c>
      <c r="AY118" s="23" t="s">
        <v>146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3" t="s">
        <v>80</v>
      </c>
      <c r="BK118" s="186">
        <f>ROUND(I118*H118,2)</f>
        <v>0</v>
      </c>
      <c r="BL118" s="23" t="s">
        <v>153</v>
      </c>
      <c r="BM118" s="23" t="s">
        <v>210</v>
      </c>
    </row>
    <row r="119" spans="2:51" s="11" customFormat="1" ht="13.5">
      <c r="B119" s="187"/>
      <c r="D119" s="197" t="s">
        <v>155</v>
      </c>
      <c r="E119" s="206" t="s">
        <v>5</v>
      </c>
      <c r="F119" s="207" t="s">
        <v>211</v>
      </c>
      <c r="H119" s="208">
        <v>1.105</v>
      </c>
      <c r="I119" s="192"/>
      <c r="L119" s="187"/>
      <c r="M119" s="193"/>
      <c r="N119" s="194"/>
      <c r="O119" s="194"/>
      <c r="P119" s="194"/>
      <c r="Q119" s="194"/>
      <c r="R119" s="194"/>
      <c r="S119" s="194"/>
      <c r="T119" s="195"/>
      <c r="AT119" s="189" t="s">
        <v>155</v>
      </c>
      <c r="AU119" s="189" t="s">
        <v>82</v>
      </c>
      <c r="AV119" s="11" t="s">
        <v>82</v>
      </c>
      <c r="AW119" s="11" t="s">
        <v>35</v>
      </c>
      <c r="AX119" s="11" t="s">
        <v>80</v>
      </c>
      <c r="AY119" s="189" t="s">
        <v>146</v>
      </c>
    </row>
    <row r="120" spans="2:65" s="1" customFormat="1" ht="22.5" customHeight="1">
      <c r="B120" s="174"/>
      <c r="C120" s="175" t="s">
        <v>212</v>
      </c>
      <c r="D120" s="175" t="s">
        <v>148</v>
      </c>
      <c r="E120" s="176" t="s">
        <v>213</v>
      </c>
      <c r="F120" s="177" t="s">
        <v>214</v>
      </c>
      <c r="G120" s="178" t="s">
        <v>109</v>
      </c>
      <c r="H120" s="179">
        <v>12</v>
      </c>
      <c r="I120" s="180"/>
      <c r="J120" s="181">
        <f>ROUND(I120*H120,2)</f>
        <v>0</v>
      </c>
      <c r="K120" s="177" t="s">
        <v>152</v>
      </c>
      <c r="L120" s="40"/>
      <c r="M120" s="182" t="s">
        <v>5</v>
      </c>
      <c r="N120" s="183" t="s">
        <v>43</v>
      </c>
      <c r="O120" s="41"/>
      <c r="P120" s="184">
        <f>O120*H120</f>
        <v>0</v>
      </c>
      <c r="Q120" s="184">
        <v>0</v>
      </c>
      <c r="R120" s="184">
        <f>Q120*H120</f>
        <v>0</v>
      </c>
      <c r="S120" s="184">
        <v>0.07</v>
      </c>
      <c r="T120" s="185">
        <f>S120*H120</f>
        <v>0.8400000000000001</v>
      </c>
      <c r="AR120" s="23" t="s">
        <v>153</v>
      </c>
      <c r="AT120" s="23" t="s">
        <v>148</v>
      </c>
      <c r="AU120" s="23" t="s">
        <v>82</v>
      </c>
      <c r="AY120" s="23" t="s">
        <v>146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3" t="s">
        <v>80</v>
      </c>
      <c r="BK120" s="186">
        <f>ROUND(I120*H120,2)</f>
        <v>0</v>
      </c>
      <c r="BL120" s="23" t="s">
        <v>153</v>
      </c>
      <c r="BM120" s="23" t="s">
        <v>215</v>
      </c>
    </row>
    <row r="121" spans="2:51" s="11" customFormat="1" ht="13.5">
      <c r="B121" s="187"/>
      <c r="D121" s="197" t="s">
        <v>155</v>
      </c>
      <c r="E121" s="206" t="s">
        <v>5</v>
      </c>
      <c r="F121" s="207" t="s">
        <v>216</v>
      </c>
      <c r="H121" s="208">
        <v>12</v>
      </c>
      <c r="I121" s="192"/>
      <c r="L121" s="187"/>
      <c r="M121" s="193"/>
      <c r="N121" s="194"/>
      <c r="O121" s="194"/>
      <c r="P121" s="194"/>
      <c r="Q121" s="194"/>
      <c r="R121" s="194"/>
      <c r="S121" s="194"/>
      <c r="T121" s="195"/>
      <c r="AT121" s="189" t="s">
        <v>155</v>
      </c>
      <c r="AU121" s="189" t="s">
        <v>82</v>
      </c>
      <c r="AV121" s="11" t="s">
        <v>82</v>
      </c>
      <c r="AW121" s="11" t="s">
        <v>35</v>
      </c>
      <c r="AX121" s="11" t="s">
        <v>80</v>
      </c>
      <c r="AY121" s="189" t="s">
        <v>146</v>
      </c>
    </row>
    <row r="122" spans="2:65" s="1" customFormat="1" ht="22.5" customHeight="1">
      <c r="B122" s="174"/>
      <c r="C122" s="175" t="s">
        <v>217</v>
      </c>
      <c r="D122" s="175" t="s">
        <v>148</v>
      </c>
      <c r="E122" s="176" t="s">
        <v>218</v>
      </c>
      <c r="F122" s="177" t="s">
        <v>219</v>
      </c>
      <c r="G122" s="178" t="s">
        <v>161</v>
      </c>
      <c r="H122" s="179">
        <v>1.377</v>
      </c>
      <c r="I122" s="180"/>
      <c r="J122" s="181">
        <f>ROUND(I122*H122,2)</f>
        <v>0</v>
      </c>
      <c r="K122" s="177" t="s">
        <v>152</v>
      </c>
      <c r="L122" s="40"/>
      <c r="M122" s="182" t="s">
        <v>5</v>
      </c>
      <c r="N122" s="183" t="s">
        <v>43</v>
      </c>
      <c r="O122" s="41"/>
      <c r="P122" s="184">
        <f>O122*H122</f>
        <v>0</v>
      </c>
      <c r="Q122" s="184">
        <v>0</v>
      </c>
      <c r="R122" s="184">
        <f>Q122*H122</f>
        <v>0</v>
      </c>
      <c r="S122" s="184">
        <v>2.4</v>
      </c>
      <c r="T122" s="185">
        <f>S122*H122</f>
        <v>3.3047999999999997</v>
      </c>
      <c r="AR122" s="23" t="s">
        <v>153</v>
      </c>
      <c r="AT122" s="23" t="s">
        <v>148</v>
      </c>
      <c r="AU122" s="23" t="s">
        <v>82</v>
      </c>
      <c r="AY122" s="23" t="s">
        <v>146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3" t="s">
        <v>80</v>
      </c>
      <c r="BK122" s="186">
        <f>ROUND(I122*H122,2)</f>
        <v>0</v>
      </c>
      <c r="BL122" s="23" t="s">
        <v>153</v>
      </c>
      <c r="BM122" s="23" t="s">
        <v>220</v>
      </c>
    </row>
    <row r="123" spans="2:51" s="11" customFormat="1" ht="13.5">
      <c r="B123" s="187"/>
      <c r="D123" s="188" t="s">
        <v>155</v>
      </c>
      <c r="E123" s="189" t="s">
        <v>5</v>
      </c>
      <c r="F123" s="190" t="s">
        <v>221</v>
      </c>
      <c r="H123" s="191">
        <v>0.244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89" t="s">
        <v>155</v>
      </c>
      <c r="AU123" s="189" t="s">
        <v>82</v>
      </c>
      <c r="AV123" s="11" t="s">
        <v>82</v>
      </c>
      <c r="AW123" s="11" t="s">
        <v>35</v>
      </c>
      <c r="AX123" s="11" t="s">
        <v>72</v>
      </c>
      <c r="AY123" s="189" t="s">
        <v>146</v>
      </c>
    </row>
    <row r="124" spans="2:51" s="11" customFormat="1" ht="13.5">
      <c r="B124" s="187"/>
      <c r="D124" s="188" t="s">
        <v>155</v>
      </c>
      <c r="E124" s="189" t="s">
        <v>5</v>
      </c>
      <c r="F124" s="190" t="s">
        <v>222</v>
      </c>
      <c r="H124" s="191">
        <v>0.739</v>
      </c>
      <c r="I124" s="192"/>
      <c r="L124" s="187"/>
      <c r="M124" s="193"/>
      <c r="N124" s="194"/>
      <c r="O124" s="194"/>
      <c r="P124" s="194"/>
      <c r="Q124" s="194"/>
      <c r="R124" s="194"/>
      <c r="S124" s="194"/>
      <c r="T124" s="195"/>
      <c r="AT124" s="189" t="s">
        <v>155</v>
      </c>
      <c r="AU124" s="189" t="s">
        <v>82</v>
      </c>
      <c r="AV124" s="11" t="s">
        <v>82</v>
      </c>
      <c r="AW124" s="11" t="s">
        <v>35</v>
      </c>
      <c r="AX124" s="11" t="s">
        <v>72</v>
      </c>
      <c r="AY124" s="189" t="s">
        <v>146</v>
      </c>
    </row>
    <row r="125" spans="2:51" s="11" customFormat="1" ht="13.5">
      <c r="B125" s="187"/>
      <c r="D125" s="188" t="s">
        <v>155</v>
      </c>
      <c r="E125" s="189" t="s">
        <v>5</v>
      </c>
      <c r="F125" s="190" t="s">
        <v>223</v>
      </c>
      <c r="H125" s="191">
        <v>0.394</v>
      </c>
      <c r="I125" s="192"/>
      <c r="L125" s="187"/>
      <c r="M125" s="193"/>
      <c r="N125" s="194"/>
      <c r="O125" s="194"/>
      <c r="P125" s="194"/>
      <c r="Q125" s="194"/>
      <c r="R125" s="194"/>
      <c r="S125" s="194"/>
      <c r="T125" s="195"/>
      <c r="AT125" s="189" t="s">
        <v>155</v>
      </c>
      <c r="AU125" s="189" t="s">
        <v>82</v>
      </c>
      <c r="AV125" s="11" t="s">
        <v>82</v>
      </c>
      <c r="AW125" s="11" t="s">
        <v>35</v>
      </c>
      <c r="AX125" s="11" t="s">
        <v>72</v>
      </c>
      <c r="AY125" s="189" t="s">
        <v>146</v>
      </c>
    </row>
    <row r="126" spans="2:51" s="12" customFormat="1" ht="13.5">
      <c r="B126" s="196"/>
      <c r="D126" s="197" t="s">
        <v>155</v>
      </c>
      <c r="E126" s="198" t="s">
        <v>5</v>
      </c>
      <c r="F126" s="199" t="s">
        <v>158</v>
      </c>
      <c r="H126" s="200">
        <v>1.377</v>
      </c>
      <c r="I126" s="201"/>
      <c r="L126" s="196"/>
      <c r="M126" s="202"/>
      <c r="N126" s="203"/>
      <c r="O126" s="203"/>
      <c r="P126" s="203"/>
      <c r="Q126" s="203"/>
      <c r="R126" s="203"/>
      <c r="S126" s="203"/>
      <c r="T126" s="204"/>
      <c r="AT126" s="205" t="s">
        <v>155</v>
      </c>
      <c r="AU126" s="205" t="s">
        <v>82</v>
      </c>
      <c r="AV126" s="12" t="s">
        <v>153</v>
      </c>
      <c r="AW126" s="12" t="s">
        <v>35</v>
      </c>
      <c r="AX126" s="12" t="s">
        <v>80</v>
      </c>
      <c r="AY126" s="205" t="s">
        <v>146</v>
      </c>
    </row>
    <row r="127" spans="2:65" s="1" customFormat="1" ht="22.5" customHeight="1">
      <c r="B127" s="174"/>
      <c r="C127" s="175" t="s">
        <v>224</v>
      </c>
      <c r="D127" s="175" t="s">
        <v>148</v>
      </c>
      <c r="E127" s="176" t="s">
        <v>225</v>
      </c>
      <c r="F127" s="177" t="s">
        <v>226</v>
      </c>
      <c r="G127" s="178" t="s">
        <v>161</v>
      </c>
      <c r="H127" s="179">
        <v>0.856</v>
      </c>
      <c r="I127" s="180"/>
      <c r="J127" s="181">
        <f>ROUND(I127*H127,2)</f>
        <v>0</v>
      </c>
      <c r="K127" s="177" t="s">
        <v>152</v>
      </c>
      <c r="L127" s="40"/>
      <c r="M127" s="182" t="s">
        <v>5</v>
      </c>
      <c r="N127" s="183" t="s">
        <v>43</v>
      </c>
      <c r="O127" s="41"/>
      <c r="P127" s="184">
        <f>O127*H127</f>
        <v>0</v>
      </c>
      <c r="Q127" s="184">
        <v>0</v>
      </c>
      <c r="R127" s="184">
        <f>Q127*H127</f>
        <v>0</v>
      </c>
      <c r="S127" s="184">
        <v>2.2</v>
      </c>
      <c r="T127" s="185">
        <f>S127*H127</f>
        <v>1.8832000000000002</v>
      </c>
      <c r="AR127" s="23" t="s">
        <v>153</v>
      </c>
      <c r="AT127" s="23" t="s">
        <v>148</v>
      </c>
      <c r="AU127" s="23" t="s">
        <v>82</v>
      </c>
      <c r="AY127" s="23" t="s">
        <v>146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3" t="s">
        <v>80</v>
      </c>
      <c r="BK127" s="186">
        <f>ROUND(I127*H127,2)</f>
        <v>0</v>
      </c>
      <c r="BL127" s="23" t="s">
        <v>153</v>
      </c>
      <c r="BM127" s="23" t="s">
        <v>227</v>
      </c>
    </row>
    <row r="128" spans="2:51" s="11" customFormat="1" ht="13.5">
      <c r="B128" s="187"/>
      <c r="D128" s="197" t="s">
        <v>155</v>
      </c>
      <c r="E128" s="206" t="s">
        <v>5</v>
      </c>
      <c r="F128" s="207" t="s">
        <v>228</v>
      </c>
      <c r="H128" s="208">
        <v>0.856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89" t="s">
        <v>155</v>
      </c>
      <c r="AU128" s="189" t="s">
        <v>82</v>
      </c>
      <c r="AV128" s="11" t="s">
        <v>82</v>
      </c>
      <c r="AW128" s="11" t="s">
        <v>35</v>
      </c>
      <c r="AX128" s="11" t="s">
        <v>80</v>
      </c>
      <c r="AY128" s="189" t="s">
        <v>146</v>
      </c>
    </row>
    <row r="129" spans="2:65" s="1" customFormat="1" ht="22.5" customHeight="1">
      <c r="B129" s="174"/>
      <c r="C129" s="175" t="s">
        <v>11</v>
      </c>
      <c r="D129" s="175" t="s">
        <v>148</v>
      </c>
      <c r="E129" s="176" t="s">
        <v>229</v>
      </c>
      <c r="F129" s="177" t="s">
        <v>230</v>
      </c>
      <c r="G129" s="178" t="s">
        <v>109</v>
      </c>
      <c r="H129" s="179">
        <v>15.2</v>
      </c>
      <c r="I129" s="180"/>
      <c r="J129" s="181">
        <f>ROUND(I129*H129,2)</f>
        <v>0</v>
      </c>
      <c r="K129" s="177" t="s">
        <v>152</v>
      </c>
      <c r="L129" s="40"/>
      <c r="M129" s="182" t="s">
        <v>5</v>
      </c>
      <c r="N129" s="183" t="s">
        <v>43</v>
      </c>
      <c r="O129" s="41"/>
      <c r="P129" s="184">
        <f>O129*H129</f>
        <v>0</v>
      </c>
      <c r="Q129" s="184">
        <v>2E-05</v>
      </c>
      <c r="R129" s="184">
        <f>Q129*H129</f>
        <v>0.000304</v>
      </c>
      <c r="S129" s="184">
        <v>0.001</v>
      </c>
      <c r="T129" s="185">
        <f>S129*H129</f>
        <v>0.0152</v>
      </c>
      <c r="AR129" s="23" t="s">
        <v>153</v>
      </c>
      <c r="AT129" s="23" t="s">
        <v>148</v>
      </c>
      <c r="AU129" s="23" t="s">
        <v>82</v>
      </c>
      <c r="AY129" s="23" t="s">
        <v>146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3" t="s">
        <v>80</v>
      </c>
      <c r="BK129" s="186">
        <f>ROUND(I129*H129,2)</f>
        <v>0</v>
      </c>
      <c r="BL129" s="23" t="s">
        <v>153</v>
      </c>
      <c r="BM129" s="23" t="s">
        <v>231</v>
      </c>
    </row>
    <row r="130" spans="2:51" s="11" customFormat="1" ht="13.5">
      <c r="B130" s="187"/>
      <c r="D130" s="188" t="s">
        <v>155</v>
      </c>
      <c r="E130" s="189" t="s">
        <v>5</v>
      </c>
      <c r="F130" s="190" t="s">
        <v>232</v>
      </c>
      <c r="H130" s="191">
        <v>3.2</v>
      </c>
      <c r="I130" s="192"/>
      <c r="L130" s="187"/>
      <c r="M130" s="193"/>
      <c r="N130" s="194"/>
      <c r="O130" s="194"/>
      <c r="P130" s="194"/>
      <c r="Q130" s="194"/>
      <c r="R130" s="194"/>
      <c r="S130" s="194"/>
      <c r="T130" s="195"/>
      <c r="AT130" s="189" t="s">
        <v>155</v>
      </c>
      <c r="AU130" s="189" t="s">
        <v>82</v>
      </c>
      <c r="AV130" s="11" t="s">
        <v>82</v>
      </c>
      <c r="AW130" s="11" t="s">
        <v>35</v>
      </c>
      <c r="AX130" s="11" t="s">
        <v>72</v>
      </c>
      <c r="AY130" s="189" t="s">
        <v>146</v>
      </c>
    </row>
    <row r="131" spans="2:51" s="11" customFormat="1" ht="13.5">
      <c r="B131" s="187"/>
      <c r="D131" s="188" t="s">
        <v>155</v>
      </c>
      <c r="E131" s="189" t="s">
        <v>5</v>
      </c>
      <c r="F131" s="190" t="s">
        <v>233</v>
      </c>
      <c r="H131" s="191">
        <v>12</v>
      </c>
      <c r="I131" s="192"/>
      <c r="L131" s="187"/>
      <c r="M131" s="193"/>
      <c r="N131" s="194"/>
      <c r="O131" s="194"/>
      <c r="P131" s="194"/>
      <c r="Q131" s="194"/>
      <c r="R131" s="194"/>
      <c r="S131" s="194"/>
      <c r="T131" s="195"/>
      <c r="AT131" s="189" t="s">
        <v>155</v>
      </c>
      <c r="AU131" s="189" t="s">
        <v>82</v>
      </c>
      <c r="AV131" s="11" t="s">
        <v>82</v>
      </c>
      <c r="AW131" s="11" t="s">
        <v>35</v>
      </c>
      <c r="AX131" s="11" t="s">
        <v>72</v>
      </c>
      <c r="AY131" s="189" t="s">
        <v>146</v>
      </c>
    </row>
    <row r="132" spans="2:51" s="12" customFormat="1" ht="13.5">
      <c r="B132" s="196"/>
      <c r="D132" s="197" t="s">
        <v>155</v>
      </c>
      <c r="E132" s="198" t="s">
        <v>5</v>
      </c>
      <c r="F132" s="199" t="s">
        <v>158</v>
      </c>
      <c r="H132" s="200">
        <v>15.2</v>
      </c>
      <c r="I132" s="201"/>
      <c r="L132" s="196"/>
      <c r="M132" s="202"/>
      <c r="N132" s="203"/>
      <c r="O132" s="203"/>
      <c r="P132" s="203"/>
      <c r="Q132" s="203"/>
      <c r="R132" s="203"/>
      <c r="S132" s="203"/>
      <c r="T132" s="204"/>
      <c r="AT132" s="205" t="s">
        <v>155</v>
      </c>
      <c r="AU132" s="205" t="s">
        <v>82</v>
      </c>
      <c r="AV132" s="12" t="s">
        <v>153</v>
      </c>
      <c r="AW132" s="12" t="s">
        <v>35</v>
      </c>
      <c r="AX132" s="12" t="s">
        <v>80</v>
      </c>
      <c r="AY132" s="205" t="s">
        <v>146</v>
      </c>
    </row>
    <row r="133" spans="2:65" s="1" customFormat="1" ht="31.5" customHeight="1">
      <c r="B133" s="174"/>
      <c r="C133" s="175" t="s">
        <v>234</v>
      </c>
      <c r="D133" s="175" t="s">
        <v>148</v>
      </c>
      <c r="E133" s="176" t="s">
        <v>235</v>
      </c>
      <c r="F133" s="177" t="s">
        <v>236</v>
      </c>
      <c r="G133" s="178" t="s">
        <v>109</v>
      </c>
      <c r="H133" s="179">
        <v>15.2</v>
      </c>
      <c r="I133" s="180"/>
      <c r="J133" s="181">
        <f>ROUND(I133*H133,2)</f>
        <v>0</v>
      </c>
      <c r="K133" s="177" t="s">
        <v>152</v>
      </c>
      <c r="L133" s="40"/>
      <c r="M133" s="182" t="s">
        <v>5</v>
      </c>
      <c r="N133" s="183" t="s">
        <v>43</v>
      </c>
      <c r="O133" s="41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AR133" s="23" t="s">
        <v>153</v>
      </c>
      <c r="AT133" s="23" t="s">
        <v>148</v>
      </c>
      <c r="AU133" s="23" t="s">
        <v>82</v>
      </c>
      <c r="AY133" s="23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3" t="s">
        <v>80</v>
      </c>
      <c r="BK133" s="186">
        <f>ROUND(I133*H133,2)</f>
        <v>0</v>
      </c>
      <c r="BL133" s="23" t="s">
        <v>153</v>
      </c>
      <c r="BM133" s="23" t="s">
        <v>237</v>
      </c>
    </row>
    <row r="134" spans="2:65" s="1" customFormat="1" ht="31.5" customHeight="1">
      <c r="B134" s="174"/>
      <c r="C134" s="175" t="s">
        <v>238</v>
      </c>
      <c r="D134" s="175" t="s">
        <v>148</v>
      </c>
      <c r="E134" s="176" t="s">
        <v>239</v>
      </c>
      <c r="F134" s="177" t="s">
        <v>240</v>
      </c>
      <c r="G134" s="178" t="s">
        <v>109</v>
      </c>
      <c r="H134" s="179">
        <v>0.35</v>
      </c>
      <c r="I134" s="180"/>
      <c r="J134" s="181">
        <f>ROUND(I134*H134,2)</f>
        <v>0</v>
      </c>
      <c r="K134" s="177" t="s">
        <v>152</v>
      </c>
      <c r="L134" s="40"/>
      <c r="M134" s="182" t="s">
        <v>5</v>
      </c>
      <c r="N134" s="183" t="s">
        <v>43</v>
      </c>
      <c r="O134" s="41"/>
      <c r="P134" s="184">
        <f>O134*H134</f>
        <v>0</v>
      </c>
      <c r="Q134" s="184">
        <v>0.00309</v>
      </c>
      <c r="R134" s="184">
        <f>Q134*H134</f>
        <v>0.0010814999999999998</v>
      </c>
      <c r="S134" s="184">
        <v>0.126</v>
      </c>
      <c r="T134" s="185">
        <f>S134*H134</f>
        <v>0.0441</v>
      </c>
      <c r="AR134" s="23" t="s">
        <v>153</v>
      </c>
      <c r="AT134" s="23" t="s">
        <v>148</v>
      </c>
      <c r="AU134" s="23" t="s">
        <v>82</v>
      </c>
      <c r="AY134" s="23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3" t="s">
        <v>80</v>
      </c>
      <c r="BK134" s="186">
        <f>ROUND(I134*H134,2)</f>
        <v>0</v>
      </c>
      <c r="BL134" s="23" t="s">
        <v>153</v>
      </c>
      <c r="BM134" s="23" t="s">
        <v>241</v>
      </c>
    </row>
    <row r="135" spans="2:51" s="11" customFormat="1" ht="13.5">
      <c r="B135" s="187"/>
      <c r="D135" s="197" t="s">
        <v>155</v>
      </c>
      <c r="E135" s="206" t="s">
        <v>5</v>
      </c>
      <c r="F135" s="207" t="s">
        <v>242</v>
      </c>
      <c r="H135" s="208">
        <v>0.35</v>
      </c>
      <c r="I135" s="192"/>
      <c r="L135" s="187"/>
      <c r="M135" s="193"/>
      <c r="N135" s="194"/>
      <c r="O135" s="194"/>
      <c r="P135" s="194"/>
      <c r="Q135" s="194"/>
      <c r="R135" s="194"/>
      <c r="S135" s="194"/>
      <c r="T135" s="195"/>
      <c r="AT135" s="189" t="s">
        <v>155</v>
      </c>
      <c r="AU135" s="189" t="s">
        <v>82</v>
      </c>
      <c r="AV135" s="11" t="s">
        <v>82</v>
      </c>
      <c r="AW135" s="11" t="s">
        <v>35</v>
      </c>
      <c r="AX135" s="11" t="s">
        <v>80</v>
      </c>
      <c r="AY135" s="189" t="s">
        <v>146</v>
      </c>
    </row>
    <row r="136" spans="2:65" s="1" customFormat="1" ht="31.5" customHeight="1">
      <c r="B136" s="174"/>
      <c r="C136" s="175" t="s">
        <v>243</v>
      </c>
      <c r="D136" s="175" t="s">
        <v>148</v>
      </c>
      <c r="E136" s="176" t="s">
        <v>244</v>
      </c>
      <c r="F136" s="177" t="s">
        <v>245</v>
      </c>
      <c r="G136" s="178" t="s">
        <v>109</v>
      </c>
      <c r="H136" s="179">
        <v>2.05</v>
      </c>
      <c r="I136" s="180"/>
      <c r="J136" s="181">
        <f>ROUND(I136*H136,2)</f>
        <v>0</v>
      </c>
      <c r="K136" s="177" t="s">
        <v>152</v>
      </c>
      <c r="L136" s="40"/>
      <c r="M136" s="182" t="s">
        <v>5</v>
      </c>
      <c r="N136" s="183" t="s">
        <v>43</v>
      </c>
      <c r="O136" s="41"/>
      <c r="P136" s="184">
        <f>O136*H136</f>
        <v>0</v>
      </c>
      <c r="Q136" s="184">
        <v>0.00334</v>
      </c>
      <c r="R136" s="184">
        <f>Q136*H136</f>
        <v>0.006847</v>
      </c>
      <c r="S136" s="184">
        <v>0.159</v>
      </c>
      <c r="T136" s="185">
        <f>S136*H136</f>
        <v>0.32594999999999996</v>
      </c>
      <c r="AR136" s="23" t="s">
        <v>153</v>
      </c>
      <c r="AT136" s="23" t="s">
        <v>148</v>
      </c>
      <c r="AU136" s="23" t="s">
        <v>82</v>
      </c>
      <c r="AY136" s="23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3" t="s">
        <v>80</v>
      </c>
      <c r="BK136" s="186">
        <f>ROUND(I136*H136,2)</f>
        <v>0</v>
      </c>
      <c r="BL136" s="23" t="s">
        <v>153</v>
      </c>
      <c r="BM136" s="23" t="s">
        <v>246</v>
      </c>
    </row>
    <row r="137" spans="2:51" s="11" customFormat="1" ht="13.5">
      <c r="B137" s="187"/>
      <c r="D137" s="188" t="s">
        <v>155</v>
      </c>
      <c r="E137" s="189" t="s">
        <v>5</v>
      </c>
      <c r="F137" s="190" t="s">
        <v>247</v>
      </c>
      <c r="H137" s="191">
        <v>0.5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89" t="s">
        <v>155</v>
      </c>
      <c r="AU137" s="189" t="s">
        <v>82</v>
      </c>
      <c r="AV137" s="11" t="s">
        <v>82</v>
      </c>
      <c r="AW137" s="11" t="s">
        <v>35</v>
      </c>
      <c r="AX137" s="11" t="s">
        <v>72</v>
      </c>
      <c r="AY137" s="189" t="s">
        <v>146</v>
      </c>
    </row>
    <row r="138" spans="2:51" s="11" customFormat="1" ht="13.5">
      <c r="B138" s="187"/>
      <c r="D138" s="188" t="s">
        <v>155</v>
      </c>
      <c r="E138" s="189" t="s">
        <v>5</v>
      </c>
      <c r="F138" s="190" t="s">
        <v>248</v>
      </c>
      <c r="H138" s="191">
        <v>0.5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155</v>
      </c>
      <c r="AU138" s="189" t="s">
        <v>82</v>
      </c>
      <c r="AV138" s="11" t="s">
        <v>82</v>
      </c>
      <c r="AW138" s="11" t="s">
        <v>35</v>
      </c>
      <c r="AX138" s="11" t="s">
        <v>72</v>
      </c>
      <c r="AY138" s="189" t="s">
        <v>146</v>
      </c>
    </row>
    <row r="139" spans="2:51" s="11" customFormat="1" ht="13.5">
      <c r="B139" s="187"/>
      <c r="D139" s="188" t="s">
        <v>155</v>
      </c>
      <c r="E139" s="189" t="s">
        <v>5</v>
      </c>
      <c r="F139" s="190" t="s">
        <v>249</v>
      </c>
      <c r="H139" s="191">
        <v>0.35</v>
      </c>
      <c r="I139" s="192"/>
      <c r="L139" s="187"/>
      <c r="M139" s="193"/>
      <c r="N139" s="194"/>
      <c r="O139" s="194"/>
      <c r="P139" s="194"/>
      <c r="Q139" s="194"/>
      <c r="R139" s="194"/>
      <c r="S139" s="194"/>
      <c r="T139" s="195"/>
      <c r="AT139" s="189" t="s">
        <v>155</v>
      </c>
      <c r="AU139" s="189" t="s">
        <v>82</v>
      </c>
      <c r="AV139" s="11" t="s">
        <v>82</v>
      </c>
      <c r="AW139" s="11" t="s">
        <v>35</v>
      </c>
      <c r="AX139" s="11" t="s">
        <v>72</v>
      </c>
      <c r="AY139" s="189" t="s">
        <v>146</v>
      </c>
    </row>
    <row r="140" spans="2:51" s="11" customFormat="1" ht="13.5">
      <c r="B140" s="187"/>
      <c r="D140" s="188" t="s">
        <v>155</v>
      </c>
      <c r="E140" s="189" t="s">
        <v>5</v>
      </c>
      <c r="F140" s="190" t="s">
        <v>250</v>
      </c>
      <c r="H140" s="191">
        <v>0.35</v>
      </c>
      <c r="I140" s="192"/>
      <c r="L140" s="187"/>
      <c r="M140" s="193"/>
      <c r="N140" s="194"/>
      <c r="O140" s="194"/>
      <c r="P140" s="194"/>
      <c r="Q140" s="194"/>
      <c r="R140" s="194"/>
      <c r="S140" s="194"/>
      <c r="T140" s="195"/>
      <c r="AT140" s="189" t="s">
        <v>155</v>
      </c>
      <c r="AU140" s="189" t="s">
        <v>82</v>
      </c>
      <c r="AV140" s="11" t="s">
        <v>82</v>
      </c>
      <c r="AW140" s="11" t="s">
        <v>35</v>
      </c>
      <c r="AX140" s="11" t="s">
        <v>72</v>
      </c>
      <c r="AY140" s="189" t="s">
        <v>146</v>
      </c>
    </row>
    <row r="141" spans="2:51" s="11" customFormat="1" ht="13.5">
      <c r="B141" s="187"/>
      <c r="D141" s="188" t="s">
        <v>155</v>
      </c>
      <c r="E141" s="189" t="s">
        <v>5</v>
      </c>
      <c r="F141" s="190" t="s">
        <v>251</v>
      </c>
      <c r="H141" s="191">
        <v>0.35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155</v>
      </c>
      <c r="AU141" s="189" t="s">
        <v>82</v>
      </c>
      <c r="AV141" s="11" t="s">
        <v>82</v>
      </c>
      <c r="AW141" s="11" t="s">
        <v>35</v>
      </c>
      <c r="AX141" s="11" t="s">
        <v>72</v>
      </c>
      <c r="AY141" s="189" t="s">
        <v>146</v>
      </c>
    </row>
    <row r="142" spans="2:51" s="12" customFormat="1" ht="13.5">
      <c r="B142" s="196"/>
      <c r="D142" s="197" t="s">
        <v>155</v>
      </c>
      <c r="E142" s="198" t="s">
        <v>5</v>
      </c>
      <c r="F142" s="199" t="s">
        <v>158</v>
      </c>
      <c r="H142" s="200">
        <v>2.05</v>
      </c>
      <c r="I142" s="201"/>
      <c r="L142" s="196"/>
      <c r="M142" s="202"/>
      <c r="N142" s="203"/>
      <c r="O142" s="203"/>
      <c r="P142" s="203"/>
      <c r="Q142" s="203"/>
      <c r="R142" s="203"/>
      <c r="S142" s="203"/>
      <c r="T142" s="204"/>
      <c r="AT142" s="205" t="s">
        <v>155</v>
      </c>
      <c r="AU142" s="205" t="s">
        <v>82</v>
      </c>
      <c r="AV142" s="12" t="s">
        <v>153</v>
      </c>
      <c r="AW142" s="12" t="s">
        <v>35</v>
      </c>
      <c r="AX142" s="12" t="s">
        <v>80</v>
      </c>
      <c r="AY142" s="205" t="s">
        <v>146</v>
      </c>
    </row>
    <row r="143" spans="2:65" s="1" customFormat="1" ht="31.5" customHeight="1">
      <c r="B143" s="174"/>
      <c r="C143" s="175" t="s">
        <v>252</v>
      </c>
      <c r="D143" s="175" t="s">
        <v>148</v>
      </c>
      <c r="E143" s="176" t="s">
        <v>253</v>
      </c>
      <c r="F143" s="177" t="s">
        <v>254</v>
      </c>
      <c r="G143" s="178" t="s">
        <v>109</v>
      </c>
      <c r="H143" s="179">
        <v>0.85</v>
      </c>
      <c r="I143" s="180"/>
      <c r="J143" s="181">
        <f>ROUND(I143*H143,2)</f>
        <v>0</v>
      </c>
      <c r="K143" s="177" t="s">
        <v>152</v>
      </c>
      <c r="L143" s="40"/>
      <c r="M143" s="182" t="s">
        <v>5</v>
      </c>
      <c r="N143" s="183" t="s">
        <v>43</v>
      </c>
      <c r="O143" s="41"/>
      <c r="P143" s="184">
        <f>O143*H143</f>
        <v>0</v>
      </c>
      <c r="Q143" s="184">
        <v>0.00363</v>
      </c>
      <c r="R143" s="184">
        <f>Q143*H143</f>
        <v>0.0030854999999999997</v>
      </c>
      <c r="S143" s="184">
        <v>0.196</v>
      </c>
      <c r="T143" s="185">
        <f>S143*H143</f>
        <v>0.1666</v>
      </c>
      <c r="AR143" s="23" t="s">
        <v>153</v>
      </c>
      <c r="AT143" s="23" t="s">
        <v>148</v>
      </c>
      <c r="AU143" s="23" t="s">
        <v>82</v>
      </c>
      <c r="AY143" s="23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3" t="s">
        <v>80</v>
      </c>
      <c r="BK143" s="186">
        <f>ROUND(I143*H143,2)</f>
        <v>0</v>
      </c>
      <c r="BL143" s="23" t="s">
        <v>153</v>
      </c>
      <c r="BM143" s="23" t="s">
        <v>255</v>
      </c>
    </row>
    <row r="144" spans="2:51" s="11" customFormat="1" ht="13.5">
      <c r="B144" s="187"/>
      <c r="D144" s="188" t="s">
        <v>155</v>
      </c>
      <c r="E144" s="189" t="s">
        <v>5</v>
      </c>
      <c r="F144" s="190" t="s">
        <v>256</v>
      </c>
      <c r="H144" s="191">
        <v>0.5</v>
      </c>
      <c r="I144" s="192"/>
      <c r="L144" s="187"/>
      <c r="M144" s="193"/>
      <c r="N144" s="194"/>
      <c r="O144" s="194"/>
      <c r="P144" s="194"/>
      <c r="Q144" s="194"/>
      <c r="R144" s="194"/>
      <c r="S144" s="194"/>
      <c r="T144" s="195"/>
      <c r="AT144" s="189" t="s">
        <v>155</v>
      </c>
      <c r="AU144" s="189" t="s">
        <v>82</v>
      </c>
      <c r="AV144" s="11" t="s">
        <v>82</v>
      </c>
      <c r="AW144" s="11" t="s">
        <v>35</v>
      </c>
      <c r="AX144" s="11" t="s">
        <v>72</v>
      </c>
      <c r="AY144" s="189" t="s">
        <v>146</v>
      </c>
    </row>
    <row r="145" spans="2:51" s="11" customFormat="1" ht="13.5">
      <c r="B145" s="187"/>
      <c r="D145" s="188" t="s">
        <v>155</v>
      </c>
      <c r="E145" s="189" t="s">
        <v>5</v>
      </c>
      <c r="F145" s="190" t="s">
        <v>257</v>
      </c>
      <c r="H145" s="191">
        <v>0.35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89" t="s">
        <v>155</v>
      </c>
      <c r="AU145" s="189" t="s">
        <v>82</v>
      </c>
      <c r="AV145" s="11" t="s">
        <v>82</v>
      </c>
      <c r="AW145" s="11" t="s">
        <v>35</v>
      </c>
      <c r="AX145" s="11" t="s">
        <v>72</v>
      </c>
      <c r="AY145" s="189" t="s">
        <v>146</v>
      </c>
    </row>
    <row r="146" spans="2:51" s="12" customFormat="1" ht="13.5">
      <c r="B146" s="196"/>
      <c r="D146" s="197" t="s">
        <v>155</v>
      </c>
      <c r="E146" s="198" t="s">
        <v>5</v>
      </c>
      <c r="F146" s="199" t="s">
        <v>158</v>
      </c>
      <c r="H146" s="200">
        <v>0.85</v>
      </c>
      <c r="I146" s="201"/>
      <c r="L146" s="196"/>
      <c r="M146" s="202"/>
      <c r="N146" s="203"/>
      <c r="O146" s="203"/>
      <c r="P146" s="203"/>
      <c r="Q146" s="203"/>
      <c r="R146" s="203"/>
      <c r="S146" s="203"/>
      <c r="T146" s="204"/>
      <c r="AT146" s="205" t="s">
        <v>155</v>
      </c>
      <c r="AU146" s="205" t="s">
        <v>82</v>
      </c>
      <c r="AV146" s="12" t="s">
        <v>153</v>
      </c>
      <c r="AW146" s="12" t="s">
        <v>35</v>
      </c>
      <c r="AX146" s="12" t="s">
        <v>80</v>
      </c>
      <c r="AY146" s="205" t="s">
        <v>146</v>
      </c>
    </row>
    <row r="147" spans="2:65" s="1" customFormat="1" ht="31.5" customHeight="1">
      <c r="B147" s="174"/>
      <c r="C147" s="175" t="s">
        <v>258</v>
      </c>
      <c r="D147" s="175" t="s">
        <v>148</v>
      </c>
      <c r="E147" s="176" t="s">
        <v>259</v>
      </c>
      <c r="F147" s="177" t="s">
        <v>260</v>
      </c>
      <c r="G147" s="178" t="s">
        <v>109</v>
      </c>
      <c r="H147" s="179">
        <v>3.25</v>
      </c>
      <c r="I147" s="180"/>
      <c r="J147" s="181">
        <f>ROUND(I147*H147,2)</f>
        <v>0</v>
      </c>
      <c r="K147" s="177" t="s">
        <v>152</v>
      </c>
      <c r="L147" s="40"/>
      <c r="M147" s="182" t="s">
        <v>5</v>
      </c>
      <c r="N147" s="183" t="s">
        <v>43</v>
      </c>
      <c r="O147" s="41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AR147" s="23" t="s">
        <v>153</v>
      </c>
      <c r="AT147" s="23" t="s">
        <v>148</v>
      </c>
      <c r="AU147" s="23" t="s">
        <v>82</v>
      </c>
      <c r="AY147" s="23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3" t="s">
        <v>80</v>
      </c>
      <c r="BK147" s="186">
        <f>ROUND(I147*H147,2)</f>
        <v>0</v>
      </c>
      <c r="BL147" s="23" t="s">
        <v>153</v>
      </c>
      <c r="BM147" s="23" t="s">
        <v>261</v>
      </c>
    </row>
    <row r="148" spans="2:63" s="10" customFormat="1" ht="29.85" customHeight="1">
      <c r="B148" s="160"/>
      <c r="D148" s="171" t="s">
        <v>71</v>
      </c>
      <c r="E148" s="172" t="s">
        <v>262</v>
      </c>
      <c r="F148" s="172" t="s">
        <v>263</v>
      </c>
      <c r="I148" s="163"/>
      <c r="J148" s="173">
        <f>BK148</f>
        <v>0</v>
      </c>
      <c r="L148" s="160"/>
      <c r="M148" s="165"/>
      <c r="N148" s="166"/>
      <c r="O148" s="166"/>
      <c r="P148" s="167">
        <f>SUM(P149:P152)</f>
        <v>0</v>
      </c>
      <c r="Q148" s="166"/>
      <c r="R148" s="167">
        <f>SUM(R149:R152)</f>
        <v>0</v>
      </c>
      <c r="S148" s="166"/>
      <c r="T148" s="168">
        <f>SUM(T149:T152)</f>
        <v>0</v>
      </c>
      <c r="AR148" s="161" t="s">
        <v>80</v>
      </c>
      <c r="AT148" s="169" t="s">
        <v>71</v>
      </c>
      <c r="AU148" s="169" t="s">
        <v>80</v>
      </c>
      <c r="AY148" s="161" t="s">
        <v>146</v>
      </c>
      <c r="BK148" s="170">
        <f>SUM(BK149:BK152)</f>
        <v>0</v>
      </c>
    </row>
    <row r="149" spans="2:65" s="1" customFormat="1" ht="31.5" customHeight="1">
      <c r="B149" s="174"/>
      <c r="C149" s="175" t="s">
        <v>10</v>
      </c>
      <c r="D149" s="175" t="s">
        <v>148</v>
      </c>
      <c r="E149" s="176" t="s">
        <v>264</v>
      </c>
      <c r="F149" s="177" t="s">
        <v>265</v>
      </c>
      <c r="G149" s="178" t="s">
        <v>197</v>
      </c>
      <c r="H149" s="179">
        <v>21.823</v>
      </c>
      <c r="I149" s="180"/>
      <c r="J149" s="181">
        <f>ROUND(I149*H149,2)</f>
        <v>0</v>
      </c>
      <c r="K149" s="177" t="s">
        <v>152</v>
      </c>
      <c r="L149" s="40"/>
      <c r="M149" s="182" t="s">
        <v>5</v>
      </c>
      <c r="N149" s="183" t="s">
        <v>43</v>
      </c>
      <c r="O149" s="41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AR149" s="23" t="s">
        <v>153</v>
      </c>
      <c r="AT149" s="23" t="s">
        <v>148</v>
      </c>
      <c r="AU149" s="23" t="s">
        <v>82</v>
      </c>
      <c r="AY149" s="23" t="s">
        <v>146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3" t="s">
        <v>80</v>
      </c>
      <c r="BK149" s="186">
        <f>ROUND(I149*H149,2)</f>
        <v>0</v>
      </c>
      <c r="BL149" s="23" t="s">
        <v>153</v>
      </c>
      <c r="BM149" s="23" t="s">
        <v>266</v>
      </c>
    </row>
    <row r="150" spans="2:65" s="1" customFormat="1" ht="31.5" customHeight="1">
      <c r="B150" s="174"/>
      <c r="C150" s="175" t="s">
        <v>267</v>
      </c>
      <c r="D150" s="175" t="s">
        <v>148</v>
      </c>
      <c r="E150" s="176" t="s">
        <v>268</v>
      </c>
      <c r="F150" s="177" t="s">
        <v>269</v>
      </c>
      <c r="G150" s="178" t="s">
        <v>197</v>
      </c>
      <c r="H150" s="179">
        <v>327.345</v>
      </c>
      <c r="I150" s="180"/>
      <c r="J150" s="181">
        <f>ROUND(I150*H150,2)</f>
        <v>0</v>
      </c>
      <c r="K150" s="177" t="s">
        <v>152</v>
      </c>
      <c r="L150" s="40"/>
      <c r="M150" s="182" t="s">
        <v>5</v>
      </c>
      <c r="N150" s="183" t="s">
        <v>43</v>
      </c>
      <c r="O150" s="41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AR150" s="23" t="s">
        <v>153</v>
      </c>
      <c r="AT150" s="23" t="s">
        <v>148</v>
      </c>
      <c r="AU150" s="23" t="s">
        <v>82</v>
      </c>
      <c r="AY150" s="23" t="s">
        <v>146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3" t="s">
        <v>80</v>
      </c>
      <c r="BK150" s="186">
        <f>ROUND(I150*H150,2)</f>
        <v>0</v>
      </c>
      <c r="BL150" s="23" t="s">
        <v>153</v>
      </c>
      <c r="BM150" s="23" t="s">
        <v>270</v>
      </c>
    </row>
    <row r="151" spans="2:51" s="11" customFormat="1" ht="13.5">
      <c r="B151" s="187"/>
      <c r="D151" s="197" t="s">
        <v>155</v>
      </c>
      <c r="F151" s="207" t="s">
        <v>271</v>
      </c>
      <c r="H151" s="208">
        <v>327.345</v>
      </c>
      <c r="I151" s="192"/>
      <c r="L151" s="187"/>
      <c r="M151" s="193"/>
      <c r="N151" s="194"/>
      <c r="O151" s="194"/>
      <c r="P151" s="194"/>
      <c r="Q151" s="194"/>
      <c r="R151" s="194"/>
      <c r="S151" s="194"/>
      <c r="T151" s="195"/>
      <c r="AT151" s="189" t="s">
        <v>155</v>
      </c>
      <c r="AU151" s="189" t="s">
        <v>82</v>
      </c>
      <c r="AV151" s="11" t="s">
        <v>82</v>
      </c>
      <c r="AW151" s="11" t="s">
        <v>6</v>
      </c>
      <c r="AX151" s="11" t="s">
        <v>80</v>
      </c>
      <c r="AY151" s="189" t="s">
        <v>146</v>
      </c>
    </row>
    <row r="152" spans="2:65" s="1" customFormat="1" ht="22.5" customHeight="1">
      <c r="B152" s="174"/>
      <c r="C152" s="175" t="s">
        <v>272</v>
      </c>
      <c r="D152" s="175" t="s">
        <v>148</v>
      </c>
      <c r="E152" s="176" t="s">
        <v>273</v>
      </c>
      <c r="F152" s="177" t="s">
        <v>274</v>
      </c>
      <c r="G152" s="178" t="s">
        <v>197</v>
      </c>
      <c r="H152" s="179">
        <v>21.823</v>
      </c>
      <c r="I152" s="180"/>
      <c r="J152" s="181">
        <f>ROUND(I152*H152,2)</f>
        <v>0</v>
      </c>
      <c r="K152" s="177" t="s">
        <v>152</v>
      </c>
      <c r="L152" s="40"/>
      <c r="M152" s="182" t="s">
        <v>5</v>
      </c>
      <c r="N152" s="183" t="s">
        <v>43</v>
      </c>
      <c r="O152" s="41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AR152" s="23" t="s">
        <v>153</v>
      </c>
      <c r="AT152" s="23" t="s">
        <v>148</v>
      </c>
      <c r="AU152" s="23" t="s">
        <v>82</v>
      </c>
      <c r="AY152" s="23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3" t="s">
        <v>80</v>
      </c>
      <c r="BK152" s="186">
        <f>ROUND(I152*H152,2)</f>
        <v>0</v>
      </c>
      <c r="BL152" s="23" t="s">
        <v>153</v>
      </c>
      <c r="BM152" s="23" t="s">
        <v>275</v>
      </c>
    </row>
    <row r="153" spans="2:63" s="10" customFormat="1" ht="37.35" customHeight="1">
      <c r="B153" s="160"/>
      <c r="D153" s="161" t="s">
        <v>71</v>
      </c>
      <c r="E153" s="162" t="s">
        <v>276</v>
      </c>
      <c r="F153" s="162" t="s">
        <v>277</v>
      </c>
      <c r="I153" s="163"/>
      <c r="J153" s="164">
        <f>BK153</f>
        <v>0</v>
      </c>
      <c r="L153" s="160"/>
      <c r="M153" s="165"/>
      <c r="N153" s="166"/>
      <c r="O153" s="166"/>
      <c r="P153" s="167">
        <f>P154+P159+P164</f>
        <v>0</v>
      </c>
      <c r="Q153" s="166"/>
      <c r="R153" s="167">
        <f>R154+R159+R164</f>
        <v>0</v>
      </c>
      <c r="S153" s="166"/>
      <c r="T153" s="168">
        <f>T154+T159+T164</f>
        <v>0.7308846</v>
      </c>
      <c r="AR153" s="161" t="s">
        <v>82</v>
      </c>
      <c r="AT153" s="169" t="s">
        <v>71</v>
      </c>
      <c r="AU153" s="169" t="s">
        <v>72</v>
      </c>
      <c r="AY153" s="161" t="s">
        <v>146</v>
      </c>
      <c r="BK153" s="170">
        <f>BK154+BK159+BK164</f>
        <v>0</v>
      </c>
    </row>
    <row r="154" spans="2:63" s="10" customFormat="1" ht="19.9" customHeight="1">
      <c r="B154" s="160"/>
      <c r="D154" s="171" t="s">
        <v>71</v>
      </c>
      <c r="E154" s="172" t="s">
        <v>278</v>
      </c>
      <c r="F154" s="172" t="s">
        <v>279</v>
      </c>
      <c r="I154" s="163"/>
      <c r="J154" s="173">
        <f>BK154</f>
        <v>0</v>
      </c>
      <c r="L154" s="160"/>
      <c r="M154" s="165"/>
      <c r="N154" s="166"/>
      <c r="O154" s="166"/>
      <c r="P154" s="167">
        <f>SUM(P155:P158)</f>
        <v>0</v>
      </c>
      <c r="Q154" s="166"/>
      <c r="R154" s="167">
        <f>SUM(R155:R158)</f>
        <v>0</v>
      </c>
      <c r="S154" s="166"/>
      <c r="T154" s="168">
        <f>SUM(T155:T158)</f>
        <v>0.289014</v>
      </c>
      <c r="AR154" s="161" t="s">
        <v>82</v>
      </c>
      <c r="AT154" s="169" t="s">
        <v>71</v>
      </c>
      <c r="AU154" s="169" t="s">
        <v>80</v>
      </c>
      <c r="AY154" s="161" t="s">
        <v>146</v>
      </c>
      <c r="BK154" s="170">
        <f>SUM(BK155:BK158)</f>
        <v>0</v>
      </c>
    </row>
    <row r="155" spans="2:65" s="1" customFormat="1" ht="22.5" customHeight="1">
      <c r="B155" s="174"/>
      <c r="C155" s="175" t="s">
        <v>280</v>
      </c>
      <c r="D155" s="175" t="s">
        <v>148</v>
      </c>
      <c r="E155" s="176" t="s">
        <v>281</v>
      </c>
      <c r="F155" s="177" t="s">
        <v>282</v>
      </c>
      <c r="G155" s="178" t="s">
        <v>151</v>
      </c>
      <c r="H155" s="179">
        <v>38.751</v>
      </c>
      <c r="I155" s="180"/>
      <c r="J155" s="181">
        <f>ROUND(I155*H155,2)</f>
        <v>0</v>
      </c>
      <c r="K155" s="177" t="s">
        <v>152</v>
      </c>
      <c r="L155" s="40"/>
      <c r="M155" s="182" t="s">
        <v>5</v>
      </c>
      <c r="N155" s="183" t="s">
        <v>43</v>
      </c>
      <c r="O155" s="41"/>
      <c r="P155" s="184">
        <f>O155*H155</f>
        <v>0</v>
      </c>
      <c r="Q155" s="184">
        <v>0</v>
      </c>
      <c r="R155" s="184">
        <f>Q155*H155</f>
        <v>0</v>
      </c>
      <c r="S155" s="184">
        <v>0.004</v>
      </c>
      <c r="T155" s="185">
        <f>S155*H155</f>
        <v>0.155004</v>
      </c>
      <c r="AR155" s="23" t="s">
        <v>234</v>
      </c>
      <c r="AT155" s="23" t="s">
        <v>148</v>
      </c>
      <c r="AU155" s="23" t="s">
        <v>82</v>
      </c>
      <c r="AY155" s="23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3" t="s">
        <v>80</v>
      </c>
      <c r="BK155" s="186">
        <f>ROUND(I155*H155,2)</f>
        <v>0</v>
      </c>
      <c r="BL155" s="23" t="s">
        <v>234</v>
      </c>
      <c r="BM155" s="23" t="s">
        <v>283</v>
      </c>
    </row>
    <row r="156" spans="2:51" s="11" customFormat="1" ht="13.5">
      <c r="B156" s="187"/>
      <c r="D156" s="197" t="s">
        <v>155</v>
      </c>
      <c r="E156" s="206" t="s">
        <v>5</v>
      </c>
      <c r="F156" s="207" t="s">
        <v>284</v>
      </c>
      <c r="H156" s="208">
        <v>38.751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89" t="s">
        <v>155</v>
      </c>
      <c r="AU156" s="189" t="s">
        <v>82</v>
      </c>
      <c r="AV156" s="11" t="s">
        <v>82</v>
      </c>
      <c r="AW156" s="11" t="s">
        <v>35</v>
      </c>
      <c r="AX156" s="11" t="s">
        <v>80</v>
      </c>
      <c r="AY156" s="189" t="s">
        <v>146</v>
      </c>
    </row>
    <row r="157" spans="2:65" s="1" customFormat="1" ht="22.5" customHeight="1">
      <c r="B157" s="174"/>
      <c r="C157" s="175" t="s">
        <v>285</v>
      </c>
      <c r="D157" s="175" t="s">
        <v>148</v>
      </c>
      <c r="E157" s="176" t="s">
        <v>286</v>
      </c>
      <c r="F157" s="177" t="s">
        <v>287</v>
      </c>
      <c r="G157" s="178" t="s">
        <v>151</v>
      </c>
      <c r="H157" s="179">
        <v>29.78</v>
      </c>
      <c r="I157" s="180"/>
      <c r="J157" s="181">
        <f>ROUND(I157*H157,2)</f>
        <v>0</v>
      </c>
      <c r="K157" s="177" t="s">
        <v>152</v>
      </c>
      <c r="L157" s="40"/>
      <c r="M157" s="182" t="s">
        <v>5</v>
      </c>
      <c r="N157" s="183" t="s">
        <v>43</v>
      </c>
      <c r="O157" s="41"/>
      <c r="P157" s="184">
        <f>O157*H157</f>
        <v>0</v>
      </c>
      <c r="Q157" s="184">
        <v>0</v>
      </c>
      <c r="R157" s="184">
        <f>Q157*H157</f>
        <v>0</v>
      </c>
      <c r="S157" s="184">
        <v>0.0045</v>
      </c>
      <c r="T157" s="185">
        <f>S157*H157</f>
        <v>0.13401</v>
      </c>
      <c r="AR157" s="23" t="s">
        <v>234</v>
      </c>
      <c r="AT157" s="23" t="s">
        <v>148</v>
      </c>
      <c r="AU157" s="23" t="s">
        <v>82</v>
      </c>
      <c r="AY157" s="23" t="s">
        <v>146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3" t="s">
        <v>80</v>
      </c>
      <c r="BK157" s="186">
        <f>ROUND(I157*H157,2)</f>
        <v>0</v>
      </c>
      <c r="BL157" s="23" t="s">
        <v>234</v>
      </c>
      <c r="BM157" s="23" t="s">
        <v>288</v>
      </c>
    </row>
    <row r="158" spans="2:51" s="11" customFormat="1" ht="13.5">
      <c r="B158" s="187"/>
      <c r="D158" s="188" t="s">
        <v>155</v>
      </c>
      <c r="E158" s="189" t="s">
        <v>5</v>
      </c>
      <c r="F158" s="190" t="s">
        <v>289</v>
      </c>
      <c r="H158" s="191">
        <v>29.78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89" t="s">
        <v>155</v>
      </c>
      <c r="AU158" s="189" t="s">
        <v>82</v>
      </c>
      <c r="AV158" s="11" t="s">
        <v>82</v>
      </c>
      <c r="AW158" s="11" t="s">
        <v>35</v>
      </c>
      <c r="AX158" s="11" t="s">
        <v>80</v>
      </c>
      <c r="AY158" s="189" t="s">
        <v>146</v>
      </c>
    </row>
    <row r="159" spans="2:63" s="10" customFormat="1" ht="29.85" customHeight="1">
      <c r="B159" s="160"/>
      <c r="D159" s="171" t="s">
        <v>71</v>
      </c>
      <c r="E159" s="172" t="s">
        <v>290</v>
      </c>
      <c r="F159" s="172" t="s">
        <v>291</v>
      </c>
      <c r="I159" s="163"/>
      <c r="J159" s="173">
        <f>BK159</f>
        <v>0</v>
      </c>
      <c r="L159" s="160"/>
      <c r="M159" s="165"/>
      <c r="N159" s="166"/>
      <c r="O159" s="166"/>
      <c r="P159" s="167">
        <f>SUM(P160:P163)</f>
        <v>0</v>
      </c>
      <c r="Q159" s="166"/>
      <c r="R159" s="167">
        <f>SUM(R160:R163)</f>
        <v>0</v>
      </c>
      <c r="S159" s="166"/>
      <c r="T159" s="168">
        <f>SUM(T160:T163)</f>
        <v>0.030870600000000005</v>
      </c>
      <c r="AR159" s="161" t="s">
        <v>82</v>
      </c>
      <c r="AT159" s="169" t="s">
        <v>71</v>
      </c>
      <c r="AU159" s="169" t="s">
        <v>80</v>
      </c>
      <c r="AY159" s="161" t="s">
        <v>146</v>
      </c>
      <c r="BK159" s="170">
        <f>SUM(BK160:BK163)</f>
        <v>0</v>
      </c>
    </row>
    <row r="160" spans="2:65" s="1" customFormat="1" ht="22.5" customHeight="1">
      <c r="B160" s="174"/>
      <c r="C160" s="175" t="s">
        <v>292</v>
      </c>
      <c r="D160" s="175" t="s">
        <v>148</v>
      </c>
      <c r="E160" s="176" t="s">
        <v>293</v>
      </c>
      <c r="F160" s="177" t="s">
        <v>294</v>
      </c>
      <c r="G160" s="178" t="s">
        <v>151</v>
      </c>
      <c r="H160" s="179">
        <v>7.738</v>
      </c>
      <c r="I160" s="180"/>
      <c r="J160" s="181">
        <f>ROUND(I160*H160,2)</f>
        <v>0</v>
      </c>
      <c r="K160" s="177" t="s">
        <v>152</v>
      </c>
      <c r="L160" s="40"/>
      <c r="M160" s="182" t="s">
        <v>5</v>
      </c>
      <c r="N160" s="183" t="s">
        <v>43</v>
      </c>
      <c r="O160" s="41"/>
      <c r="P160" s="184">
        <f>O160*H160</f>
        <v>0</v>
      </c>
      <c r="Q160" s="184">
        <v>0</v>
      </c>
      <c r="R160" s="184">
        <f>Q160*H160</f>
        <v>0</v>
      </c>
      <c r="S160" s="184">
        <v>0.002</v>
      </c>
      <c r="T160" s="185">
        <f>S160*H160</f>
        <v>0.015476000000000002</v>
      </c>
      <c r="AR160" s="23" t="s">
        <v>234</v>
      </c>
      <c r="AT160" s="23" t="s">
        <v>148</v>
      </c>
      <c r="AU160" s="23" t="s">
        <v>82</v>
      </c>
      <c r="AY160" s="23" t="s">
        <v>146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3" t="s">
        <v>80</v>
      </c>
      <c r="BK160" s="186">
        <f>ROUND(I160*H160,2)</f>
        <v>0</v>
      </c>
      <c r="BL160" s="23" t="s">
        <v>234</v>
      </c>
      <c r="BM160" s="23" t="s">
        <v>295</v>
      </c>
    </row>
    <row r="161" spans="2:51" s="11" customFormat="1" ht="13.5">
      <c r="B161" s="187"/>
      <c r="D161" s="197" t="s">
        <v>155</v>
      </c>
      <c r="E161" s="206" t="s">
        <v>5</v>
      </c>
      <c r="F161" s="207" t="s">
        <v>296</v>
      </c>
      <c r="H161" s="208">
        <v>7.738</v>
      </c>
      <c r="I161" s="192"/>
      <c r="L161" s="187"/>
      <c r="M161" s="193"/>
      <c r="N161" s="194"/>
      <c r="O161" s="194"/>
      <c r="P161" s="194"/>
      <c r="Q161" s="194"/>
      <c r="R161" s="194"/>
      <c r="S161" s="194"/>
      <c r="T161" s="195"/>
      <c r="AT161" s="189" t="s">
        <v>155</v>
      </c>
      <c r="AU161" s="189" t="s">
        <v>82</v>
      </c>
      <c r="AV161" s="11" t="s">
        <v>82</v>
      </c>
      <c r="AW161" s="11" t="s">
        <v>35</v>
      </c>
      <c r="AX161" s="11" t="s">
        <v>80</v>
      </c>
      <c r="AY161" s="189" t="s">
        <v>146</v>
      </c>
    </row>
    <row r="162" spans="2:65" s="1" customFormat="1" ht="22.5" customHeight="1">
      <c r="B162" s="174"/>
      <c r="C162" s="175" t="s">
        <v>297</v>
      </c>
      <c r="D162" s="175" t="s">
        <v>148</v>
      </c>
      <c r="E162" s="176" t="s">
        <v>298</v>
      </c>
      <c r="F162" s="177" t="s">
        <v>299</v>
      </c>
      <c r="G162" s="178" t="s">
        <v>109</v>
      </c>
      <c r="H162" s="179">
        <v>8.06</v>
      </c>
      <c r="I162" s="180"/>
      <c r="J162" s="181">
        <f>ROUND(I162*H162,2)</f>
        <v>0</v>
      </c>
      <c r="K162" s="177" t="s">
        <v>152</v>
      </c>
      <c r="L162" s="40"/>
      <c r="M162" s="182" t="s">
        <v>5</v>
      </c>
      <c r="N162" s="183" t="s">
        <v>43</v>
      </c>
      <c r="O162" s="41"/>
      <c r="P162" s="184">
        <f>O162*H162</f>
        <v>0</v>
      </c>
      <c r="Q162" s="184">
        <v>0</v>
      </c>
      <c r="R162" s="184">
        <f>Q162*H162</f>
        <v>0</v>
      </c>
      <c r="S162" s="184">
        <v>0.00191</v>
      </c>
      <c r="T162" s="185">
        <f>S162*H162</f>
        <v>0.015394600000000001</v>
      </c>
      <c r="AR162" s="23" t="s">
        <v>234</v>
      </c>
      <c r="AT162" s="23" t="s">
        <v>148</v>
      </c>
      <c r="AU162" s="23" t="s">
        <v>82</v>
      </c>
      <c r="AY162" s="23" t="s">
        <v>146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3" t="s">
        <v>80</v>
      </c>
      <c r="BK162" s="186">
        <f>ROUND(I162*H162,2)</f>
        <v>0</v>
      </c>
      <c r="BL162" s="23" t="s">
        <v>234</v>
      </c>
      <c r="BM162" s="23" t="s">
        <v>300</v>
      </c>
    </row>
    <row r="163" spans="2:51" s="11" customFormat="1" ht="13.5">
      <c r="B163" s="187"/>
      <c r="D163" s="188" t="s">
        <v>155</v>
      </c>
      <c r="E163" s="189" t="s">
        <v>5</v>
      </c>
      <c r="F163" s="190" t="s">
        <v>301</v>
      </c>
      <c r="H163" s="191">
        <v>8.06</v>
      </c>
      <c r="I163" s="192"/>
      <c r="L163" s="187"/>
      <c r="M163" s="193"/>
      <c r="N163" s="194"/>
      <c r="O163" s="194"/>
      <c r="P163" s="194"/>
      <c r="Q163" s="194"/>
      <c r="R163" s="194"/>
      <c r="S163" s="194"/>
      <c r="T163" s="195"/>
      <c r="AT163" s="189" t="s">
        <v>155</v>
      </c>
      <c r="AU163" s="189" t="s">
        <v>82</v>
      </c>
      <c r="AV163" s="11" t="s">
        <v>82</v>
      </c>
      <c r="AW163" s="11" t="s">
        <v>35</v>
      </c>
      <c r="AX163" s="11" t="s">
        <v>80</v>
      </c>
      <c r="AY163" s="189" t="s">
        <v>146</v>
      </c>
    </row>
    <row r="164" spans="2:63" s="10" customFormat="1" ht="29.85" customHeight="1">
      <c r="B164" s="160"/>
      <c r="D164" s="171" t="s">
        <v>71</v>
      </c>
      <c r="E164" s="172" t="s">
        <v>302</v>
      </c>
      <c r="F164" s="172" t="s">
        <v>303</v>
      </c>
      <c r="I164" s="163"/>
      <c r="J164" s="173">
        <f>BK164</f>
        <v>0</v>
      </c>
      <c r="L164" s="160"/>
      <c r="M164" s="165"/>
      <c r="N164" s="166"/>
      <c r="O164" s="166"/>
      <c r="P164" s="167">
        <f>SUM(P165:P167)</f>
        <v>0</v>
      </c>
      <c r="Q164" s="166"/>
      <c r="R164" s="167">
        <f>SUM(R165:R167)</f>
        <v>0</v>
      </c>
      <c r="S164" s="166"/>
      <c r="T164" s="168">
        <f>SUM(T165:T167)</f>
        <v>0.41100000000000003</v>
      </c>
      <c r="AR164" s="161" t="s">
        <v>82</v>
      </c>
      <c r="AT164" s="169" t="s">
        <v>71</v>
      </c>
      <c r="AU164" s="169" t="s">
        <v>80</v>
      </c>
      <c r="AY164" s="161" t="s">
        <v>146</v>
      </c>
      <c r="BK164" s="170">
        <f>SUM(BK165:BK167)</f>
        <v>0</v>
      </c>
    </row>
    <row r="165" spans="2:65" s="1" customFormat="1" ht="22.5" customHeight="1">
      <c r="B165" s="174"/>
      <c r="C165" s="175" t="s">
        <v>304</v>
      </c>
      <c r="D165" s="175" t="s">
        <v>148</v>
      </c>
      <c r="E165" s="176" t="s">
        <v>305</v>
      </c>
      <c r="F165" s="177" t="s">
        <v>306</v>
      </c>
      <c r="G165" s="178" t="s">
        <v>307</v>
      </c>
      <c r="H165" s="179">
        <v>2</v>
      </c>
      <c r="I165" s="180"/>
      <c r="J165" s="181">
        <f>ROUND(I165*H165,2)</f>
        <v>0</v>
      </c>
      <c r="K165" s="177" t="s">
        <v>152</v>
      </c>
      <c r="L165" s="40"/>
      <c r="M165" s="182" t="s">
        <v>5</v>
      </c>
      <c r="N165" s="183" t="s">
        <v>43</v>
      </c>
      <c r="O165" s="41"/>
      <c r="P165" s="184">
        <f>O165*H165</f>
        <v>0</v>
      </c>
      <c r="Q165" s="184">
        <v>0</v>
      </c>
      <c r="R165" s="184">
        <f>Q165*H165</f>
        <v>0</v>
      </c>
      <c r="S165" s="184">
        <v>0.013</v>
      </c>
      <c r="T165" s="185">
        <f>S165*H165</f>
        <v>0.026</v>
      </c>
      <c r="AR165" s="23" t="s">
        <v>234</v>
      </c>
      <c r="AT165" s="23" t="s">
        <v>148</v>
      </c>
      <c r="AU165" s="23" t="s">
        <v>82</v>
      </c>
      <c r="AY165" s="23" t="s">
        <v>146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3" t="s">
        <v>80</v>
      </c>
      <c r="BK165" s="186">
        <f>ROUND(I165*H165,2)</f>
        <v>0</v>
      </c>
      <c r="BL165" s="23" t="s">
        <v>234</v>
      </c>
      <c r="BM165" s="23" t="s">
        <v>308</v>
      </c>
    </row>
    <row r="166" spans="2:65" s="1" customFormat="1" ht="31.5" customHeight="1">
      <c r="B166" s="174"/>
      <c r="C166" s="175" t="s">
        <v>309</v>
      </c>
      <c r="D166" s="175" t="s">
        <v>148</v>
      </c>
      <c r="E166" s="176" t="s">
        <v>310</v>
      </c>
      <c r="F166" s="177" t="s">
        <v>311</v>
      </c>
      <c r="G166" s="178" t="s">
        <v>307</v>
      </c>
      <c r="H166" s="179">
        <v>2</v>
      </c>
      <c r="I166" s="180"/>
      <c r="J166" s="181">
        <f>ROUND(I166*H166,2)</f>
        <v>0</v>
      </c>
      <c r="K166" s="177" t="s">
        <v>152</v>
      </c>
      <c r="L166" s="40"/>
      <c r="M166" s="182" t="s">
        <v>5</v>
      </c>
      <c r="N166" s="183" t="s">
        <v>43</v>
      </c>
      <c r="O166" s="41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AR166" s="23" t="s">
        <v>234</v>
      </c>
      <c r="AT166" s="23" t="s">
        <v>148</v>
      </c>
      <c r="AU166" s="23" t="s">
        <v>82</v>
      </c>
      <c r="AY166" s="23" t="s">
        <v>146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23" t="s">
        <v>80</v>
      </c>
      <c r="BK166" s="186">
        <f>ROUND(I166*H166,2)</f>
        <v>0</v>
      </c>
      <c r="BL166" s="23" t="s">
        <v>234</v>
      </c>
      <c r="BM166" s="23" t="s">
        <v>312</v>
      </c>
    </row>
    <row r="167" spans="2:65" s="1" customFormat="1" ht="31.5" customHeight="1">
      <c r="B167" s="174"/>
      <c r="C167" s="175" t="s">
        <v>313</v>
      </c>
      <c r="D167" s="175" t="s">
        <v>148</v>
      </c>
      <c r="E167" s="176" t="s">
        <v>314</v>
      </c>
      <c r="F167" s="177" t="s">
        <v>315</v>
      </c>
      <c r="G167" s="178" t="s">
        <v>316</v>
      </c>
      <c r="H167" s="179">
        <v>385</v>
      </c>
      <c r="I167" s="180"/>
      <c r="J167" s="181">
        <f>ROUND(I167*H167,2)</f>
        <v>0</v>
      </c>
      <c r="K167" s="177" t="s">
        <v>152</v>
      </c>
      <c r="L167" s="40"/>
      <c r="M167" s="182" t="s">
        <v>5</v>
      </c>
      <c r="N167" s="183" t="s">
        <v>43</v>
      </c>
      <c r="O167" s="41"/>
      <c r="P167" s="184">
        <f>O167*H167</f>
        <v>0</v>
      </c>
      <c r="Q167" s="184">
        <v>0</v>
      </c>
      <c r="R167" s="184">
        <f>Q167*H167</f>
        <v>0</v>
      </c>
      <c r="S167" s="184">
        <v>0.001</v>
      </c>
      <c r="T167" s="185">
        <f>S167*H167</f>
        <v>0.385</v>
      </c>
      <c r="AR167" s="23" t="s">
        <v>234</v>
      </c>
      <c r="AT167" s="23" t="s">
        <v>148</v>
      </c>
      <c r="AU167" s="23" t="s">
        <v>82</v>
      </c>
      <c r="AY167" s="23" t="s">
        <v>146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3" t="s">
        <v>80</v>
      </c>
      <c r="BK167" s="186">
        <f>ROUND(I167*H167,2)</f>
        <v>0</v>
      </c>
      <c r="BL167" s="23" t="s">
        <v>234</v>
      </c>
      <c r="BM167" s="23" t="s">
        <v>317</v>
      </c>
    </row>
    <row r="168" spans="2:63" s="10" customFormat="1" ht="37.35" customHeight="1">
      <c r="B168" s="160"/>
      <c r="D168" s="161" t="s">
        <v>71</v>
      </c>
      <c r="E168" s="162" t="s">
        <v>318</v>
      </c>
      <c r="F168" s="162" t="s">
        <v>319</v>
      </c>
      <c r="I168" s="163"/>
      <c r="J168" s="164">
        <f>BK168</f>
        <v>0</v>
      </c>
      <c r="L168" s="160"/>
      <c r="M168" s="165"/>
      <c r="N168" s="166"/>
      <c r="O168" s="166"/>
      <c r="P168" s="167">
        <f>P169</f>
        <v>0</v>
      </c>
      <c r="Q168" s="166"/>
      <c r="R168" s="167">
        <f>R169</f>
        <v>0.1128</v>
      </c>
      <c r="S168" s="166"/>
      <c r="T168" s="168">
        <f>T169</f>
        <v>0</v>
      </c>
      <c r="AR168" s="161" t="s">
        <v>111</v>
      </c>
      <c r="AT168" s="169" t="s">
        <v>71</v>
      </c>
      <c r="AU168" s="169" t="s">
        <v>72</v>
      </c>
      <c r="AY168" s="161" t="s">
        <v>146</v>
      </c>
      <c r="BK168" s="170">
        <f>BK169</f>
        <v>0</v>
      </c>
    </row>
    <row r="169" spans="2:63" s="10" customFormat="1" ht="19.9" customHeight="1">
      <c r="B169" s="160"/>
      <c r="D169" s="171" t="s">
        <v>71</v>
      </c>
      <c r="E169" s="172" t="s">
        <v>320</v>
      </c>
      <c r="F169" s="172" t="s">
        <v>321</v>
      </c>
      <c r="I169" s="163"/>
      <c r="J169" s="173">
        <f>BK169</f>
        <v>0</v>
      </c>
      <c r="L169" s="160"/>
      <c r="M169" s="165"/>
      <c r="N169" s="166"/>
      <c r="O169" s="166"/>
      <c r="P169" s="167">
        <f>SUM(P170:P171)</f>
        <v>0</v>
      </c>
      <c r="Q169" s="166"/>
      <c r="R169" s="167">
        <f>SUM(R170:R171)</f>
        <v>0.1128</v>
      </c>
      <c r="S169" s="166"/>
      <c r="T169" s="168">
        <f>SUM(T170:T171)</f>
        <v>0</v>
      </c>
      <c r="AR169" s="161" t="s">
        <v>111</v>
      </c>
      <c r="AT169" s="169" t="s">
        <v>71</v>
      </c>
      <c r="AU169" s="169" t="s">
        <v>80</v>
      </c>
      <c r="AY169" s="161" t="s">
        <v>146</v>
      </c>
      <c r="BK169" s="170">
        <f>SUM(BK170:BK171)</f>
        <v>0</v>
      </c>
    </row>
    <row r="170" spans="2:65" s="1" customFormat="1" ht="31.5" customHeight="1">
      <c r="B170" s="174"/>
      <c r="C170" s="175" t="s">
        <v>322</v>
      </c>
      <c r="D170" s="175" t="s">
        <v>148</v>
      </c>
      <c r="E170" s="176" t="s">
        <v>323</v>
      </c>
      <c r="F170" s="177" t="s">
        <v>1769</v>
      </c>
      <c r="G170" s="178" t="s">
        <v>316</v>
      </c>
      <c r="H170" s="179">
        <v>940</v>
      </c>
      <c r="I170" s="180"/>
      <c r="J170" s="181">
        <f>ROUND(I170*H170,2)</f>
        <v>0</v>
      </c>
      <c r="K170" s="177" t="s">
        <v>5</v>
      </c>
      <c r="L170" s="40"/>
      <c r="M170" s="182" t="s">
        <v>5</v>
      </c>
      <c r="N170" s="183" t="s">
        <v>43</v>
      </c>
      <c r="O170" s="41"/>
      <c r="P170" s="184">
        <f>O170*H170</f>
        <v>0</v>
      </c>
      <c r="Q170" s="184">
        <v>0.00012</v>
      </c>
      <c r="R170" s="184">
        <f>Q170*H170</f>
        <v>0.1128</v>
      </c>
      <c r="S170" s="184">
        <v>0</v>
      </c>
      <c r="T170" s="185">
        <f>S170*H170</f>
        <v>0</v>
      </c>
      <c r="AR170" s="23" t="s">
        <v>324</v>
      </c>
      <c r="AT170" s="23" t="s">
        <v>148</v>
      </c>
      <c r="AU170" s="23" t="s">
        <v>82</v>
      </c>
      <c r="AY170" s="23" t="s">
        <v>146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3" t="s">
        <v>80</v>
      </c>
      <c r="BK170" s="186">
        <f>ROUND(I170*H170,2)</f>
        <v>0</v>
      </c>
      <c r="BL170" s="23" t="s">
        <v>324</v>
      </c>
      <c r="BM170" s="23" t="s">
        <v>325</v>
      </c>
    </row>
    <row r="171" spans="2:51" s="11" customFormat="1" ht="13.5">
      <c r="B171" s="187"/>
      <c r="D171" s="188" t="s">
        <v>155</v>
      </c>
      <c r="E171" s="189" t="s">
        <v>5</v>
      </c>
      <c r="F171" s="190" t="s">
        <v>326</v>
      </c>
      <c r="H171" s="191">
        <v>940</v>
      </c>
      <c r="I171" s="192"/>
      <c r="L171" s="187"/>
      <c r="M171" s="209"/>
      <c r="N171" s="210"/>
      <c r="O171" s="210"/>
      <c r="P171" s="210"/>
      <c r="Q171" s="210"/>
      <c r="R171" s="210"/>
      <c r="S171" s="210"/>
      <c r="T171" s="211"/>
      <c r="AT171" s="189" t="s">
        <v>155</v>
      </c>
      <c r="AU171" s="189" t="s">
        <v>82</v>
      </c>
      <c r="AV171" s="11" t="s">
        <v>82</v>
      </c>
      <c r="AW171" s="11" t="s">
        <v>35</v>
      </c>
      <c r="AX171" s="11" t="s">
        <v>80</v>
      </c>
      <c r="AY171" s="189" t="s">
        <v>146</v>
      </c>
    </row>
    <row r="172" spans="2:12" s="1" customFormat="1" ht="6.95" customHeight="1">
      <c r="B172" s="55"/>
      <c r="C172" s="56"/>
      <c r="D172" s="56"/>
      <c r="E172" s="56"/>
      <c r="F172" s="56"/>
      <c r="G172" s="56"/>
      <c r="H172" s="56"/>
      <c r="I172" s="127"/>
      <c r="J172" s="56"/>
      <c r="K172" s="56"/>
      <c r="L172" s="40"/>
    </row>
  </sheetData>
  <autoFilter ref="C85:K171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88"/>
  <sheetViews>
    <sheetView showGridLines="0" workbookViewId="0" topLeftCell="A1">
      <pane ySplit="1" topLeftCell="A2" activePane="bottomLeft" state="frozen"/>
      <selection pane="bottomLeft" activeCell="F582" sqref="F5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2" max="12" width="1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85</v>
      </c>
      <c r="AZ2" s="103" t="s">
        <v>327</v>
      </c>
      <c r="BA2" s="103" t="s">
        <v>328</v>
      </c>
      <c r="BB2" s="103" t="s">
        <v>151</v>
      </c>
      <c r="BC2" s="103" t="s">
        <v>329</v>
      </c>
      <c r="BD2" s="103" t="s">
        <v>82</v>
      </c>
    </row>
    <row r="3" spans="2:5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  <c r="AZ3" s="103" t="s">
        <v>330</v>
      </c>
      <c r="BA3" s="103" t="s">
        <v>331</v>
      </c>
      <c r="BB3" s="103" t="s">
        <v>151</v>
      </c>
      <c r="BC3" s="103" t="s">
        <v>332</v>
      </c>
      <c r="BD3" s="103" t="s">
        <v>82</v>
      </c>
    </row>
    <row r="4" spans="2:5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  <c r="AZ4" s="103" t="s">
        <v>333</v>
      </c>
      <c r="BA4" s="103" t="s">
        <v>334</v>
      </c>
      <c r="BB4" s="103" t="s">
        <v>151</v>
      </c>
      <c r="BC4" s="103" t="s">
        <v>335</v>
      </c>
      <c r="BD4" s="103" t="s">
        <v>82</v>
      </c>
    </row>
    <row r="5" spans="2:56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336</v>
      </c>
      <c r="BA5" s="103" t="s">
        <v>337</v>
      </c>
      <c r="BB5" s="103" t="s">
        <v>151</v>
      </c>
      <c r="BC5" s="103" t="s">
        <v>338</v>
      </c>
      <c r="BD5" s="103" t="s">
        <v>82</v>
      </c>
    </row>
    <row r="6" spans="2:56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  <c r="AZ6" s="103" t="s">
        <v>339</v>
      </c>
      <c r="BA6" s="103" t="s">
        <v>340</v>
      </c>
      <c r="BB6" s="103" t="s">
        <v>151</v>
      </c>
      <c r="BC6" s="103" t="s">
        <v>341</v>
      </c>
      <c r="BD6" s="103" t="s">
        <v>82</v>
      </c>
    </row>
    <row r="7" spans="2:56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  <c r="AZ7" s="103" t="s">
        <v>342</v>
      </c>
      <c r="BA7" s="103" t="s">
        <v>343</v>
      </c>
      <c r="BB7" s="103" t="s">
        <v>151</v>
      </c>
      <c r="BC7" s="103" t="s">
        <v>344</v>
      </c>
      <c r="BD7" s="103" t="s">
        <v>82</v>
      </c>
    </row>
    <row r="8" spans="2:56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  <c r="AZ8" s="103" t="s">
        <v>345</v>
      </c>
      <c r="BA8" s="103" t="s">
        <v>346</v>
      </c>
      <c r="BB8" s="103" t="s">
        <v>151</v>
      </c>
      <c r="BC8" s="103" t="s">
        <v>347</v>
      </c>
      <c r="BD8" s="103" t="s">
        <v>82</v>
      </c>
    </row>
    <row r="9" spans="2:11" s="1" customFormat="1" ht="36.95" customHeight="1">
      <c r="B9" s="40"/>
      <c r="C9" s="41"/>
      <c r="D9" s="41"/>
      <c r="E9" s="408" t="s">
        <v>348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ROUND(J100,2)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ROUND(SUM(BE100:BE587),2)</f>
        <v>0</v>
      </c>
      <c r="G30" s="41"/>
      <c r="H30" s="41"/>
      <c r="I30" s="119">
        <v>0.21</v>
      </c>
      <c r="J30" s="118">
        <f>ROUND(ROUND((SUM(BE100:BE587)),2)*I30,2)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ROUND(SUM(BF100:BF587),2)</f>
        <v>0</v>
      </c>
      <c r="G31" s="41"/>
      <c r="H31" s="41"/>
      <c r="I31" s="119">
        <v>0.15</v>
      </c>
      <c r="J31" s="118">
        <f>ROUND(ROUND((SUM(BF100:BF587)),2)*I31,2)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ROUND(SUM(BG100:BG587),2)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ROUND(SUM(BH100:BH587),2)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ROUND(SUM(BI100:BI587),2)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02 - SO 02 - Stavební část - vodojem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J100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120</v>
      </c>
      <c r="E57" s="138"/>
      <c r="F57" s="138"/>
      <c r="G57" s="138"/>
      <c r="H57" s="138"/>
      <c r="I57" s="139"/>
      <c r="J57" s="140">
        <f>J101</f>
        <v>0</v>
      </c>
      <c r="K57" s="141"/>
    </row>
    <row r="58" spans="2:11" s="8" customFormat="1" ht="19.9" customHeight="1">
      <c r="B58" s="142"/>
      <c r="C58" s="143"/>
      <c r="D58" s="144" t="s">
        <v>121</v>
      </c>
      <c r="E58" s="145"/>
      <c r="F58" s="145"/>
      <c r="G58" s="145"/>
      <c r="H58" s="145"/>
      <c r="I58" s="146"/>
      <c r="J58" s="147">
        <f>J102</f>
        <v>0</v>
      </c>
      <c r="K58" s="148"/>
    </row>
    <row r="59" spans="2:11" s="8" customFormat="1" ht="19.9" customHeight="1">
      <c r="B59" s="142"/>
      <c r="C59" s="143"/>
      <c r="D59" s="144" t="s">
        <v>349</v>
      </c>
      <c r="E59" s="145"/>
      <c r="F59" s="145"/>
      <c r="G59" s="145"/>
      <c r="H59" s="145"/>
      <c r="I59" s="146"/>
      <c r="J59" s="147">
        <f>J107</f>
        <v>0</v>
      </c>
      <c r="K59" s="148"/>
    </row>
    <row r="60" spans="2:11" s="8" customFormat="1" ht="19.9" customHeight="1">
      <c r="B60" s="142"/>
      <c r="C60" s="143"/>
      <c r="D60" s="144" t="s">
        <v>350</v>
      </c>
      <c r="E60" s="145"/>
      <c r="F60" s="145"/>
      <c r="G60" s="145"/>
      <c r="H60" s="145"/>
      <c r="I60" s="146"/>
      <c r="J60" s="147">
        <f>J139</f>
        <v>0</v>
      </c>
      <c r="K60" s="148"/>
    </row>
    <row r="61" spans="2:11" s="8" customFormat="1" ht="19.9" customHeight="1">
      <c r="B61" s="142"/>
      <c r="C61" s="143"/>
      <c r="D61" s="144" t="s">
        <v>351</v>
      </c>
      <c r="E61" s="145"/>
      <c r="F61" s="145"/>
      <c r="G61" s="145"/>
      <c r="H61" s="145"/>
      <c r="I61" s="146"/>
      <c r="J61" s="147">
        <f>J153</f>
        <v>0</v>
      </c>
      <c r="K61" s="148"/>
    </row>
    <row r="62" spans="2:11" s="8" customFormat="1" ht="19.9" customHeight="1">
      <c r="B62" s="142"/>
      <c r="C62" s="143"/>
      <c r="D62" s="144" t="s">
        <v>352</v>
      </c>
      <c r="E62" s="145"/>
      <c r="F62" s="145"/>
      <c r="G62" s="145"/>
      <c r="H62" s="145"/>
      <c r="I62" s="146"/>
      <c r="J62" s="147">
        <f>J195</f>
        <v>0</v>
      </c>
      <c r="K62" s="148"/>
    </row>
    <row r="63" spans="2:11" s="8" customFormat="1" ht="19.9" customHeight="1">
      <c r="B63" s="142"/>
      <c r="C63" s="143"/>
      <c r="D63" s="144" t="s">
        <v>353</v>
      </c>
      <c r="E63" s="145"/>
      <c r="F63" s="145"/>
      <c r="G63" s="145"/>
      <c r="H63" s="145"/>
      <c r="I63" s="146"/>
      <c r="J63" s="147">
        <f>J221</f>
        <v>0</v>
      </c>
      <c r="K63" s="148"/>
    </row>
    <row r="64" spans="2:11" s="8" customFormat="1" ht="19.9" customHeight="1">
      <c r="B64" s="142"/>
      <c r="C64" s="143"/>
      <c r="D64" s="144" t="s">
        <v>122</v>
      </c>
      <c r="E64" s="145"/>
      <c r="F64" s="145"/>
      <c r="G64" s="145"/>
      <c r="H64" s="145"/>
      <c r="I64" s="146"/>
      <c r="J64" s="147">
        <f>J240</f>
        <v>0</v>
      </c>
      <c r="K64" s="148"/>
    </row>
    <row r="65" spans="2:11" s="8" customFormat="1" ht="19.9" customHeight="1">
      <c r="B65" s="142"/>
      <c r="C65" s="143"/>
      <c r="D65" s="144" t="s">
        <v>123</v>
      </c>
      <c r="E65" s="145"/>
      <c r="F65" s="145"/>
      <c r="G65" s="145"/>
      <c r="H65" s="145"/>
      <c r="I65" s="146"/>
      <c r="J65" s="147">
        <f>J334</f>
        <v>0</v>
      </c>
      <c r="K65" s="148"/>
    </row>
    <row r="66" spans="2:11" s="8" customFormat="1" ht="19.9" customHeight="1">
      <c r="B66" s="142"/>
      <c r="C66" s="143"/>
      <c r="D66" s="144" t="s">
        <v>354</v>
      </c>
      <c r="E66" s="145"/>
      <c r="F66" s="145"/>
      <c r="G66" s="145"/>
      <c r="H66" s="145"/>
      <c r="I66" s="146"/>
      <c r="J66" s="147">
        <f>J339</f>
        <v>0</v>
      </c>
      <c r="K66" s="148"/>
    </row>
    <row r="67" spans="2:11" s="7" customFormat="1" ht="24.95" customHeight="1">
      <c r="B67" s="135"/>
      <c r="C67" s="136"/>
      <c r="D67" s="137" t="s">
        <v>124</v>
      </c>
      <c r="E67" s="138"/>
      <c r="F67" s="138"/>
      <c r="G67" s="138"/>
      <c r="H67" s="138"/>
      <c r="I67" s="139"/>
      <c r="J67" s="140">
        <f>J341</f>
        <v>0</v>
      </c>
      <c r="K67" s="141"/>
    </row>
    <row r="68" spans="2:11" s="8" customFormat="1" ht="19.9" customHeight="1">
      <c r="B68" s="142"/>
      <c r="C68" s="143"/>
      <c r="D68" s="144" t="s">
        <v>125</v>
      </c>
      <c r="E68" s="145"/>
      <c r="F68" s="145"/>
      <c r="G68" s="145"/>
      <c r="H68" s="145"/>
      <c r="I68" s="146"/>
      <c r="J68" s="147">
        <f>J342</f>
        <v>0</v>
      </c>
      <c r="K68" s="148"/>
    </row>
    <row r="69" spans="2:11" s="8" customFormat="1" ht="19.9" customHeight="1">
      <c r="B69" s="142"/>
      <c r="C69" s="143"/>
      <c r="D69" s="144" t="s">
        <v>355</v>
      </c>
      <c r="E69" s="145"/>
      <c r="F69" s="145"/>
      <c r="G69" s="145"/>
      <c r="H69" s="145"/>
      <c r="I69" s="146"/>
      <c r="J69" s="147">
        <f>J380</f>
        <v>0</v>
      </c>
      <c r="K69" s="148"/>
    </row>
    <row r="70" spans="2:11" s="8" customFormat="1" ht="19.9" customHeight="1">
      <c r="B70" s="142"/>
      <c r="C70" s="143"/>
      <c r="D70" s="144" t="s">
        <v>356</v>
      </c>
      <c r="E70" s="145"/>
      <c r="F70" s="145"/>
      <c r="G70" s="145"/>
      <c r="H70" s="145"/>
      <c r="I70" s="146"/>
      <c r="J70" s="147">
        <f>J412</f>
        <v>0</v>
      </c>
      <c r="K70" s="148"/>
    </row>
    <row r="71" spans="2:11" s="8" customFormat="1" ht="19.9" customHeight="1">
      <c r="B71" s="142"/>
      <c r="C71" s="143"/>
      <c r="D71" s="144" t="s">
        <v>357</v>
      </c>
      <c r="E71" s="145"/>
      <c r="F71" s="145"/>
      <c r="G71" s="145"/>
      <c r="H71" s="145"/>
      <c r="I71" s="146"/>
      <c r="J71" s="147">
        <f>J425</f>
        <v>0</v>
      </c>
      <c r="K71" s="148"/>
    </row>
    <row r="72" spans="2:11" s="8" customFormat="1" ht="19.9" customHeight="1">
      <c r="B72" s="142"/>
      <c r="C72" s="143"/>
      <c r="D72" s="144" t="s">
        <v>358</v>
      </c>
      <c r="E72" s="145"/>
      <c r="F72" s="145"/>
      <c r="G72" s="145"/>
      <c r="H72" s="145"/>
      <c r="I72" s="146"/>
      <c r="J72" s="147">
        <f>J475</f>
        <v>0</v>
      </c>
      <c r="K72" s="148"/>
    </row>
    <row r="73" spans="2:11" s="8" customFormat="1" ht="19.9" customHeight="1">
      <c r="B73" s="142"/>
      <c r="C73" s="143"/>
      <c r="D73" s="144" t="s">
        <v>359</v>
      </c>
      <c r="E73" s="145"/>
      <c r="F73" s="145"/>
      <c r="G73" s="145"/>
      <c r="H73" s="145"/>
      <c r="I73" s="146"/>
      <c r="J73" s="147">
        <f>J479</f>
        <v>0</v>
      </c>
      <c r="K73" s="148"/>
    </row>
    <row r="74" spans="2:11" s="8" customFormat="1" ht="19.9" customHeight="1">
      <c r="B74" s="142"/>
      <c r="C74" s="143"/>
      <c r="D74" s="144" t="s">
        <v>360</v>
      </c>
      <c r="E74" s="145"/>
      <c r="F74" s="145"/>
      <c r="G74" s="145"/>
      <c r="H74" s="145"/>
      <c r="I74" s="146"/>
      <c r="J74" s="147">
        <f>J495</f>
        <v>0</v>
      </c>
      <c r="K74" s="148"/>
    </row>
    <row r="75" spans="2:11" s="8" customFormat="1" ht="19.9" customHeight="1">
      <c r="B75" s="142"/>
      <c r="C75" s="143"/>
      <c r="D75" s="144" t="s">
        <v>127</v>
      </c>
      <c r="E75" s="145"/>
      <c r="F75" s="145"/>
      <c r="G75" s="145"/>
      <c r="H75" s="145"/>
      <c r="I75" s="146"/>
      <c r="J75" s="147">
        <f>J499</f>
        <v>0</v>
      </c>
      <c r="K75" s="148"/>
    </row>
    <row r="76" spans="2:11" s="8" customFormat="1" ht="19.9" customHeight="1">
      <c r="B76" s="142"/>
      <c r="C76" s="143"/>
      <c r="D76" s="144" t="s">
        <v>361</v>
      </c>
      <c r="E76" s="145"/>
      <c r="F76" s="145"/>
      <c r="G76" s="145"/>
      <c r="H76" s="145"/>
      <c r="I76" s="146"/>
      <c r="J76" s="147">
        <f>J532</f>
        <v>0</v>
      </c>
      <c r="K76" s="148"/>
    </row>
    <row r="77" spans="2:11" s="8" customFormat="1" ht="19.9" customHeight="1">
      <c r="B77" s="142"/>
      <c r="C77" s="143"/>
      <c r="D77" s="144" t="s">
        <v>362</v>
      </c>
      <c r="E77" s="145"/>
      <c r="F77" s="145"/>
      <c r="G77" s="145"/>
      <c r="H77" s="145"/>
      <c r="I77" s="146"/>
      <c r="J77" s="147">
        <f>J548</f>
        <v>0</v>
      </c>
      <c r="K77" s="148"/>
    </row>
    <row r="78" spans="2:11" s="8" customFormat="1" ht="19.9" customHeight="1">
      <c r="B78" s="142"/>
      <c r="C78" s="143"/>
      <c r="D78" s="144" t="s">
        <v>363</v>
      </c>
      <c r="E78" s="145"/>
      <c r="F78" s="145"/>
      <c r="G78" s="145"/>
      <c r="H78" s="145"/>
      <c r="I78" s="146"/>
      <c r="J78" s="147">
        <f>J561</f>
        <v>0</v>
      </c>
      <c r="K78" s="148"/>
    </row>
    <row r="79" spans="2:11" s="8" customFormat="1" ht="19.9" customHeight="1">
      <c r="B79" s="142"/>
      <c r="C79" s="143"/>
      <c r="D79" s="144" t="s">
        <v>364</v>
      </c>
      <c r="E79" s="145"/>
      <c r="F79" s="145"/>
      <c r="G79" s="145"/>
      <c r="H79" s="145"/>
      <c r="I79" s="146"/>
      <c r="J79" s="147">
        <f>J578</f>
        <v>0</v>
      </c>
      <c r="K79" s="148"/>
    </row>
    <row r="80" spans="2:11" s="7" customFormat="1" ht="24.95" customHeight="1">
      <c r="B80" s="135"/>
      <c r="C80" s="136"/>
      <c r="D80" s="137" t="s">
        <v>365</v>
      </c>
      <c r="E80" s="138"/>
      <c r="F80" s="138"/>
      <c r="G80" s="138"/>
      <c r="H80" s="138"/>
      <c r="I80" s="139"/>
      <c r="J80" s="140">
        <f>J581</f>
        <v>0</v>
      </c>
      <c r="K80" s="141"/>
    </row>
    <row r="81" spans="2:11" s="1" customFormat="1" ht="21.75" customHeight="1">
      <c r="B81" s="40"/>
      <c r="C81" s="41"/>
      <c r="D81" s="41"/>
      <c r="E81" s="41"/>
      <c r="F81" s="41"/>
      <c r="G81" s="41"/>
      <c r="H81" s="41"/>
      <c r="I81" s="106"/>
      <c r="J81" s="41"/>
      <c r="K81" s="44"/>
    </row>
    <row r="82" spans="2:11" s="1" customFormat="1" ht="6.95" customHeight="1">
      <c r="B82" s="55"/>
      <c r="C82" s="56"/>
      <c r="D82" s="56"/>
      <c r="E82" s="56"/>
      <c r="F82" s="56"/>
      <c r="G82" s="56"/>
      <c r="H82" s="56"/>
      <c r="I82" s="127"/>
      <c r="J82" s="56"/>
      <c r="K82" s="57"/>
    </row>
    <row r="86" spans="2:12" s="1" customFormat="1" ht="6.95" customHeight="1">
      <c r="B86" s="58"/>
      <c r="C86" s="59"/>
      <c r="D86" s="59"/>
      <c r="E86" s="59"/>
      <c r="F86" s="59"/>
      <c r="G86" s="59"/>
      <c r="H86" s="59"/>
      <c r="I86" s="128"/>
      <c r="J86" s="59"/>
      <c r="K86" s="59"/>
      <c r="L86" s="40"/>
    </row>
    <row r="87" spans="2:12" s="1" customFormat="1" ht="36.95" customHeight="1">
      <c r="B87" s="40"/>
      <c r="C87" s="60" t="s">
        <v>130</v>
      </c>
      <c r="L87" s="40"/>
    </row>
    <row r="88" spans="2:12" s="1" customFormat="1" ht="6.95" customHeight="1">
      <c r="B88" s="40"/>
      <c r="L88" s="40"/>
    </row>
    <row r="89" spans="2:12" s="1" customFormat="1" ht="14.45" customHeight="1">
      <c r="B89" s="40"/>
      <c r="C89" s="62" t="s">
        <v>19</v>
      </c>
      <c r="L89" s="40"/>
    </row>
    <row r="90" spans="2:12" s="1" customFormat="1" ht="22.5" customHeight="1">
      <c r="B90" s="40"/>
      <c r="E90" s="402" t="str">
        <f>E7</f>
        <v>SV Mnich. Hradiště, Boseň, VDJ - úpr.7.1.19</v>
      </c>
      <c r="F90" s="403"/>
      <c r="G90" s="403"/>
      <c r="H90" s="403"/>
      <c r="L90" s="40"/>
    </row>
    <row r="91" spans="2:12" s="1" customFormat="1" ht="14.45" customHeight="1">
      <c r="B91" s="40"/>
      <c r="C91" s="62" t="s">
        <v>113</v>
      </c>
      <c r="L91" s="40"/>
    </row>
    <row r="92" spans="2:12" s="1" customFormat="1" ht="23.25" customHeight="1">
      <c r="B92" s="40"/>
      <c r="E92" s="383" t="str">
        <f>E9</f>
        <v>02 - SO 02 - Stavební část - vodojem</v>
      </c>
      <c r="F92" s="404"/>
      <c r="G92" s="404"/>
      <c r="H92" s="404"/>
      <c r="L92" s="40"/>
    </row>
    <row r="93" spans="2:12" s="1" customFormat="1" ht="6.95" customHeight="1">
      <c r="B93" s="40"/>
      <c r="L93" s="40"/>
    </row>
    <row r="94" spans="2:12" s="1" customFormat="1" ht="18" customHeight="1">
      <c r="B94" s="40"/>
      <c r="C94" s="62" t="s">
        <v>23</v>
      </c>
      <c r="F94" s="149" t="str">
        <f>F12</f>
        <v>Boseň</v>
      </c>
      <c r="I94" s="150" t="s">
        <v>25</v>
      </c>
      <c r="J94" s="66" t="str">
        <f>IF(J12="","",J12)</f>
        <v>14. 3. 2017</v>
      </c>
      <c r="L94" s="40"/>
    </row>
    <row r="95" spans="2:12" s="1" customFormat="1" ht="6.95" customHeight="1">
      <c r="B95" s="40"/>
      <c r="L95" s="40"/>
    </row>
    <row r="96" spans="2:12" s="1" customFormat="1" ht="15">
      <c r="B96" s="40"/>
      <c r="C96" s="62" t="s">
        <v>27</v>
      </c>
      <c r="F96" s="149" t="str">
        <f>E15</f>
        <v>VaK Mladá Boleslav, a.s.</v>
      </c>
      <c r="I96" s="150" t="s">
        <v>33</v>
      </c>
      <c r="J96" s="149" t="str">
        <f>E21</f>
        <v>Vodohospodářské inženýrské služby a.s.</v>
      </c>
      <c r="L96" s="40"/>
    </row>
    <row r="97" spans="2:12" s="1" customFormat="1" ht="14.45" customHeight="1">
      <c r="B97" s="40"/>
      <c r="C97" s="62" t="s">
        <v>31</v>
      </c>
      <c r="F97" s="149" t="str">
        <f>IF(E18="","",E18)</f>
        <v/>
      </c>
      <c r="L97" s="40"/>
    </row>
    <row r="98" spans="2:12" s="1" customFormat="1" ht="10.35" customHeight="1">
      <c r="B98" s="40"/>
      <c r="L98" s="40"/>
    </row>
    <row r="99" spans="2:20" s="9" customFormat="1" ht="29.25" customHeight="1">
      <c r="B99" s="151"/>
      <c r="C99" s="152" t="s">
        <v>131</v>
      </c>
      <c r="D99" s="153" t="s">
        <v>57</v>
      </c>
      <c r="E99" s="153" t="s">
        <v>53</v>
      </c>
      <c r="F99" s="153" t="s">
        <v>132</v>
      </c>
      <c r="G99" s="153" t="s">
        <v>133</v>
      </c>
      <c r="H99" s="153" t="s">
        <v>134</v>
      </c>
      <c r="I99" s="154" t="s">
        <v>135</v>
      </c>
      <c r="J99" s="153" t="s">
        <v>117</v>
      </c>
      <c r="K99" s="155" t="s">
        <v>136</v>
      </c>
      <c r="L99" s="151"/>
      <c r="M99" s="72" t="s">
        <v>137</v>
      </c>
      <c r="N99" s="73" t="s">
        <v>42</v>
      </c>
      <c r="O99" s="73" t="s">
        <v>138</v>
      </c>
      <c r="P99" s="73" t="s">
        <v>139</v>
      </c>
      <c r="Q99" s="73" t="s">
        <v>140</v>
      </c>
      <c r="R99" s="73" t="s">
        <v>141</v>
      </c>
      <c r="S99" s="73" t="s">
        <v>142</v>
      </c>
      <c r="T99" s="74" t="s">
        <v>143</v>
      </c>
    </row>
    <row r="100" spans="2:63" s="1" customFormat="1" ht="29.25" customHeight="1">
      <c r="B100" s="40"/>
      <c r="C100" s="76" t="s">
        <v>118</v>
      </c>
      <c r="J100" s="156">
        <f>BK100</f>
        <v>0</v>
      </c>
      <c r="L100" s="40"/>
      <c r="M100" s="75"/>
      <c r="N100" s="67"/>
      <c r="O100" s="67"/>
      <c r="P100" s="157">
        <f>P101+P341+P581</f>
        <v>0</v>
      </c>
      <c r="Q100" s="67"/>
      <c r="R100" s="157">
        <f>R101+R341+R581</f>
        <v>90.50351844000001</v>
      </c>
      <c r="S100" s="67"/>
      <c r="T100" s="158">
        <f>T101+T341+T581</f>
        <v>18.02965</v>
      </c>
      <c r="AT100" s="23" t="s">
        <v>71</v>
      </c>
      <c r="AU100" s="23" t="s">
        <v>119</v>
      </c>
      <c r="BK100" s="159">
        <f>BK101+BK341+BK581</f>
        <v>0</v>
      </c>
    </row>
    <row r="101" spans="2:63" s="10" customFormat="1" ht="37.35" customHeight="1">
      <c r="B101" s="160"/>
      <c r="D101" s="161" t="s">
        <v>71</v>
      </c>
      <c r="E101" s="162" t="s">
        <v>144</v>
      </c>
      <c r="F101" s="162" t="s">
        <v>145</v>
      </c>
      <c r="I101" s="163"/>
      <c r="J101" s="164">
        <f>BK101</f>
        <v>0</v>
      </c>
      <c r="L101" s="160"/>
      <c r="M101" s="165"/>
      <c r="N101" s="166"/>
      <c r="O101" s="166"/>
      <c r="P101" s="167">
        <f>P102+P107+P139+P153+P195+P221+P240+P334+P339</f>
        <v>0</v>
      </c>
      <c r="Q101" s="166"/>
      <c r="R101" s="167">
        <f>R102+R107+R139+R153+R195+R221+R240+R334+R339</f>
        <v>81.46798496000001</v>
      </c>
      <c r="S101" s="166"/>
      <c r="T101" s="168">
        <f>T102+T107+T139+T153+T195+T221+T240+T334+T339</f>
        <v>18.02965</v>
      </c>
      <c r="AR101" s="161" t="s">
        <v>80</v>
      </c>
      <c r="AT101" s="169" t="s">
        <v>71</v>
      </c>
      <c r="AU101" s="169" t="s">
        <v>72</v>
      </c>
      <c r="AY101" s="161" t="s">
        <v>146</v>
      </c>
      <c r="BK101" s="170">
        <f>BK102+BK107+BK139+BK153+BK195+BK221+BK240+BK334+BK339</f>
        <v>0</v>
      </c>
    </row>
    <row r="102" spans="2:63" s="10" customFormat="1" ht="19.9" customHeight="1">
      <c r="B102" s="160"/>
      <c r="D102" s="171" t="s">
        <v>71</v>
      </c>
      <c r="E102" s="172" t="s">
        <v>80</v>
      </c>
      <c r="F102" s="172" t="s">
        <v>147</v>
      </c>
      <c r="I102" s="163"/>
      <c r="J102" s="173">
        <f>BK102</f>
        <v>0</v>
      </c>
      <c r="L102" s="160"/>
      <c r="M102" s="165"/>
      <c r="N102" s="166"/>
      <c r="O102" s="166"/>
      <c r="P102" s="167">
        <f>SUM(P103:P106)</f>
        <v>0</v>
      </c>
      <c r="Q102" s="166"/>
      <c r="R102" s="167">
        <f>SUM(R103:R106)</f>
        <v>0.049794769999999995</v>
      </c>
      <c r="S102" s="166"/>
      <c r="T102" s="168">
        <f>SUM(T103:T106)</f>
        <v>0</v>
      </c>
      <c r="AR102" s="161" t="s">
        <v>80</v>
      </c>
      <c r="AT102" s="169" t="s">
        <v>71</v>
      </c>
      <c r="AU102" s="169" t="s">
        <v>80</v>
      </c>
      <c r="AY102" s="161" t="s">
        <v>146</v>
      </c>
      <c r="BK102" s="170">
        <f>SUM(BK103:BK106)</f>
        <v>0</v>
      </c>
    </row>
    <row r="103" spans="2:65" s="1" customFormat="1" ht="22.5" customHeight="1">
      <c r="B103" s="174"/>
      <c r="C103" s="175" t="s">
        <v>80</v>
      </c>
      <c r="D103" s="175" t="s">
        <v>148</v>
      </c>
      <c r="E103" s="176" t="s">
        <v>366</v>
      </c>
      <c r="F103" s="177" t="s">
        <v>367</v>
      </c>
      <c r="G103" s="178" t="s">
        <v>151</v>
      </c>
      <c r="H103" s="179">
        <v>38.751</v>
      </c>
      <c r="I103" s="180"/>
      <c r="J103" s="181">
        <f>ROUND(I103*H103,2)</f>
        <v>0</v>
      </c>
      <c r="K103" s="177" t="s">
        <v>152</v>
      </c>
      <c r="L103" s="40"/>
      <c r="M103" s="182" t="s">
        <v>5</v>
      </c>
      <c r="N103" s="183" t="s">
        <v>43</v>
      </c>
      <c r="O103" s="41"/>
      <c r="P103" s="184">
        <f>O103*H103</f>
        <v>0</v>
      </c>
      <c r="Q103" s="184">
        <v>0.00127</v>
      </c>
      <c r="R103" s="184">
        <f>Q103*H103</f>
        <v>0.04921377</v>
      </c>
      <c r="S103" s="184">
        <v>0</v>
      </c>
      <c r="T103" s="185">
        <f>S103*H103</f>
        <v>0</v>
      </c>
      <c r="AR103" s="23" t="s">
        <v>153</v>
      </c>
      <c r="AT103" s="23" t="s">
        <v>148</v>
      </c>
      <c r="AU103" s="23" t="s">
        <v>82</v>
      </c>
      <c r="AY103" s="23" t="s">
        <v>146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80</v>
      </c>
      <c r="BK103" s="186">
        <f>ROUND(I103*H103,2)</f>
        <v>0</v>
      </c>
      <c r="BL103" s="23" t="s">
        <v>153</v>
      </c>
      <c r="BM103" s="23" t="s">
        <v>368</v>
      </c>
    </row>
    <row r="104" spans="2:51" s="11" customFormat="1" ht="13.5">
      <c r="B104" s="187"/>
      <c r="D104" s="197" t="s">
        <v>155</v>
      </c>
      <c r="E104" s="206" t="s">
        <v>5</v>
      </c>
      <c r="F104" s="207" t="s">
        <v>369</v>
      </c>
      <c r="H104" s="208">
        <v>38.751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89" t="s">
        <v>155</v>
      </c>
      <c r="AU104" s="189" t="s">
        <v>82</v>
      </c>
      <c r="AV104" s="11" t="s">
        <v>82</v>
      </c>
      <c r="AW104" s="11" t="s">
        <v>35</v>
      </c>
      <c r="AX104" s="11" t="s">
        <v>80</v>
      </c>
      <c r="AY104" s="189" t="s">
        <v>146</v>
      </c>
    </row>
    <row r="105" spans="2:65" s="1" customFormat="1" ht="22.5" customHeight="1">
      <c r="B105" s="174"/>
      <c r="C105" s="212" t="s">
        <v>82</v>
      </c>
      <c r="D105" s="212" t="s">
        <v>318</v>
      </c>
      <c r="E105" s="213" t="s">
        <v>370</v>
      </c>
      <c r="F105" s="214" t="s">
        <v>371</v>
      </c>
      <c r="G105" s="215" t="s">
        <v>316</v>
      </c>
      <c r="H105" s="216">
        <v>0.581</v>
      </c>
      <c r="I105" s="217"/>
      <c r="J105" s="218">
        <f>ROUND(I105*H105,2)</f>
        <v>0</v>
      </c>
      <c r="K105" s="214" t="s">
        <v>152</v>
      </c>
      <c r="L105" s="219"/>
      <c r="M105" s="220" t="s">
        <v>5</v>
      </c>
      <c r="N105" s="221" t="s">
        <v>43</v>
      </c>
      <c r="O105" s="41"/>
      <c r="P105" s="184">
        <f>O105*H105</f>
        <v>0</v>
      </c>
      <c r="Q105" s="184">
        <v>0.001</v>
      </c>
      <c r="R105" s="184">
        <f>Q105*H105</f>
        <v>0.0005809999999999999</v>
      </c>
      <c r="S105" s="184">
        <v>0</v>
      </c>
      <c r="T105" s="185">
        <f>S105*H105</f>
        <v>0</v>
      </c>
      <c r="AR105" s="23" t="s">
        <v>189</v>
      </c>
      <c r="AT105" s="23" t="s">
        <v>318</v>
      </c>
      <c r="AU105" s="23" t="s">
        <v>82</v>
      </c>
      <c r="AY105" s="23" t="s">
        <v>146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3" t="s">
        <v>80</v>
      </c>
      <c r="BK105" s="186">
        <f>ROUND(I105*H105,2)</f>
        <v>0</v>
      </c>
      <c r="BL105" s="23" t="s">
        <v>153</v>
      </c>
      <c r="BM105" s="23" t="s">
        <v>372</v>
      </c>
    </row>
    <row r="106" spans="2:51" s="11" customFormat="1" ht="13.5">
      <c r="B106" s="187"/>
      <c r="D106" s="188" t="s">
        <v>155</v>
      </c>
      <c r="F106" s="190" t="s">
        <v>373</v>
      </c>
      <c r="H106" s="191">
        <v>0.581</v>
      </c>
      <c r="I106" s="192"/>
      <c r="L106" s="187"/>
      <c r="M106" s="193"/>
      <c r="N106" s="194"/>
      <c r="O106" s="194"/>
      <c r="P106" s="194"/>
      <c r="Q106" s="194"/>
      <c r="R106" s="194"/>
      <c r="S106" s="194"/>
      <c r="T106" s="195"/>
      <c r="AT106" s="189" t="s">
        <v>155</v>
      </c>
      <c r="AU106" s="189" t="s">
        <v>82</v>
      </c>
      <c r="AV106" s="11" t="s">
        <v>82</v>
      </c>
      <c r="AW106" s="11" t="s">
        <v>6</v>
      </c>
      <c r="AX106" s="11" t="s">
        <v>80</v>
      </c>
      <c r="AY106" s="189" t="s">
        <v>146</v>
      </c>
    </row>
    <row r="107" spans="2:63" s="10" customFormat="1" ht="29.85" customHeight="1">
      <c r="B107" s="160"/>
      <c r="D107" s="171" t="s">
        <v>71</v>
      </c>
      <c r="E107" s="172" t="s">
        <v>82</v>
      </c>
      <c r="F107" s="172" t="s">
        <v>374</v>
      </c>
      <c r="I107" s="163"/>
      <c r="J107" s="173">
        <f>BK107</f>
        <v>0</v>
      </c>
      <c r="L107" s="160"/>
      <c r="M107" s="165"/>
      <c r="N107" s="166"/>
      <c r="O107" s="166"/>
      <c r="P107" s="167">
        <f>SUM(P108:P138)</f>
        <v>0</v>
      </c>
      <c r="Q107" s="166"/>
      <c r="R107" s="167">
        <f>SUM(R108:R138)</f>
        <v>27.55741498</v>
      </c>
      <c r="S107" s="166"/>
      <c r="T107" s="168">
        <f>SUM(T108:T138)</f>
        <v>0</v>
      </c>
      <c r="AR107" s="161" t="s">
        <v>80</v>
      </c>
      <c r="AT107" s="169" t="s">
        <v>71</v>
      </c>
      <c r="AU107" s="169" t="s">
        <v>80</v>
      </c>
      <c r="AY107" s="161" t="s">
        <v>146</v>
      </c>
      <c r="BK107" s="170">
        <f>SUM(BK108:BK138)</f>
        <v>0</v>
      </c>
    </row>
    <row r="108" spans="2:65" s="1" customFormat="1" ht="31.5" customHeight="1">
      <c r="B108" s="174"/>
      <c r="C108" s="175" t="s">
        <v>111</v>
      </c>
      <c r="D108" s="175" t="s">
        <v>148</v>
      </c>
      <c r="E108" s="176" t="s">
        <v>375</v>
      </c>
      <c r="F108" s="177" t="s">
        <v>376</v>
      </c>
      <c r="G108" s="178" t="s">
        <v>161</v>
      </c>
      <c r="H108" s="179">
        <v>3.096</v>
      </c>
      <c r="I108" s="180"/>
      <c r="J108" s="181">
        <f>ROUND(I108*H108,2)</f>
        <v>0</v>
      </c>
      <c r="K108" s="177" t="s">
        <v>152</v>
      </c>
      <c r="L108" s="40"/>
      <c r="M108" s="182" t="s">
        <v>5</v>
      </c>
      <c r="N108" s="183" t="s">
        <v>43</v>
      </c>
      <c r="O108" s="41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AR108" s="23" t="s">
        <v>153</v>
      </c>
      <c r="AT108" s="23" t="s">
        <v>148</v>
      </c>
      <c r="AU108" s="23" t="s">
        <v>82</v>
      </c>
      <c r="AY108" s="23" t="s">
        <v>146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3" t="s">
        <v>80</v>
      </c>
      <c r="BK108" s="186">
        <f>ROUND(I108*H108,2)</f>
        <v>0</v>
      </c>
      <c r="BL108" s="23" t="s">
        <v>153</v>
      </c>
      <c r="BM108" s="23" t="s">
        <v>377</v>
      </c>
    </row>
    <row r="109" spans="2:51" s="11" customFormat="1" ht="13.5">
      <c r="B109" s="187"/>
      <c r="D109" s="188" t="s">
        <v>155</v>
      </c>
      <c r="E109" s="189" t="s">
        <v>5</v>
      </c>
      <c r="F109" s="190" t="s">
        <v>378</v>
      </c>
      <c r="H109" s="191">
        <v>2.072</v>
      </c>
      <c r="I109" s="192"/>
      <c r="L109" s="187"/>
      <c r="M109" s="193"/>
      <c r="N109" s="194"/>
      <c r="O109" s="194"/>
      <c r="P109" s="194"/>
      <c r="Q109" s="194"/>
      <c r="R109" s="194"/>
      <c r="S109" s="194"/>
      <c r="T109" s="195"/>
      <c r="AT109" s="189" t="s">
        <v>155</v>
      </c>
      <c r="AU109" s="189" t="s">
        <v>82</v>
      </c>
      <c r="AV109" s="11" t="s">
        <v>82</v>
      </c>
      <c r="AW109" s="11" t="s">
        <v>35</v>
      </c>
      <c r="AX109" s="11" t="s">
        <v>72</v>
      </c>
      <c r="AY109" s="189" t="s">
        <v>146</v>
      </c>
    </row>
    <row r="110" spans="2:51" s="11" customFormat="1" ht="13.5">
      <c r="B110" s="187"/>
      <c r="D110" s="188" t="s">
        <v>155</v>
      </c>
      <c r="E110" s="189" t="s">
        <v>5</v>
      </c>
      <c r="F110" s="190" t="s">
        <v>379</v>
      </c>
      <c r="H110" s="191">
        <v>1.024</v>
      </c>
      <c r="I110" s="192"/>
      <c r="L110" s="187"/>
      <c r="M110" s="193"/>
      <c r="N110" s="194"/>
      <c r="O110" s="194"/>
      <c r="P110" s="194"/>
      <c r="Q110" s="194"/>
      <c r="R110" s="194"/>
      <c r="S110" s="194"/>
      <c r="T110" s="195"/>
      <c r="AT110" s="189" t="s">
        <v>155</v>
      </c>
      <c r="AU110" s="189" t="s">
        <v>82</v>
      </c>
      <c r="AV110" s="11" t="s">
        <v>82</v>
      </c>
      <c r="AW110" s="11" t="s">
        <v>35</v>
      </c>
      <c r="AX110" s="11" t="s">
        <v>72</v>
      </c>
      <c r="AY110" s="189" t="s">
        <v>146</v>
      </c>
    </row>
    <row r="111" spans="2:51" s="12" customFormat="1" ht="13.5">
      <c r="B111" s="196"/>
      <c r="D111" s="197" t="s">
        <v>155</v>
      </c>
      <c r="E111" s="198" t="s">
        <v>5</v>
      </c>
      <c r="F111" s="199" t="s">
        <v>158</v>
      </c>
      <c r="H111" s="200">
        <v>3.096</v>
      </c>
      <c r="I111" s="201"/>
      <c r="L111" s="196"/>
      <c r="M111" s="202"/>
      <c r="N111" s="203"/>
      <c r="O111" s="203"/>
      <c r="P111" s="203"/>
      <c r="Q111" s="203"/>
      <c r="R111" s="203"/>
      <c r="S111" s="203"/>
      <c r="T111" s="204"/>
      <c r="AT111" s="205" t="s">
        <v>155</v>
      </c>
      <c r="AU111" s="205" t="s">
        <v>82</v>
      </c>
      <c r="AV111" s="12" t="s">
        <v>153</v>
      </c>
      <c r="AW111" s="12" t="s">
        <v>35</v>
      </c>
      <c r="AX111" s="12" t="s">
        <v>80</v>
      </c>
      <c r="AY111" s="205" t="s">
        <v>146</v>
      </c>
    </row>
    <row r="112" spans="2:65" s="1" customFormat="1" ht="22.5" customHeight="1">
      <c r="B112" s="174"/>
      <c r="C112" s="175" t="s">
        <v>153</v>
      </c>
      <c r="D112" s="175" t="s">
        <v>148</v>
      </c>
      <c r="E112" s="176" t="s">
        <v>380</v>
      </c>
      <c r="F112" s="177" t="s">
        <v>381</v>
      </c>
      <c r="G112" s="178" t="s">
        <v>109</v>
      </c>
      <c r="H112" s="179">
        <v>15.4</v>
      </c>
      <c r="I112" s="180"/>
      <c r="J112" s="181">
        <f>ROUND(I112*H112,2)</f>
        <v>0</v>
      </c>
      <c r="K112" s="177" t="s">
        <v>152</v>
      </c>
      <c r="L112" s="40"/>
      <c r="M112" s="182" t="s">
        <v>5</v>
      </c>
      <c r="N112" s="183" t="s">
        <v>43</v>
      </c>
      <c r="O112" s="41"/>
      <c r="P112" s="184">
        <f>O112*H112</f>
        <v>0</v>
      </c>
      <c r="Q112" s="184">
        <v>0.00033</v>
      </c>
      <c r="R112" s="184">
        <f>Q112*H112</f>
        <v>0.005082</v>
      </c>
      <c r="S112" s="184">
        <v>0</v>
      </c>
      <c r="T112" s="185">
        <f>S112*H112</f>
        <v>0</v>
      </c>
      <c r="AR112" s="23" t="s">
        <v>153</v>
      </c>
      <c r="AT112" s="23" t="s">
        <v>148</v>
      </c>
      <c r="AU112" s="23" t="s">
        <v>82</v>
      </c>
      <c r="AY112" s="23" t="s">
        <v>146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3" t="s">
        <v>80</v>
      </c>
      <c r="BK112" s="186">
        <f>ROUND(I112*H112,2)</f>
        <v>0</v>
      </c>
      <c r="BL112" s="23" t="s">
        <v>153</v>
      </c>
      <c r="BM112" s="23" t="s">
        <v>382</v>
      </c>
    </row>
    <row r="113" spans="2:51" s="11" customFormat="1" ht="13.5">
      <c r="B113" s="187"/>
      <c r="D113" s="188" t="s">
        <v>155</v>
      </c>
      <c r="E113" s="189" t="s">
        <v>5</v>
      </c>
      <c r="F113" s="190" t="s">
        <v>383</v>
      </c>
      <c r="H113" s="191">
        <v>7.4</v>
      </c>
      <c r="I113" s="192"/>
      <c r="L113" s="187"/>
      <c r="M113" s="193"/>
      <c r="N113" s="194"/>
      <c r="O113" s="194"/>
      <c r="P113" s="194"/>
      <c r="Q113" s="194"/>
      <c r="R113" s="194"/>
      <c r="S113" s="194"/>
      <c r="T113" s="195"/>
      <c r="AT113" s="189" t="s">
        <v>155</v>
      </c>
      <c r="AU113" s="189" t="s">
        <v>82</v>
      </c>
      <c r="AV113" s="11" t="s">
        <v>82</v>
      </c>
      <c r="AW113" s="11" t="s">
        <v>35</v>
      </c>
      <c r="AX113" s="11" t="s">
        <v>72</v>
      </c>
      <c r="AY113" s="189" t="s">
        <v>146</v>
      </c>
    </row>
    <row r="114" spans="2:51" s="11" customFormat="1" ht="13.5">
      <c r="B114" s="187"/>
      <c r="D114" s="188" t="s">
        <v>155</v>
      </c>
      <c r="E114" s="189" t="s">
        <v>5</v>
      </c>
      <c r="F114" s="190" t="s">
        <v>384</v>
      </c>
      <c r="H114" s="191">
        <v>6.6</v>
      </c>
      <c r="I114" s="192"/>
      <c r="L114" s="187"/>
      <c r="M114" s="193"/>
      <c r="N114" s="194"/>
      <c r="O114" s="194"/>
      <c r="P114" s="194"/>
      <c r="Q114" s="194"/>
      <c r="R114" s="194"/>
      <c r="S114" s="194"/>
      <c r="T114" s="195"/>
      <c r="AT114" s="189" t="s">
        <v>155</v>
      </c>
      <c r="AU114" s="189" t="s">
        <v>82</v>
      </c>
      <c r="AV114" s="11" t="s">
        <v>82</v>
      </c>
      <c r="AW114" s="11" t="s">
        <v>35</v>
      </c>
      <c r="AX114" s="11" t="s">
        <v>72</v>
      </c>
      <c r="AY114" s="189" t="s">
        <v>146</v>
      </c>
    </row>
    <row r="115" spans="2:51" s="12" customFormat="1" ht="13.5">
      <c r="B115" s="196"/>
      <c r="D115" s="188" t="s">
        <v>155</v>
      </c>
      <c r="E115" s="222" t="s">
        <v>5</v>
      </c>
      <c r="F115" s="223" t="s">
        <v>158</v>
      </c>
      <c r="H115" s="224">
        <v>14</v>
      </c>
      <c r="I115" s="201"/>
      <c r="L115" s="196"/>
      <c r="M115" s="202"/>
      <c r="N115" s="203"/>
      <c r="O115" s="203"/>
      <c r="P115" s="203"/>
      <c r="Q115" s="203"/>
      <c r="R115" s="203"/>
      <c r="S115" s="203"/>
      <c r="T115" s="204"/>
      <c r="AT115" s="205" t="s">
        <v>155</v>
      </c>
      <c r="AU115" s="205" t="s">
        <v>82</v>
      </c>
      <c r="AV115" s="12" t="s">
        <v>153</v>
      </c>
      <c r="AW115" s="12" t="s">
        <v>35</v>
      </c>
      <c r="AX115" s="12" t="s">
        <v>80</v>
      </c>
      <c r="AY115" s="205" t="s">
        <v>146</v>
      </c>
    </row>
    <row r="116" spans="2:51" s="11" customFormat="1" ht="13.5">
      <c r="B116" s="187"/>
      <c r="D116" s="197" t="s">
        <v>155</v>
      </c>
      <c r="F116" s="207" t="s">
        <v>385</v>
      </c>
      <c r="H116" s="208">
        <v>15.4</v>
      </c>
      <c r="I116" s="192"/>
      <c r="L116" s="187"/>
      <c r="M116" s="193"/>
      <c r="N116" s="194"/>
      <c r="O116" s="194"/>
      <c r="P116" s="194"/>
      <c r="Q116" s="194"/>
      <c r="R116" s="194"/>
      <c r="S116" s="194"/>
      <c r="T116" s="195"/>
      <c r="AT116" s="189" t="s">
        <v>155</v>
      </c>
      <c r="AU116" s="189" t="s">
        <v>82</v>
      </c>
      <c r="AV116" s="11" t="s">
        <v>82</v>
      </c>
      <c r="AW116" s="11" t="s">
        <v>6</v>
      </c>
      <c r="AX116" s="11" t="s">
        <v>80</v>
      </c>
      <c r="AY116" s="189" t="s">
        <v>146</v>
      </c>
    </row>
    <row r="117" spans="2:65" s="1" customFormat="1" ht="31.5" customHeight="1">
      <c r="B117" s="174"/>
      <c r="C117" s="175" t="s">
        <v>174</v>
      </c>
      <c r="D117" s="175" t="s">
        <v>148</v>
      </c>
      <c r="E117" s="176" t="s">
        <v>386</v>
      </c>
      <c r="F117" s="177" t="s">
        <v>387</v>
      </c>
      <c r="G117" s="178" t="s">
        <v>151</v>
      </c>
      <c r="H117" s="179">
        <v>137.262</v>
      </c>
      <c r="I117" s="180"/>
      <c r="J117" s="181">
        <f>ROUND(I117*H117,2)</f>
        <v>0</v>
      </c>
      <c r="K117" s="177" t="s">
        <v>152</v>
      </c>
      <c r="L117" s="40"/>
      <c r="M117" s="182" t="s">
        <v>5</v>
      </c>
      <c r="N117" s="183" t="s">
        <v>43</v>
      </c>
      <c r="O117" s="41"/>
      <c r="P117" s="184">
        <f>O117*H117</f>
        <v>0</v>
      </c>
      <c r="Q117" s="184">
        <v>0.00022</v>
      </c>
      <c r="R117" s="184">
        <f>Q117*H117</f>
        <v>0.03019764</v>
      </c>
      <c r="S117" s="184">
        <v>0</v>
      </c>
      <c r="T117" s="185">
        <f>S117*H117</f>
        <v>0</v>
      </c>
      <c r="AR117" s="23" t="s">
        <v>153</v>
      </c>
      <c r="AT117" s="23" t="s">
        <v>148</v>
      </c>
      <c r="AU117" s="23" t="s">
        <v>82</v>
      </c>
      <c r="AY117" s="23" t="s">
        <v>146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3" t="s">
        <v>80</v>
      </c>
      <c r="BK117" s="186">
        <f>ROUND(I117*H117,2)</f>
        <v>0</v>
      </c>
      <c r="BL117" s="23" t="s">
        <v>153</v>
      </c>
      <c r="BM117" s="23" t="s">
        <v>388</v>
      </c>
    </row>
    <row r="118" spans="2:65" s="1" customFormat="1" ht="22.5" customHeight="1">
      <c r="B118" s="174"/>
      <c r="C118" s="212" t="s">
        <v>178</v>
      </c>
      <c r="D118" s="212" t="s">
        <v>318</v>
      </c>
      <c r="E118" s="213" t="s">
        <v>389</v>
      </c>
      <c r="F118" s="214" t="s">
        <v>390</v>
      </c>
      <c r="G118" s="215" t="s">
        <v>151</v>
      </c>
      <c r="H118" s="216">
        <v>241.609</v>
      </c>
      <c r="I118" s="217"/>
      <c r="J118" s="218">
        <f>ROUND(I118*H118,2)</f>
        <v>0</v>
      </c>
      <c r="K118" s="214" t="s">
        <v>152</v>
      </c>
      <c r="L118" s="219"/>
      <c r="M118" s="220" t="s">
        <v>5</v>
      </c>
      <c r="N118" s="221" t="s">
        <v>43</v>
      </c>
      <c r="O118" s="41"/>
      <c r="P118" s="184">
        <f>O118*H118</f>
        <v>0</v>
      </c>
      <c r="Q118" s="184">
        <v>0.0003</v>
      </c>
      <c r="R118" s="184">
        <f>Q118*H118</f>
        <v>0.0724827</v>
      </c>
      <c r="S118" s="184">
        <v>0</v>
      </c>
      <c r="T118" s="185">
        <f>S118*H118</f>
        <v>0</v>
      </c>
      <c r="AR118" s="23" t="s">
        <v>189</v>
      </c>
      <c r="AT118" s="23" t="s">
        <v>318</v>
      </c>
      <c r="AU118" s="23" t="s">
        <v>82</v>
      </c>
      <c r="AY118" s="23" t="s">
        <v>146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3" t="s">
        <v>80</v>
      </c>
      <c r="BK118" s="186">
        <f>ROUND(I118*H118,2)</f>
        <v>0</v>
      </c>
      <c r="BL118" s="23" t="s">
        <v>153</v>
      </c>
      <c r="BM118" s="23" t="s">
        <v>391</v>
      </c>
    </row>
    <row r="119" spans="2:51" s="11" customFormat="1" ht="13.5">
      <c r="B119" s="187"/>
      <c r="D119" s="197" t="s">
        <v>155</v>
      </c>
      <c r="F119" s="207" t="s">
        <v>392</v>
      </c>
      <c r="H119" s="208">
        <v>241.609</v>
      </c>
      <c r="I119" s="192"/>
      <c r="L119" s="187"/>
      <c r="M119" s="193"/>
      <c r="N119" s="194"/>
      <c r="O119" s="194"/>
      <c r="P119" s="194"/>
      <c r="Q119" s="194"/>
      <c r="R119" s="194"/>
      <c r="S119" s="194"/>
      <c r="T119" s="195"/>
      <c r="AT119" s="189" t="s">
        <v>155</v>
      </c>
      <c r="AU119" s="189" t="s">
        <v>82</v>
      </c>
      <c r="AV119" s="11" t="s">
        <v>82</v>
      </c>
      <c r="AW119" s="11" t="s">
        <v>6</v>
      </c>
      <c r="AX119" s="11" t="s">
        <v>80</v>
      </c>
      <c r="AY119" s="189" t="s">
        <v>146</v>
      </c>
    </row>
    <row r="120" spans="2:65" s="1" customFormat="1" ht="22.5" customHeight="1">
      <c r="B120" s="174"/>
      <c r="C120" s="175" t="s">
        <v>184</v>
      </c>
      <c r="D120" s="175" t="s">
        <v>148</v>
      </c>
      <c r="E120" s="176" t="s">
        <v>393</v>
      </c>
      <c r="F120" s="177" t="s">
        <v>394</v>
      </c>
      <c r="G120" s="178" t="s">
        <v>197</v>
      </c>
      <c r="H120" s="179">
        <v>0.288</v>
      </c>
      <c r="I120" s="180"/>
      <c r="J120" s="181">
        <f>ROUND(I120*H120,2)</f>
        <v>0</v>
      </c>
      <c r="K120" s="177" t="s">
        <v>152</v>
      </c>
      <c r="L120" s="40"/>
      <c r="M120" s="182" t="s">
        <v>5</v>
      </c>
      <c r="N120" s="183" t="s">
        <v>43</v>
      </c>
      <c r="O120" s="41"/>
      <c r="P120" s="184">
        <f>O120*H120</f>
        <v>0</v>
      </c>
      <c r="Q120" s="184">
        <v>1.05917</v>
      </c>
      <c r="R120" s="184">
        <f>Q120*H120</f>
        <v>0.30504095999999997</v>
      </c>
      <c r="S120" s="184">
        <v>0</v>
      </c>
      <c r="T120" s="185">
        <f>S120*H120</f>
        <v>0</v>
      </c>
      <c r="AR120" s="23" t="s">
        <v>153</v>
      </c>
      <c r="AT120" s="23" t="s">
        <v>148</v>
      </c>
      <c r="AU120" s="23" t="s">
        <v>82</v>
      </c>
      <c r="AY120" s="23" t="s">
        <v>146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3" t="s">
        <v>80</v>
      </c>
      <c r="BK120" s="186">
        <f>ROUND(I120*H120,2)</f>
        <v>0</v>
      </c>
      <c r="BL120" s="23" t="s">
        <v>153</v>
      </c>
      <c r="BM120" s="23" t="s">
        <v>395</v>
      </c>
    </row>
    <row r="121" spans="2:51" s="11" customFormat="1" ht="13.5">
      <c r="B121" s="187"/>
      <c r="D121" s="197" t="s">
        <v>155</v>
      </c>
      <c r="E121" s="206" t="s">
        <v>5</v>
      </c>
      <c r="F121" s="207" t="s">
        <v>396</v>
      </c>
      <c r="H121" s="208">
        <v>0.288</v>
      </c>
      <c r="I121" s="192"/>
      <c r="L121" s="187"/>
      <c r="M121" s="193"/>
      <c r="N121" s="194"/>
      <c r="O121" s="194"/>
      <c r="P121" s="194"/>
      <c r="Q121" s="194"/>
      <c r="R121" s="194"/>
      <c r="S121" s="194"/>
      <c r="T121" s="195"/>
      <c r="AT121" s="189" t="s">
        <v>155</v>
      </c>
      <c r="AU121" s="189" t="s">
        <v>82</v>
      </c>
      <c r="AV121" s="11" t="s">
        <v>82</v>
      </c>
      <c r="AW121" s="11" t="s">
        <v>35</v>
      </c>
      <c r="AX121" s="11" t="s">
        <v>80</v>
      </c>
      <c r="AY121" s="189" t="s">
        <v>146</v>
      </c>
    </row>
    <row r="122" spans="2:65" s="1" customFormat="1" ht="31.5" customHeight="1">
      <c r="B122" s="174"/>
      <c r="C122" s="175" t="s">
        <v>189</v>
      </c>
      <c r="D122" s="175" t="s">
        <v>148</v>
      </c>
      <c r="E122" s="176" t="s">
        <v>397</v>
      </c>
      <c r="F122" s="177" t="s">
        <v>398</v>
      </c>
      <c r="G122" s="178" t="s">
        <v>151</v>
      </c>
      <c r="H122" s="179">
        <v>19.8</v>
      </c>
      <c r="I122" s="180"/>
      <c r="J122" s="181">
        <f>ROUND(I122*H122,2)</f>
        <v>0</v>
      </c>
      <c r="K122" s="177" t="s">
        <v>152</v>
      </c>
      <c r="L122" s="40"/>
      <c r="M122" s="182" t="s">
        <v>5</v>
      </c>
      <c r="N122" s="183" t="s">
        <v>43</v>
      </c>
      <c r="O122" s="41"/>
      <c r="P122" s="184">
        <f>O122*H122</f>
        <v>0</v>
      </c>
      <c r="Q122" s="184">
        <v>1.13666</v>
      </c>
      <c r="R122" s="184">
        <f>Q122*H122</f>
        <v>22.505868</v>
      </c>
      <c r="S122" s="184">
        <v>0</v>
      </c>
      <c r="T122" s="185">
        <f>S122*H122</f>
        <v>0</v>
      </c>
      <c r="AR122" s="23" t="s">
        <v>153</v>
      </c>
      <c r="AT122" s="23" t="s">
        <v>148</v>
      </c>
      <c r="AU122" s="23" t="s">
        <v>82</v>
      </c>
      <c r="AY122" s="23" t="s">
        <v>146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3" t="s">
        <v>80</v>
      </c>
      <c r="BK122" s="186">
        <f>ROUND(I122*H122,2)</f>
        <v>0</v>
      </c>
      <c r="BL122" s="23" t="s">
        <v>153</v>
      </c>
      <c r="BM122" s="23" t="s">
        <v>399</v>
      </c>
    </row>
    <row r="123" spans="2:51" s="11" customFormat="1" ht="13.5">
      <c r="B123" s="187"/>
      <c r="D123" s="197" t="s">
        <v>155</v>
      </c>
      <c r="E123" s="206" t="s">
        <v>5</v>
      </c>
      <c r="F123" s="207" t="s">
        <v>400</v>
      </c>
      <c r="H123" s="208">
        <v>19.8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89" t="s">
        <v>155</v>
      </c>
      <c r="AU123" s="189" t="s">
        <v>82</v>
      </c>
      <c r="AV123" s="11" t="s">
        <v>82</v>
      </c>
      <c r="AW123" s="11" t="s">
        <v>35</v>
      </c>
      <c r="AX123" s="11" t="s">
        <v>80</v>
      </c>
      <c r="AY123" s="189" t="s">
        <v>146</v>
      </c>
    </row>
    <row r="124" spans="2:65" s="1" customFormat="1" ht="44.25" customHeight="1">
      <c r="B124" s="174"/>
      <c r="C124" s="175" t="s">
        <v>194</v>
      </c>
      <c r="D124" s="175" t="s">
        <v>148</v>
      </c>
      <c r="E124" s="176" t="s">
        <v>401</v>
      </c>
      <c r="F124" s="177" t="s">
        <v>402</v>
      </c>
      <c r="G124" s="178" t="s">
        <v>197</v>
      </c>
      <c r="H124" s="179">
        <v>0.297</v>
      </c>
      <c r="I124" s="180"/>
      <c r="J124" s="181">
        <f>ROUND(I124*H124,2)</f>
        <v>0</v>
      </c>
      <c r="K124" s="177" t="s">
        <v>152</v>
      </c>
      <c r="L124" s="40"/>
      <c r="M124" s="182" t="s">
        <v>5</v>
      </c>
      <c r="N124" s="183" t="s">
        <v>43</v>
      </c>
      <c r="O124" s="41"/>
      <c r="P124" s="184">
        <f>O124*H124</f>
        <v>0</v>
      </c>
      <c r="Q124" s="184">
        <v>1.05871</v>
      </c>
      <c r="R124" s="184">
        <f>Q124*H124</f>
        <v>0.31443687</v>
      </c>
      <c r="S124" s="184">
        <v>0</v>
      </c>
      <c r="T124" s="185">
        <f>S124*H124</f>
        <v>0</v>
      </c>
      <c r="AR124" s="23" t="s">
        <v>153</v>
      </c>
      <c r="AT124" s="23" t="s">
        <v>148</v>
      </c>
      <c r="AU124" s="23" t="s">
        <v>82</v>
      </c>
      <c r="AY124" s="23" t="s">
        <v>146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3" t="s">
        <v>80</v>
      </c>
      <c r="BK124" s="186">
        <f>ROUND(I124*H124,2)</f>
        <v>0</v>
      </c>
      <c r="BL124" s="23" t="s">
        <v>153</v>
      </c>
      <c r="BM124" s="23" t="s">
        <v>403</v>
      </c>
    </row>
    <row r="125" spans="2:51" s="11" customFormat="1" ht="13.5">
      <c r="B125" s="187"/>
      <c r="D125" s="197" t="s">
        <v>155</v>
      </c>
      <c r="F125" s="207" t="s">
        <v>404</v>
      </c>
      <c r="H125" s="208">
        <v>0.297</v>
      </c>
      <c r="I125" s="192"/>
      <c r="L125" s="187"/>
      <c r="M125" s="193"/>
      <c r="N125" s="194"/>
      <c r="O125" s="194"/>
      <c r="P125" s="194"/>
      <c r="Q125" s="194"/>
      <c r="R125" s="194"/>
      <c r="S125" s="194"/>
      <c r="T125" s="195"/>
      <c r="AT125" s="189" t="s">
        <v>155</v>
      </c>
      <c r="AU125" s="189" t="s">
        <v>82</v>
      </c>
      <c r="AV125" s="11" t="s">
        <v>82</v>
      </c>
      <c r="AW125" s="11" t="s">
        <v>6</v>
      </c>
      <c r="AX125" s="11" t="s">
        <v>80</v>
      </c>
      <c r="AY125" s="189" t="s">
        <v>146</v>
      </c>
    </row>
    <row r="126" spans="2:65" s="1" customFormat="1" ht="22.5" customHeight="1">
      <c r="B126" s="174"/>
      <c r="C126" s="175" t="s">
        <v>201</v>
      </c>
      <c r="D126" s="175" t="s">
        <v>148</v>
      </c>
      <c r="E126" s="176" t="s">
        <v>405</v>
      </c>
      <c r="F126" s="177" t="s">
        <v>406</v>
      </c>
      <c r="G126" s="178" t="s">
        <v>161</v>
      </c>
      <c r="H126" s="179">
        <v>1.759</v>
      </c>
      <c r="I126" s="180"/>
      <c r="J126" s="181">
        <f>ROUND(I126*H126,2)</f>
        <v>0</v>
      </c>
      <c r="K126" s="177" t="s">
        <v>152</v>
      </c>
      <c r="L126" s="40"/>
      <c r="M126" s="182" t="s">
        <v>5</v>
      </c>
      <c r="N126" s="183" t="s">
        <v>43</v>
      </c>
      <c r="O126" s="41"/>
      <c r="P126" s="184">
        <f>O126*H126</f>
        <v>0</v>
      </c>
      <c r="Q126" s="184">
        <v>2.45329</v>
      </c>
      <c r="R126" s="184">
        <f>Q126*H126</f>
        <v>4.31533711</v>
      </c>
      <c r="S126" s="184">
        <v>0</v>
      </c>
      <c r="T126" s="185">
        <f>S126*H126</f>
        <v>0</v>
      </c>
      <c r="AR126" s="23" t="s">
        <v>153</v>
      </c>
      <c r="AT126" s="23" t="s">
        <v>148</v>
      </c>
      <c r="AU126" s="23" t="s">
        <v>82</v>
      </c>
      <c r="AY126" s="23" t="s">
        <v>146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3" t="s">
        <v>80</v>
      </c>
      <c r="BK126" s="186">
        <f>ROUND(I126*H126,2)</f>
        <v>0</v>
      </c>
      <c r="BL126" s="23" t="s">
        <v>153</v>
      </c>
      <c r="BM126" s="23" t="s">
        <v>407</v>
      </c>
    </row>
    <row r="127" spans="2:51" s="11" customFormat="1" ht="13.5">
      <c r="B127" s="187"/>
      <c r="D127" s="188" t="s">
        <v>155</v>
      </c>
      <c r="E127" s="189" t="s">
        <v>5</v>
      </c>
      <c r="F127" s="190" t="s">
        <v>408</v>
      </c>
      <c r="H127" s="191">
        <v>0.342</v>
      </c>
      <c r="I127" s="192"/>
      <c r="L127" s="187"/>
      <c r="M127" s="193"/>
      <c r="N127" s="194"/>
      <c r="O127" s="194"/>
      <c r="P127" s="194"/>
      <c r="Q127" s="194"/>
      <c r="R127" s="194"/>
      <c r="S127" s="194"/>
      <c r="T127" s="195"/>
      <c r="AT127" s="189" t="s">
        <v>155</v>
      </c>
      <c r="AU127" s="189" t="s">
        <v>82</v>
      </c>
      <c r="AV127" s="11" t="s">
        <v>82</v>
      </c>
      <c r="AW127" s="11" t="s">
        <v>35</v>
      </c>
      <c r="AX127" s="11" t="s">
        <v>72</v>
      </c>
      <c r="AY127" s="189" t="s">
        <v>146</v>
      </c>
    </row>
    <row r="128" spans="2:51" s="11" customFormat="1" ht="13.5">
      <c r="B128" s="187"/>
      <c r="D128" s="188" t="s">
        <v>155</v>
      </c>
      <c r="E128" s="189" t="s">
        <v>5</v>
      </c>
      <c r="F128" s="190" t="s">
        <v>409</v>
      </c>
      <c r="H128" s="191">
        <v>0.51</v>
      </c>
      <c r="I128" s="192"/>
      <c r="L128" s="187"/>
      <c r="M128" s="193"/>
      <c r="N128" s="194"/>
      <c r="O128" s="194"/>
      <c r="P128" s="194"/>
      <c r="Q128" s="194"/>
      <c r="R128" s="194"/>
      <c r="S128" s="194"/>
      <c r="T128" s="195"/>
      <c r="AT128" s="189" t="s">
        <v>155</v>
      </c>
      <c r="AU128" s="189" t="s">
        <v>82</v>
      </c>
      <c r="AV128" s="11" t="s">
        <v>82</v>
      </c>
      <c r="AW128" s="11" t="s">
        <v>35</v>
      </c>
      <c r="AX128" s="11" t="s">
        <v>72</v>
      </c>
      <c r="AY128" s="189" t="s">
        <v>146</v>
      </c>
    </row>
    <row r="129" spans="2:51" s="11" customFormat="1" ht="13.5">
      <c r="B129" s="187"/>
      <c r="D129" s="188" t="s">
        <v>155</v>
      </c>
      <c r="E129" s="189" t="s">
        <v>5</v>
      </c>
      <c r="F129" s="190" t="s">
        <v>410</v>
      </c>
      <c r="H129" s="191">
        <v>0.907</v>
      </c>
      <c r="I129" s="192"/>
      <c r="L129" s="187"/>
      <c r="M129" s="193"/>
      <c r="N129" s="194"/>
      <c r="O129" s="194"/>
      <c r="P129" s="194"/>
      <c r="Q129" s="194"/>
      <c r="R129" s="194"/>
      <c r="S129" s="194"/>
      <c r="T129" s="195"/>
      <c r="AT129" s="189" t="s">
        <v>155</v>
      </c>
      <c r="AU129" s="189" t="s">
        <v>82</v>
      </c>
      <c r="AV129" s="11" t="s">
        <v>82</v>
      </c>
      <c r="AW129" s="11" t="s">
        <v>35</v>
      </c>
      <c r="AX129" s="11" t="s">
        <v>72</v>
      </c>
      <c r="AY129" s="189" t="s">
        <v>146</v>
      </c>
    </row>
    <row r="130" spans="2:51" s="12" customFormat="1" ht="13.5">
      <c r="B130" s="196"/>
      <c r="D130" s="197" t="s">
        <v>155</v>
      </c>
      <c r="E130" s="198" t="s">
        <v>5</v>
      </c>
      <c r="F130" s="199" t="s">
        <v>158</v>
      </c>
      <c r="H130" s="200">
        <v>1.759</v>
      </c>
      <c r="I130" s="201"/>
      <c r="L130" s="196"/>
      <c r="M130" s="202"/>
      <c r="N130" s="203"/>
      <c r="O130" s="203"/>
      <c r="P130" s="203"/>
      <c r="Q130" s="203"/>
      <c r="R130" s="203"/>
      <c r="S130" s="203"/>
      <c r="T130" s="204"/>
      <c r="AT130" s="205" t="s">
        <v>155</v>
      </c>
      <c r="AU130" s="205" t="s">
        <v>82</v>
      </c>
      <c r="AV130" s="12" t="s">
        <v>153</v>
      </c>
      <c r="AW130" s="12" t="s">
        <v>35</v>
      </c>
      <c r="AX130" s="12" t="s">
        <v>80</v>
      </c>
      <c r="AY130" s="205" t="s">
        <v>146</v>
      </c>
    </row>
    <row r="131" spans="2:65" s="1" customFormat="1" ht="44.25" customHeight="1">
      <c r="B131" s="174"/>
      <c r="C131" s="175" t="s">
        <v>207</v>
      </c>
      <c r="D131" s="175" t="s">
        <v>148</v>
      </c>
      <c r="E131" s="176" t="s">
        <v>411</v>
      </c>
      <c r="F131" s="177" t="s">
        <v>412</v>
      </c>
      <c r="G131" s="178" t="s">
        <v>151</v>
      </c>
      <c r="H131" s="179">
        <v>4.258</v>
      </c>
      <c r="I131" s="180"/>
      <c r="J131" s="181">
        <f>ROUND(I131*H131,2)</f>
        <v>0</v>
      </c>
      <c r="K131" s="177" t="s">
        <v>152</v>
      </c>
      <c r="L131" s="40"/>
      <c r="M131" s="182" t="s">
        <v>5</v>
      </c>
      <c r="N131" s="183" t="s">
        <v>43</v>
      </c>
      <c r="O131" s="41"/>
      <c r="P131" s="184">
        <f>O131*H131</f>
        <v>0</v>
      </c>
      <c r="Q131" s="184">
        <v>0.00157</v>
      </c>
      <c r="R131" s="184">
        <f>Q131*H131</f>
        <v>0.00668506</v>
      </c>
      <c r="S131" s="184">
        <v>0</v>
      </c>
      <c r="T131" s="185">
        <f>S131*H131</f>
        <v>0</v>
      </c>
      <c r="AR131" s="23" t="s">
        <v>153</v>
      </c>
      <c r="AT131" s="23" t="s">
        <v>148</v>
      </c>
      <c r="AU131" s="23" t="s">
        <v>82</v>
      </c>
      <c r="AY131" s="23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3" t="s">
        <v>80</v>
      </c>
      <c r="BK131" s="186">
        <f>ROUND(I131*H131,2)</f>
        <v>0</v>
      </c>
      <c r="BL131" s="23" t="s">
        <v>153</v>
      </c>
      <c r="BM131" s="23" t="s">
        <v>413</v>
      </c>
    </row>
    <row r="132" spans="2:51" s="11" customFormat="1" ht="13.5">
      <c r="B132" s="187"/>
      <c r="D132" s="188" t="s">
        <v>155</v>
      </c>
      <c r="E132" s="189" t="s">
        <v>5</v>
      </c>
      <c r="F132" s="190" t="s">
        <v>414</v>
      </c>
      <c r="H132" s="191">
        <v>1.708</v>
      </c>
      <c r="I132" s="192"/>
      <c r="L132" s="187"/>
      <c r="M132" s="193"/>
      <c r="N132" s="194"/>
      <c r="O132" s="194"/>
      <c r="P132" s="194"/>
      <c r="Q132" s="194"/>
      <c r="R132" s="194"/>
      <c r="S132" s="194"/>
      <c r="T132" s="195"/>
      <c r="AT132" s="189" t="s">
        <v>155</v>
      </c>
      <c r="AU132" s="189" t="s">
        <v>82</v>
      </c>
      <c r="AV132" s="11" t="s">
        <v>82</v>
      </c>
      <c r="AW132" s="11" t="s">
        <v>35</v>
      </c>
      <c r="AX132" s="11" t="s">
        <v>72</v>
      </c>
      <c r="AY132" s="189" t="s">
        <v>146</v>
      </c>
    </row>
    <row r="133" spans="2:51" s="11" customFormat="1" ht="13.5">
      <c r="B133" s="187"/>
      <c r="D133" s="188" t="s">
        <v>155</v>
      </c>
      <c r="E133" s="189" t="s">
        <v>5</v>
      </c>
      <c r="F133" s="190" t="s">
        <v>415</v>
      </c>
      <c r="H133" s="191">
        <v>2.55</v>
      </c>
      <c r="I133" s="192"/>
      <c r="L133" s="187"/>
      <c r="M133" s="193"/>
      <c r="N133" s="194"/>
      <c r="O133" s="194"/>
      <c r="P133" s="194"/>
      <c r="Q133" s="194"/>
      <c r="R133" s="194"/>
      <c r="S133" s="194"/>
      <c r="T133" s="195"/>
      <c r="AT133" s="189" t="s">
        <v>155</v>
      </c>
      <c r="AU133" s="189" t="s">
        <v>82</v>
      </c>
      <c r="AV133" s="11" t="s">
        <v>82</v>
      </c>
      <c r="AW133" s="11" t="s">
        <v>35</v>
      </c>
      <c r="AX133" s="11" t="s">
        <v>72</v>
      </c>
      <c r="AY133" s="189" t="s">
        <v>146</v>
      </c>
    </row>
    <row r="134" spans="2:51" s="12" customFormat="1" ht="13.5">
      <c r="B134" s="196"/>
      <c r="D134" s="197" t="s">
        <v>155</v>
      </c>
      <c r="E134" s="198" t="s">
        <v>5</v>
      </c>
      <c r="F134" s="199" t="s">
        <v>158</v>
      </c>
      <c r="H134" s="200">
        <v>4.258</v>
      </c>
      <c r="I134" s="201"/>
      <c r="L134" s="196"/>
      <c r="M134" s="202"/>
      <c r="N134" s="203"/>
      <c r="O134" s="203"/>
      <c r="P134" s="203"/>
      <c r="Q134" s="203"/>
      <c r="R134" s="203"/>
      <c r="S134" s="203"/>
      <c r="T134" s="204"/>
      <c r="AT134" s="205" t="s">
        <v>155</v>
      </c>
      <c r="AU134" s="205" t="s">
        <v>82</v>
      </c>
      <c r="AV134" s="12" t="s">
        <v>153</v>
      </c>
      <c r="AW134" s="12" t="s">
        <v>35</v>
      </c>
      <c r="AX134" s="12" t="s">
        <v>80</v>
      </c>
      <c r="AY134" s="205" t="s">
        <v>146</v>
      </c>
    </row>
    <row r="135" spans="2:65" s="1" customFormat="1" ht="44.25" customHeight="1">
      <c r="B135" s="174"/>
      <c r="C135" s="175" t="s">
        <v>212</v>
      </c>
      <c r="D135" s="175" t="s">
        <v>148</v>
      </c>
      <c r="E135" s="176" t="s">
        <v>416</v>
      </c>
      <c r="F135" s="177" t="s">
        <v>417</v>
      </c>
      <c r="G135" s="178" t="s">
        <v>151</v>
      </c>
      <c r="H135" s="179">
        <v>4.258</v>
      </c>
      <c r="I135" s="180"/>
      <c r="J135" s="181">
        <f>ROUND(I135*H135,2)</f>
        <v>0</v>
      </c>
      <c r="K135" s="177" t="s">
        <v>152</v>
      </c>
      <c r="L135" s="40"/>
      <c r="M135" s="182" t="s">
        <v>5</v>
      </c>
      <c r="N135" s="183" t="s">
        <v>43</v>
      </c>
      <c r="O135" s="41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AR135" s="23" t="s">
        <v>153</v>
      </c>
      <c r="AT135" s="23" t="s">
        <v>148</v>
      </c>
      <c r="AU135" s="23" t="s">
        <v>82</v>
      </c>
      <c r="AY135" s="23" t="s">
        <v>146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3" t="s">
        <v>80</v>
      </c>
      <c r="BK135" s="186">
        <f>ROUND(I135*H135,2)</f>
        <v>0</v>
      </c>
      <c r="BL135" s="23" t="s">
        <v>153</v>
      </c>
      <c r="BM135" s="23" t="s">
        <v>418</v>
      </c>
    </row>
    <row r="136" spans="2:65" s="1" customFormat="1" ht="44.25" customHeight="1">
      <c r="B136" s="174"/>
      <c r="C136" s="175" t="s">
        <v>217</v>
      </c>
      <c r="D136" s="175" t="s">
        <v>148</v>
      </c>
      <c r="E136" s="176" t="s">
        <v>419</v>
      </c>
      <c r="F136" s="177" t="s">
        <v>420</v>
      </c>
      <c r="G136" s="178" t="s">
        <v>151</v>
      </c>
      <c r="H136" s="179">
        <v>2.096</v>
      </c>
      <c r="I136" s="180"/>
      <c r="J136" s="181">
        <f>ROUND(I136*H136,2)</f>
        <v>0</v>
      </c>
      <c r="K136" s="177" t="s">
        <v>152</v>
      </c>
      <c r="L136" s="40"/>
      <c r="M136" s="182" t="s">
        <v>5</v>
      </c>
      <c r="N136" s="183" t="s">
        <v>43</v>
      </c>
      <c r="O136" s="41"/>
      <c r="P136" s="184">
        <f>O136*H136</f>
        <v>0</v>
      </c>
      <c r="Q136" s="184">
        <v>0.00109</v>
      </c>
      <c r="R136" s="184">
        <f>Q136*H136</f>
        <v>0.00228464</v>
      </c>
      <c r="S136" s="184">
        <v>0</v>
      </c>
      <c r="T136" s="185">
        <f>S136*H136</f>
        <v>0</v>
      </c>
      <c r="AR136" s="23" t="s">
        <v>153</v>
      </c>
      <c r="AT136" s="23" t="s">
        <v>148</v>
      </c>
      <c r="AU136" s="23" t="s">
        <v>82</v>
      </c>
      <c r="AY136" s="23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3" t="s">
        <v>80</v>
      </c>
      <c r="BK136" s="186">
        <f>ROUND(I136*H136,2)</f>
        <v>0</v>
      </c>
      <c r="BL136" s="23" t="s">
        <v>153</v>
      </c>
      <c r="BM136" s="23" t="s">
        <v>421</v>
      </c>
    </row>
    <row r="137" spans="2:51" s="11" customFormat="1" ht="13.5">
      <c r="B137" s="187"/>
      <c r="D137" s="197" t="s">
        <v>155</v>
      </c>
      <c r="E137" s="206" t="s">
        <v>5</v>
      </c>
      <c r="F137" s="207" t="s">
        <v>422</v>
      </c>
      <c r="H137" s="208">
        <v>2.096</v>
      </c>
      <c r="I137" s="192"/>
      <c r="L137" s="187"/>
      <c r="M137" s="193"/>
      <c r="N137" s="194"/>
      <c r="O137" s="194"/>
      <c r="P137" s="194"/>
      <c r="Q137" s="194"/>
      <c r="R137" s="194"/>
      <c r="S137" s="194"/>
      <c r="T137" s="195"/>
      <c r="AT137" s="189" t="s">
        <v>155</v>
      </c>
      <c r="AU137" s="189" t="s">
        <v>82</v>
      </c>
      <c r="AV137" s="11" t="s">
        <v>82</v>
      </c>
      <c r="AW137" s="11" t="s">
        <v>35</v>
      </c>
      <c r="AX137" s="11" t="s">
        <v>80</v>
      </c>
      <c r="AY137" s="189" t="s">
        <v>146</v>
      </c>
    </row>
    <row r="138" spans="2:65" s="1" customFormat="1" ht="44.25" customHeight="1">
      <c r="B138" s="174"/>
      <c r="C138" s="175" t="s">
        <v>224</v>
      </c>
      <c r="D138" s="175" t="s">
        <v>148</v>
      </c>
      <c r="E138" s="176" t="s">
        <v>423</v>
      </c>
      <c r="F138" s="177" t="s">
        <v>424</v>
      </c>
      <c r="G138" s="178" t="s">
        <v>151</v>
      </c>
      <c r="H138" s="179">
        <v>2.096</v>
      </c>
      <c r="I138" s="180"/>
      <c r="J138" s="181">
        <f>ROUND(I138*H138,2)</f>
        <v>0</v>
      </c>
      <c r="K138" s="177" t="s">
        <v>152</v>
      </c>
      <c r="L138" s="40"/>
      <c r="M138" s="182" t="s">
        <v>5</v>
      </c>
      <c r="N138" s="183" t="s">
        <v>43</v>
      </c>
      <c r="O138" s="41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23" t="s">
        <v>153</v>
      </c>
      <c r="AT138" s="23" t="s">
        <v>148</v>
      </c>
      <c r="AU138" s="23" t="s">
        <v>82</v>
      </c>
      <c r="AY138" s="23" t="s">
        <v>146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3" t="s">
        <v>80</v>
      </c>
      <c r="BK138" s="186">
        <f>ROUND(I138*H138,2)</f>
        <v>0</v>
      </c>
      <c r="BL138" s="23" t="s">
        <v>153</v>
      </c>
      <c r="BM138" s="23" t="s">
        <v>425</v>
      </c>
    </row>
    <row r="139" spans="2:63" s="10" customFormat="1" ht="29.85" customHeight="1">
      <c r="B139" s="160"/>
      <c r="D139" s="171" t="s">
        <v>71</v>
      </c>
      <c r="E139" s="172" t="s">
        <v>111</v>
      </c>
      <c r="F139" s="172" t="s">
        <v>426</v>
      </c>
      <c r="I139" s="163"/>
      <c r="J139" s="173">
        <f>BK139</f>
        <v>0</v>
      </c>
      <c r="L139" s="160"/>
      <c r="M139" s="165"/>
      <c r="N139" s="166"/>
      <c r="O139" s="166"/>
      <c r="P139" s="167">
        <f>SUM(P140:P152)</f>
        <v>0</v>
      </c>
      <c r="Q139" s="166"/>
      <c r="R139" s="167">
        <f>SUM(R140:R152)</f>
        <v>15.973838000000002</v>
      </c>
      <c r="S139" s="166"/>
      <c r="T139" s="168">
        <f>SUM(T140:T152)</f>
        <v>0</v>
      </c>
      <c r="AR139" s="161" t="s">
        <v>80</v>
      </c>
      <c r="AT139" s="169" t="s">
        <v>71</v>
      </c>
      <c r="AU139" s="169" t="s">
        <v>80</v>
      </c>
      <c r="AY139" s="161" t="s">
        <v>146</v>
      </c>
      <c r="BK139" s="170">
        <f>SUM(BK140:BK152)</f>
        <v>0</v>
      </c>
    </row>
    <row r="140" spans="2:65" s="1" customFormat="1" ht="31.5" customHeight="1">
      <c r="B140" s="174"/>
      <c r="C140" s="175" t="s">
        <v>11</v>
      </c>
      <c r="D140" s="175" t="s">
        <v>148</v>
      </c>
      <c r="E140" s="176" t="s">
        <v>427</v>
      </c>
      <c r="F140" s="177" t="s">
        <v>428</v>
      </c>
      <c r="G140" s="178" t="s">
        <v>151</v>
      </c>
      <c r="H140" s="179">
        <v>30.87</v>
      </c>
      <c r="I140" s="180"/>
      <c r="J140" s="181">
        <f>ROUND(I140*H140,2)</f>
        <v>0</v>
      </c>
      <c r="K140" s="177" t="s">
        <v>152</v>
      </c>
      <c r="L140" s="40"/>
      <c r="M140" s="182" t="s">
        <v>5</v>
      </c>
      <c r="N140" s="183" t="s">
        <v>43</v>
      </c>
      <c r="O140" s="41"/>
      <c r="P140" s="184">
        <f>O140*H140</f>
        <v>0</v>
      </c>
      <c r="Q140" s="184">
        <v>0.30381</v>
      </c>
      <c r="R140" s="184">
        <f>Q140*H140</f>
        <v>9.378614700000002</v>
      </c>
      <c r="S140" s="184">
        <v>0</v>
      </c>
      <c r="T140" s="185">
        <f>S140*H140</f>
        <v>0</v>
      </c>
      <c r="AR140" s="23" t="s">
        <v>153</v>
      </c>
      <c r="AT140" s="23" t="s">
        <v>148</v>
      </c>
      <c r="AU140" s="23" t="s">
        <v>82</v>
      </c>
      <c r="AY140" s="23" t="s">
        <v>146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3" t="s">
        <v>80</v>
      </c>
      <c r="BK140" s="186">
        <f>ROUND(I140*H140,2)</f>
        <v>0</v>
      </c>
      <c r="BL140" s="23" t="s">
        <v>153</v>
      </c>
      <c r="BM140" s="23" t="s">
        <v>429</v>
      </c>
    </row>
    <row r="141" spans="2:51" s="11" customFormat="1" ht="13.5">
      <c r="B141" s="187"/>
      <c r="D141" s="188" t="s">
        <v>155</v>
      </c>
      <c r="E141" s="189" t="s">
        <v>5</v>
      </c>
      <c r="F141" s="190" t="s">
        <v>430</v>
      </c>
      <c r="H141" s="191">
        <v>18.92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155</v>
      </c>
      <c r="AU141" s="189" t="s">
        <v>82</v>
      </c>
      <c r="AV141" s="11" t="s">
        <v>82</v>
      </c>
      <c r="AW141" s="11" t="s">
        <v>35</v>
      </c>
      <c r="AX141" s="11" t="s">
        <v>72</v>
      </c>
      <c r="AY141" s="189" t="s">
        <v>146</v>
      </c>
    </row>
    <row r="142" spans="2:51" s="11" customFormat="1" ht="13.5">
      <c r="B142" s="187"/>
      <c r="D142" s="188" t="s">
        <v>155</v>
      </c>
      <c r="E142" s="189" t="s">
        <v>5</v>
      </c>
      <c r="F142" s="190" t="s">
        <v>431</v>
      </c>
      <c r="H142" s="191">
        <v>8.25</v>
      </c>
      <c r="I142" s="192"/>
      <c r="L142" s="187"/>
      <c r="M142" s="193"/>
      <c r="N142" s="194"/>
      <c r="O142" s="194"/>
      <c r="P142" s="194"/>
      <c r="Q142" s="194"/>
      <c r="R142" s="194"/>
      <c r="S142" s="194"/>
      <c r="T142" s="195"/>
      <c r="AT142" s="189" t="s">
        <v>155</v>
      </c>
      <c r="AU142" s="189" t="s">
        <v>82</v>
      </c>
      <c r="AV142" s="11" t="s">
        <v>82</v>
      </c>
      <c r="AW142" s="11" t="s">
        <v>35</v>
      </c>
      <c r="AX142" s="11" t="s">
        <v>72</v>
      </c>
      <c r="AY142" s="189" t="s">
        <v>146</v>
      </c>
    </row>
    <row r="143" spans="2:51" s="11" customFormat="1" ht="13.5">
      <c r="B143" s="187"/>
      <c r="D143" s="188" t="s">
        <v>155</v>
      </c>
      <c r="E143" s="189" t="s">
        <v>5</v>
      </c>
      <c r="F143" s="190" t="s">
        <v>432</v>
      </c>
      <c r="H143" s="191">
        <v>3.7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89" t="s">
        <v>155</v>
      </c>
      <c r="AU143" s="189" t="s">
        <v>82</v>
      </c>
      <c r="AV143" s="11" t="s">
        <v>82</v>
      </c>
      <c r="AW143" s="11" t="s">
        <v>35</v>
      </c>
      <c r="AX143" s="11" t="s">
        <v>72</v>
      </c>
      <c r="AY143" s="189" t="s">
        <v>146</v>
      </c>
    </row>
    <row r="144" spans="2:51" s="12" customFormat="1" ht="13.5">
      <c r="B144" s="196"/>
      <c r="D144" s="197" t="s">
        <v>155</v>
      </c>
      <c r="E144" s="198" t="s">
        <v>5</v>
      </c>
      <c r="F144" s="199" t="s">
        <v>158</v>
      </c>
      <c r="H144" s="200">
        <v>30.87</v>
      </c>
      <c r="I144" s="201"/>
      <c r="L144" s="196"/>
      <c r="M144" s="202"/>
      <c r="N144" s="203"/>
      <c r="O144" s="203"/>
      <c r="P144" s="203"/>
      <c r="Q144" s="203"/>
      <c r="R144" s="203"/>
      <c r="S144" s="203"/>
      <c r="T144" s="204"/>
      <c r="AT144" s="205" t="s">
        <v>155</v>
      </c>
      <c r="AU144" s="205" t="s">
        <v>82</v>
      </c>
      <c r="AV144" s="12" t="s">
        <v>153</v>
      </c>
      <c r="AW144" s="12" t="s">
        <v>35</v>
      </c>
      <c r="AX144" s="12" t="s">
        <v>80</v>
      </c>
      <c r="AY144" s="205" t="s">
        <v>146</v>
      </c>
    </row>
    <row r="145" spans="2:65" s="1" customFormat="1" ht="31.5" customHeight="1">
      <c r="B145" s="174"/>
      <c r="C145" s="175" t="s">
        <v>234</v>
      </c>
      <c r="D145" s="175" t="s">
        <v>148</v>
      </c>
      <c r="E145" s="176" t="s">
        <v>433</v>
      </c>
      <c r="F145" s="177" t="s">
        <v>1765</v>
      </c>
      <c r="G145" s="178" t="s">
        <v>151</v>
      </c>
      <c r="H145" s="179">
        <v>30.87</v>
      </c>
      <c r="I145" s="180"/>
      <c r="J145" s="181">
        <f>ROUND(I145*H145,2)</f>
        <v>0</v>
      </c>
      <c r="K145" s="177" t="s">
        <v>152</v>
      </c>
      <c r="L145" s="40"/>
      <c r="M145" s="182" t="s">
        <v>5</v>
      </c>
      <c r="N145" s="183" t="s">
        <v>43</v>
      </c>
      <c r="O145" s="41"/>
      <c r="P145" s="184">
        <f>O145*H145</f>
        <v>0</v>
      </c>
      <c r="Q145" s="184">
        <v>0.20759</v>
      </c>
      <c r="R145" s="184">
        <f>Q145*H145</f>
        <v>6.4083033</v>
      </c>
      <c r="S145" s="184">
        <v>0</v>
      </c>
      <c r="T145" s="185">
        <f>S145*H145</f>
        <v>0</v>
      </c>
      <c r="AR145" s="23" t="s">
        <v>153</v>
      </c>
      <c r="AT145" s="23" t="s">
        <v>148</v>
      </c>
      <c r="AU145" s="23" t="s">
        <v>82</v>
      </c>
      <c r="AY145" s="23" t="s">
        <v>146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3" t="s">
        <v>80</v>
      </c>
      <c r="BK145" s="186">
        <f>ROUND(I145*H145,2)</f>
        <v>0</v>
      </c>
      <c r="BL145" s="23" t="s">
        <v>153</v>
      </c>
      <c r="BM145" s="23" t="s">
        <v>434</v>
      </c>
    </row>
    <row r="146" spans="2:51" s="11" customFormat="1" ht="13.5">
      <c r="B146" s="187"/>
      <c r="D146" s="188" t="s">
        <v>155</v>
      </c>
      <c r="E146" s="189" t="s">
        <v>5</v>
      </c>
      <c r="F146" s="190" t="s">
        <v>430</v>
      </c>
      <c r="H146" s="191">
        <v>18.92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155</v>
      </c>
      <c r="AU146" s="189" t="s">
        <v>82</v>
      </c>
      <c r="AV146" s="11" t="s">
        <v>82</v>
      </c>
      <c r="AW146" s="11" t="s">
        <v>35</v>
      </c>
      <c r="AX146" s="11" t="s">
        <v>72</v>
      </c>
      <c r="AY146" s="189" t="s">
        <v>146</v>
      </c>
    </row>
    <row r="147" spans="2:51" s="11" customFormat="1" ht="13.5">
      <c r="B147" s="187"/>
      <c r="D147" s="188" t="s">
        <v>155</v>
      </c>
      <c r="E147" s="189" t="s">
        <v>5</v>
      </c>
      <c r="F147" s="190" t="s">
        <v>431</v>
      </c>
      <c r="H147" s="191">
        <v>8.25</v>
      </c>
      <c r="I147" s="192"/>
      <c r="L147" s="187"/>
      <c r="M147" s="193"/>
      <c r="N147" s="194"/>
      <c r="O147" s="194"/>
      <c r="P147" s="194"/>
      <c r="Q147" s="194"/>
      <c r="R147" s="194"/>
      <c r="S147" s="194"/>
      <c r="T147" s="195"/>
      <c r="AT147" s="189" t="s">
        <v>155</v>
      </c>
      <c r="AU147" s="189" t="s">
        <v>82</v>
      </c>
      <c r="AV147" s="11" t="s">
        <v>82</v>
      </c>
      <c r="AW147" s="11" t="s">
        <v>35</v>
      </c>
      <c r="AX147" s="11" t="s">
        <v>72</v>
      </c>
      <c r="AY147" s="189" t="s">
        <v>146</v>
      </c>
    </row>
    <row r="148" spans="2:51" s="11" customFormat="1" ht="13.5">
      <c r="B148" s="187"/>
      <c r="D148" s="188" t="s">
        <v>155</v>
      </c>
      <c r="E148" s="189" t="s">
        <v>5</v>
      </c>
      <c r="F148" s="190" t="s">
        <v>432</v>
      </c>
      <c r="H148" s="191">
        <v>3.7</v>
      </c>
      <c r="I148" s="192"/>
      <c r="L148" s="187"/>
      <c r="M148" s="193"/>
      <c r="N148" s="194"/>
      <c r="O148" s="194"/>
      <c r="P148" s="194"/>
      <c r="Q148" s="194"/>
      <c r="R148" s="194"/>
      <c r="S148" s="194"/>
      <c r="T148" s="195"/>
      <c r="AT148" s="189" t="s">
        <v>155</v>
      </c>
      <c r="AU148" s="189" t="s">
        <v>82</v>
      </c>
      <c r="AV148" s="11" t="s">
        <v>82</v>
      </c>
      <c r="AW148" s="11" t="s">
        <v>35</v>
      </c>
      <c r="AX148" s="11" t="s">
        <v>72</v>
      </c>
      <c r="AY148" s="189" t="s">
        <v>146</v>
      </c>
    </row>
    <row r="149" spans="2:51" s="12" customFormat="1" ht="13.5">
      <c r="B149" s="196"/>
      <c r="D149" s="197" t="s">
        <v>155</v>
      </c>
      <c r="E149" s="198" t="s">
        <v>5</v>
      </c>
      <c r="F149" s="199" t="s">
        <v>158</v>
      </c>
      <c r="H149" s="200">
        <v>30.87</v>
      </c>
      <c r="I149" s="201"/>
      <c r="L149" s="196"/>
      <c r="M149" s="202"/>
      <c r="N149" s="203"/>
      <c r="O149" s="203"/>
      <c r="P149" s="203"/>
      <c r="Q149" s="203"/>
      <c r="R149" s="203"/>
      <c r="S149" s="203"/>
      <c r="T149" s="204"/>
      <c r="AT149" s="205" t="s">
        <v>155</v>
      </c>
      <c r="AU149" s="205" t="s">
        <v>82</v>
      </c>
      <c r="AV149" s="12" t="s">
        <v>153</v>
      </c>
      <c r="AW149" s="12" t="s">
        <v>35</v>
      </c>
      <c r="AX149" s="12" t="s">
        <v>80</v>
      </c>
      <c r="AY149" s="205" t="s">
        <v>146</v>
      </c>
    </row>
    <row r="150" spans="2:65" s="1" customFormat="1" ht="22.5" customHeight="1">
      <c r="B150" s="174"/>
      <c r="C150" s="175" t="s">
        <v>238</v>
      </c>
      <c r="D150" s="175" t="s">
        <v>148</v>
      </c>
      <c r="E150" s="176" t="s">
        <v>435</v>
      </c>
      <c r="F150" s="177" t="s">
        <v>436</v>
      </c>
      <c r="G150" s="178" t="s">
        <v>109</v>
      </c>
      <c r="H150" s="179">
        <v>8</v>
      </c>
      <c r="I150" s="180"/>
      <c r="J150" s="181">
        <f>ROUND(I150*H150,2)</f>
        <v>0</v>
      </c>
      <c r="K150" s="177" t="s">
        <v>152</v>
      </c>
      <c r="L150" s="40"/>
      <c r="M150" s="182" t="s">
        <v>5</v>
      </c>
      <c r="N150" s="183" t="s">
        <v>43</v>
      </c>
      <c r="O150" s="41"/>
      <c r="P150" s="184">
        <f>O150*H150</f>
        <v>0</v>
      </c>
      <c r="Q150" s="184">
        <v>0.00589</v>
      </c>
      <c r="R150" s="184">
        <f>Q150*H150</f>
        <v>0.04712</v>
      </c>
      <c r="S150" s="184">
        <v>0</v>
      </c>
      <c r="T150" s="185">
        <f>S150*H150</f>
        <v>0</v>
      </c>
      <c r="AR150" s="23" t="s">
        <v>153</v>
      </c>
      <c r="AT150" s="23" t="s">
        <v>148</v>
      </c>
      <c r="AU150" s="23" t="s">
        <v>82</v>
      </c>
      <c r="AY150" s="23" t="s">
        <v>146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3" t="s">
        <v>80</v>
      </c>
      <c r="BK150" s="186">
        <f>ROUND(I150*H150,2)</f>
        <v>0</v>
      </c>
      <c r="BL150" s="23" t="s">
        <v>153</v>
      </c>
      <c r="BM150" s="23" t="s">
        <v>437</v>
      </c>
    </row>
    <row r="151" spans="2:65" s="1" customFormat="1" ht="31.5" customHeight="1">
      <c r="B151" s="174"/>
      <c r="C151" s="175" t="s">
        <v>243</v>
      </c>
      <c r="D151" s="175" t="s">
        <v>148</v>
      </c>
      <c r="E151" s="176" t="s">
        <v>438</v>
      </c>
      <c r="F151" s="177" t="s">
        <v>439</v>
      </c>
      <c r="G151" s="178" t="s">
        <v>307</v>
      </c>
      <c r="H151" s="179">
        <v>3</v>
      </c>
      <c r="I151" s="180"/>
      <c r="J151" s="181">
        <f>ROUND(I151*H151,2)</f>
        <v>0</v>
      </c>
      <c r="K151" s="177" t="s">
        <v>152</v>
      </c>
      <c r="L151" s="40"/>
      <c r="M151" s="182" t="s">
        <v>5</v>
      </c>
      <c r="N151" s="183" t="s">
        <v>43</v>
      </c>
      <c r="O151" s="41"/>
      <c r="P151" s="184">
        <f>O151*H151</f>
        <v>0</v>
      </c>
      <c r="Q151" s="184">
        <v>0.04645</v>
      </c>
      <c r="R151" s="184">
        <f>Q151*H151</f>
        <v>0.13935</v>
      </c>
      <c r="S151" s="184">
        <v>0</v>
      </c>
      <c r="T151" s="185">
        <f>S151*H151</f>
        <v>0</v>
      </c>
      <c r="AR151" s="23" t="s">
        <v>153</v>
      </c>
      <c r="AT151" s="23" t="s">
        <v>148</v>
      </c>
      <c r="AU151" s="23" t="s">
        <v>82</v>
      </c>
      <c r="AY151" s="23" t="s">
        <v>146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3" t="s">
        <v>80</v>
      </c>
      <c r="BK151" s="186">
        <f>ROUND(I151*H151,2)</f>
        <v>0</v>
      </c>
      <c r="BL151" s="23" t="s">
        <v>153</v>
      </c>
      <c r="BM151" s="23" t="s">
        <v>440</v>
      </c>
    </row>
    <row r="152" spans="2:65" s="1" customFormat="1" ht="22.5" customHeight="1">
      <c r="B152" s="174"/>
      <c r="C152" s="175" t="s">
        <v>252</v>
      </c>
      <c r="D152" s="175" t="s">
        <v>148</v>
      </c>
      <c r="E152" s="176" t="s">
        <v>441</v>
      </c>
      <c r="F152" s="177" t="s">
        <v>442</v>
      </c>
      <c r="G152" s="178" t="s">
        <v>109</v>
      </c>
      <c r="H152" s="179">
        <v>1.5</v>
      </c>
      <c r="I152" s="180"/>
      <c r="J152" s="181">
        <f>ROUND(I152*H152,2)</f>
        <v>0</v>
      </c>
      <c r="K152" s="177" t="s">
        <v>152</v>
      </c>
      <c r="L152" s="40"/>
      <c r="M152" s="182" t="s">
        <v>5</v>
      </c>
      <c r="N152" s="183" t="s">
        <v>43</v>
      </c>
      <c r="O152" s="41"/>
      <c r="P152" s="184">
        <f>O152*H152</f>
        <v>0</v>
      </c>
      <c r="Q152" s="184">
        <v>0.0003</v>
      </c>
      <c r="R152" s="184">
        <f>Q152*H152</f>
        <v>0.00045</v>
      </c>
      <c r="S152" s="184">
        <v>0</v>
      </c>
      <c r="T152" s="185">
        <f>S152*H152</f>
        <v>0</v>
      </c>
      <c r="AR152" s="23" t="s">
        <v>153</v>
      </c>
      <c r="AT152" s="23" t="s">
        <v>148</v>
      </c>
      <c r="AU152" s="23" t="s">
        <v>82</v>
      </c>
      <c r="AY152" s="23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3" t="s">
        <v>80</v>
      </c>
      <c r="BK152" s="186">
        <f>ROUND(I152*H152,2)</f>
        <v>0</v>
      </c>
      <c r="BL152" s="23" t="s">
        <v>153</v>
      </c>
      <c r="BM152" s="23" t="s">
        <v>443</v>
      </c>
    </row>
    <row r="153" spans="2:63" s="10" customFormat="1" ht="29.85" customHeight="1">
      <c r="B153" s="160"/>
      <c r="D153" s="171" t="s">
        <v>71</v>
      </c>
      <c r="E153" s="172" t="s">
        <v>153</v>
      </c>
      <c r="F153" s="172" t="s">
        <v>444</v>
      </c>
      <c r="I153" s="163"/>
      <c r="J153" s="173">
        <f>BK153</f>
        <v>0</v>
      </c>
      <c r="L153" s="160"/>
      <c r="M153" s="165"/>
      <c r="N153" s="166"/>
      <c r="O153" s="166"/>
      <c r="P153" s="167">
        <f>SUM(P154:P194)</f>
        <v>0</v>
      </c>
      <c r="Q153" s="166"/>
      <c r="R153" s="167">
        <f>SUM(R154:R194)</f>
        <v>23.961985459999998</v>
      </c>
      <c r="S153" s="166"/>
      <c r="T153" s="168">
        <f>SUM(T154:T194)</f>
        <v>0</v>
      </c>
      <c r="AR153" s="161" t="s">
        <v>80</v>
      </c>
      <c r="AT153" s="169" t="s">
        <v>71</v>
      </c>
      <c r="AU153" s="169" t="s">
        <v>80</v>
      </c>
      <c r="AY153" s="161" t="s">
        <v>146</v>
      </c>
      <c r="BK153" s="170">
        <f>SUM(BK154:BK194)</f>
        <v>0</v>
      </c>
    </row>
    <row r="154" spans="2:65" s="1" customFormat="1" ht="22.5" customHeight="1">
      <c r="B154" s="174"/>
      <c r="C154" s="175" t="s">
        <v>258</v>
      </c>
      <c r="D154" s="175" t="s">
        <v>148</v>
      </c>
      <c r="E154" s="176" t="s">
        <v>445</v>
      </c>
      <c r="F154" s="177" t="s">
        <v>446</v>
      </c>
      <c r="G154" s="178" t="s">
        <v>151</v>
      </c>
      <c r="H154" s="179">
        <v>4.229</v>
      </c>
      <c r="I154" s="180"/>
      <c r="J154" s="181">
        <f>ROUND(I154*H154,2)</f>
        <v>0</v>
      </c>
      <c r="K154" s="177" t="s">
        <v>5</v>
      </c>
      <c r="L154" s="40"/>
      <c r="M154" s="182" t="s">
        <v>5</v>
      </c>
      <c r="N154" s="183" t="s">
        <v>43</v>
      </c>
      <c r="O154" s="41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AR154" s="23" t="s">
        <v>153</v>
      </c>
      <c r="AT154" s="23" t="s">
        <v>148</v>
      </c>
      <c r="AU154" s="23" t="s">
        <v>82</v>
      </c>
      <c r="AY154" s="23" t="s">
        <v>146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3" t="s">
        <v>80</v>
      </c>
      <c r="BK154" s="186">
        <f>ROUND(I154*H154,2)</f>
        <v>0</v>
      </c>
      <c r="BL154" s="23" t="s">
        <v>153</v>
      </c>
      <c r="BM154" s="23" t="s">
        <v>447</v>
      </c>
    </row>
    <row r="155" spans="2:51" s="11" customFormat="1" ht="13.5">
      <c r="B155" s="187"/>
      <c r="D155" s="188" t="s">
        <v>155</v>
      </c>
      <c r="E155" s="189" t="s">
        <v>5</v>
      </c>
      <c r="F155" s="190" t="s">
        <v>448</v>
      </c>
      <c r="H155" s="191">
        <v>4.484</v>
      </c>
      <c r="I155" s="192"/>
      <c r="L155" s="187"/>
      <c r="M155" s="193"/>
      <c r="N155" s="194"/>
      <c r="O155" s="194"/>
      <c r="P155" s="194"/>
      <c r="Q155" s="194"/>
      <c r="R155" s="194"/>
      <c r="S155" s="194"/>
      <c r="T155" s="195"/>
      <c r="AT155" s="189" t="s">
        <v>155</v>
      </c>
      <c r="AU155" s="189" t="s">
        <v>82</v>
      </c>
      <c r="AV155" s="11" t="s">
        <v>82</v>
      </c>
      <c r="AW155" s="11" t="s">
        <v>35</v>
      </c>
      <c r="AX155" s="11" t="s">
        <v>72</v>
      </c>
      <c r="AY155" s="189" t="s">
        <v>146</v>
      </c>
    </row>
    <row r="156" spans="2:51" s="11" customFormat="1" ht="13.5">
      <c r="B156" s="187"/>
      <c r="D156" s="188" t="s">
        <v>155</v>
      </c>
      <c r="E156" s="189" t="s">
        <v>5</v>
      </c>
      <c r="F156" s="190" t="s">
        <v>449</v>
      </c>
      <c r="H156" s="191">
        <v>0.285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89" t="s">
        <v>155</v>
      </c>
      <c r="AU156" s="189" t="s">
        <v>82</v>
      </c>
      <c r="AV156" s="11" t="s">
        <v>82</v>
      </c>
      <c r="AW156" s="11" t="s">
        <v>35</v>
      </c>
      <c r="AX156" s="11" t="s">
        <v>72</v>
      </c>
      <c r="AY156" s="189" t="s">
        <v>146</v>
      </c>
    </row>
    <row r="157" spans="2:51" s="11" customFormat="1" ht="13.5">
      <c r="B157" s="187"/>
      <c r="D157" s="188" t="s">
        <v>155</v>
      </c>
      <c r="E157" s="189" t="s">
        <v>5</v>
      </c>
      <c r="F157" s="190" t="s">
        <v>450</v>
      </c>
      <c r="H157" s="191">
        <v>-0.54</v>
      </c>
      <c r="I157" s="192"/>
      <c r="L157" s="187"/>
      <c r="M157" s="193"/>
      <c r="N157" s="194"/>
      <c r="O157" s="194"/>
      <c r="P157" s="194"/>
      <c r="Q157" s="194"/>
      <c r="R157" s="194"/>
      <c r="S157" s="194"/>
      <c r="T157" s="195"/>
      <c r="AT157" s="189" t="s">
        <v>155</v>
      </c>
      <c r="AU157" s="189" t="s">
        <v>82</v>
      </c>
      <c r="AV157" s="11" t="s">
        <v>82</v>
      </c>
      <c r="AW157" s="11" t="s">
        <v>35</v>
      </c>
      <c r="AX157" s="11" t="s">
        <v>72</v>
      </c>
      <c r="AY157" s="189" t="s">
        <v>146</v>
      </c>
    </row>
    <row r="158" spans="2:51" s="12" customFormat="1" ht="13.5">
      <c r="B158" s="196"/>
      <c r="D158" s="197" t="s">
        <v>155</v>
      </c>
      <c r="E158" s="198" t="s">
        <v>5</v>
      </c>
      <c r="F158" s="199" t="s">
        <v>158</v>
      </c>
      <c r="H158" s="200">
        <v>4.229</v>
      </c>
      <c r="I158" s="201"/>
      <c r="L158" s="196"/>
      <c r="M158" s="202"/>
      <c r="N158" s="203"/>
      <c r="O158" s="203"/>
      <c r="P158" s="203"/>
      <c r="Q158" s="203"/>
      <c r="R158" s="203"/>
      <c r="S158" s="203"/>
      <c r="T158" s="204"/>
      <c r="AT158" s="205" t="s">
        <v>155</v>
      </c>
      <c r="AU158" s="205" t="s">
        <v>82</v>
      </c>
      <c r="AV158" s="12" t="s">
        <v>153</v>
      </c>
      <c r="AW158" s="12" t="s">
        <v>35</v>
      </c>
      <c r="AX158" s="12" t="s">
        <v>80</v>
      </c>
      <c r="AY158" s="205" t="s">
        <v>146</v>
      </c>
    </row>
    <row r="159" spans="2:65" s="1" customFormat="1" ht="22.5" customHeight="1">
      <c r="B159" s="174"/>
      <c r="C159" s="212" t="s">
        <v>10</v>
      </c>
      <c r="D159" s="212" t="s">
        <v>318</v>
      </c>
      <c r="E159" s="213" t="s">
        <v>451</v>
      </c>
      <c r="F159" s="214" t="s">
        <v>452</v>
      </c>
      <c r="G159" s="215" t="s">
        <v>151</v>
      </c>
      <c r="H159" s="216">
        <v>4.229</v>
      </c>
      <c r="I159" s="217"/>
      <c r="J159" s="218">
        <f>ROUND(I159*H159,2)</f>
        <v>0</v>
      </c>
      <c r="K159" s="214" t="s">
        <v>5</v>
      </c>
      <c r="L159" s="219"/>
      <c r="M159" s="220" t="s">
        <v>5</v>
      </c>
      <c r="N159" s="221" t="s">
        <v>43</v>
      </c>
      <c r="O159" s="41"/>
      <c r="P159" s="184">
        <f>O159*H159</f>
        <v>0</v>
      </c>
      <c r="Q159" s="184">
        <v>0.0009</v>
      </c>
      <c r="R159" s="184">
        <f>Q159*H159</f>
        <v>0.0038061</v>
      </c>
      <c r="S159" s="184">
        <v>0</v>
      </c>
      <c r="T159" s="185">
        <f>S159*H159</f>
        <v>0</v>
      </c>
      <c r="AR159" s="23" t="s">
        <v>453</v>
      </c>
      <c r="AT159" s="23" t="s">
        <v>318</v>
      </c>
      <c r="AU159" s="23" t="s">
        <v>82</v>
      </c>
      <c r="AY159" s="23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3" t="s">
        <v>80</v>
      </c>
      <c r="BK159" s="186">
        <f>ROUND(I159*H159,2)</f>
        <v>0</v>
      </c>
      <c r="BL159" s="23" t="s">
        <v>234</v>
      </c>
      <c r="BM159" s="23" t="s">
        <v>454</v>
      </c>
    </row>
    <row r="160" spans="2:65" s="1" customFormat="1" ht="31.5" customHeight="1">
      <c r="B160" s="174"/>
      <c r="C160" s="175" t="s">
        <v>267</v>
      </c>
      <c r="D160" s="175" t="s">
        <v>148</v>
      </c>
      <c r="E160" s="176" t="s">
        <v>455</v>
      </c>
      <c r="F160" s="177" t="s">
        <v>456</v>
      </c>
      <c r="G160" s="178" t="s">
        <v>161</v>
      </c>
      <c r="H160" s="179">
        <v>4.152</v>
      </c>
      <c r="I160" s="180"/>
      <c r="J160" s="181">
        <f>ROUND(I160*H160,2)</f>
        <v>0</v>
      </c>
      <c r="K160" s="177" t="s">
        <v>152</v>
      </c>
      <c r="L160" s="40"/>
      <c r="M160" s="182" t="s">
        <v>5</v>
      </c>
      <c r="N160" s="183" t="s">
        <v>43</v>
      </c>
      <c r="O160" s="41"/>
      <c r="P160" s="184">
        <f>O160*H160</f>
        <v>0</v>
      </c>
      <c r="Q160" s="184">
        <v>2.45343</v>
      </c>
      <c r="R160" s="184">
        <f>Q160*H160</f>
        <v>10.186641360000001</v>
      </c>
      <c r="S160" s="184">
        <v>0</v>
      </c>
      <c r="T160" s="185">
        <f>S160*H160</f>
        <v>0</v>
      </c>
      <c r="AR160" s="23" t="s">
        <v>153</v>
      </c>
      <c r="AT160" s="23" t="s">
        <v>148</v>
      </c>
      <c r="AU160" s="23" t="s">
        <v>82</v>
      </c>
      <c r="AY160" s="23" t="s">
        <v>146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3" t="s">
        <v>80</v>
      </c>
      <c r="BK160" s="186">
        <f>ROUND(I160*H160,2)</f>
        <v>0</v>
      </c>
      <c r="BL160" s="23" t="s">
        <v>153</v>
      </c>
      <c r="BM160" s="23" t="s">
        <v>457</v>
      </c>
    </row>
    <row r="161" spans="2:51" s="11" customFormat="1" ht="13.5">
      <c r="B161" s="187"/>
      <c r="D161" s="188" t="s">
        <v>155</v>
      </c>
      <c r="E161" s="189" t="s">
        <v>5</v>
      </c>
      <c r="F161" s="190" t="s">
        <v>458</v>
      </c>
      <c r="H161" s="191">
        <v>3.732</v>
      </c>
      <c r="I161" s="192"/>
      <c r="L161" s="187"/>
      <c r="M161" s="193"/>
      <c r="N161" s="194"/>
      <c r="O161" s="194"/>
      <c r="P161" s="194"/>
      <c r="Q161" s="194"/>
      <c r="R161" s="194"/>
      <c r="S161" s="194"/>
      <c r="T161" s="195"/>
      <c r="AT161" s="189" t="s">
        <v>155</v>
      </c>
      <c r="AU161" s="189" t="s">
        <v>82</v>
      </c>
      <c r="AV161" s="11" t="s">
        <v>82</v>
      </c>
      <c r="AW161" s="11" t="s">
        <v>35</v>
      </c>
      <c r="AX161" s="11" t="s">
        <v>72</v>
      </c>
      <c r="AY161" s="189" t="s">
        <v>146</v>
      </c>
    </row>
    <row r="162" spans="2:51" s="11" customFormat="1" ht="13.5">
      <c r="B162" s="187"/>
      <c r="D162" s="188" t="s">
        <v>155</v>
      </c>
      <c r="E162" s="189" t="s">
        <v>5</v>
      </c>
      <c r="F162" s="190" t="s">
        <v>459</v>
      </c>
      <c r="H162" s="191">
        <v>-0.135</v>
      </c>
      <c r="I162" s="192"/>
      <c r="L162" s="187"/>
      <c r="M162" s="193"/>
      <c r="N162" s="194"/>
      <c r="O162" s="194"/>
      <c r="P162" s="194"/>
      <c r="Q162" s="194"/>
      <c r="R162" s="194"/>
      <c r="S162" s="194"/>
      <c r="T162" s="195"/>
      <c r="AT162" s="189" t="s">
        <v>155</v>
      </c>
      <c r="AU162" s="189" t="s">
        <v>82</v>
      </c>
      <c r="AV162" s="11" t="s">
        <v>82</v>
      </c>
      <c r="AW162" s="11" t="s">
        <v>35</v>
      </c>
      <c r="AX162" s="11" t="s">
        <v>72</v>
      </c>
      <c r="AY162" s="189" t="s">
        <v>146</v>
      </c>
    </row>
    <row r="163" spans="2:51" s="11" customFormat="1" ht="13.5">
      <c r="B163" s="187"/>
      <c r="D163" s="188" t="s">
        <v>155</v>
      </c>
      <c r="E163" s="189" t="s">
        <v>5</v>
      </c>
      <c r="F163" s="190" t="s">
        <v>460</v>
      </c>
      <c r="H163" s="191">
        <v>0.555</v>
      </c>
      <c r="I163" s="192"/>
      <c r="L163" s="187"/>
      <c r="M163" s="193"/>
      <c r="N163" s="194"/>
      <c r="O163" s="194"/>
      <c r="P163" s="194"/>
      <c r="Q163" s="194"/>
      <c r="R163" s="194"/>
      <c r="S163" s="194"/>
      <c r="T163" s="195"/>
      <c r="AT163" s="189" t="s">
        <v>155</v>
      </c>
      <c r="AU163" s="189" t="s">
        <v>82</v>
      </c>
      <c r="AV163" s="11" t="s">
        <v>82</v>
      </c>
      <c r="AW163" s="11" t="s">
        <v>35</v>
      </c>
      <c r="AX163" s="11" t="s">
        <v>72</v>
      </c>
      <c r="AY163" s="189" t="s">
        <v>146</v>
      </c>
    </row>
    <row r="164" spans="2:51" s="12" customFormat="1" ht="13.5">
      <c r="B164" s="196"/>
      <c r="D164" s="197" t="s">
        <v>155</v>
      </c>
      <c r="E164" s="198" t="s">
        <v>5</v>
      </c>
      <c r="F164" s="199" t="s">
        <v>158</v>
      </c>
      <c r="H164" s="200">
        <v>4.152</v>
      </c>
      <c r="I164" s="201"/>
      <c r="L164" s="196"/>
      <c r="M164" s="202"/>
      <c r="N164" s="203"/>
      <c r="O164" s="203"/>
      <c r="P164" s="203"/>
      <c r="Q164" s="203"/>
      <c r="R164" s="203"/>
      <c r="S164" s="203"/>
      <c r="T164" s="204"/>
      <c r="AT164" s="205" t="s">
        <v>155</v>
      </c>
      <c r="AU164" s="205" t="s">
        <v>82</v>
      </c>
      <c r="AV164" s="12" t="s">
        <v>153</v>
      </c>
      <c r="AW164" s="12" t="s">
        <v>35</v>
      </c>
      <c r="AX164" s="12" t="s">
        <v>80</v>
      </c>
      <c r="AY164" s="205" t="s">
        <v>146</v>
      </c>
    </row>
    <row r="165" spans="2:65" s="1" customFormat="1" ht="31.5" customHeight="1">
      <c r="B165" s="174"/>
      <c r="C165" s="175" t="s">
        <v>272</v>
      </c>
      <c r="D165" s="175" t="s">
        <v>148</v>
      </c>
      <c r="E165" s="176" t="s">
        <v>461</v>
      </c>
      <c r="F165" s="177" t="s">
        <v>462</v>
      </c>
      <c r="G165" s="178" t="s">
        <v>151</v>
      </c>
      <c r="H165" s="179">
        <v>20.528</v>
      </c>
      <c r="I165" s="180"/>
      <c r="J165" s="181">
        <f>ROUND(I165*H165,2)</f>
        <v>0</v>
      </c>
      <c r="K165" s="177" t="s">
        <v>152</v>
      </c>
      <c r="L165" s="40"/>
      <c r="M165" s="182" t="s">
        <v>5</v>
      </c>
      <c r="N165" s="183" t="s">
        <v>43</v>
      </c>
      <c r="O165" s="41"/>
      <c r="P165" s="184">
        <f>O165*H165</f>
        <v>0</v>
      </c>
      <c r="Q165" s="184">
        <v>0.00215</v>
      </c>
      <c r="R165" s="184">
        <f>Q165*H165</f>
        <v>0.0441352</v>
      </c>
      <c r="S165" s="184">
        <v>0</v>
      </c>
      <c r="T165" s="185">
        <f>S165*H165</f>
        <v>0</v>
      </c>
      <c r="AR165" s="23" t="s">
        <v>153</v>
      </c>
      <c r="AT165" s="23" t="s">
        <v>148</v>
      </c>
      <c r="AU165" s="23" t="s">
        <v>82</v>
      </c>
      <c r="AY165" s="23" t="s">
        <v>146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3" t="s">
        <v>80</v>
      </c>
      <c r="BK165" s="186">
        <f>ROUND(I165*H165,2)</f>
        <v>0</v>
      </c>
      <c r="BL165" s="23" t="s">
        <v>153</v>
      </c>
      <c r="BM165" s="23" t="s">
        <v>463</v>
      </c>
    </row>
    <row r="166" spans="2:51" s="11" customFormat="1" ht="13.5">
      <c r="B166" s="187"/>
      <c r="D166" s="188" t="s">
        <v>155</v>
      </c>
      <c r="E166" s="189" t="s">
        <v>5</v>
      </c>
      <c r="F166" s="190" t="s">
        <v>464</v>
      </c>
      <c r="H166" s="191">
        <v>13.248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89" t="s">
        <v>155</v>
      </c>
      <c r="AU166" s="189" t="s">
        <v>82</v>
      </c>
      <c r="AV166" s="11" t="s">
        <v>82</v>
      </c>
      <c r="AW166" s="11" t="s">
        <v>35</v>
      </c>
      <c r="AX166" s="11" t="s">
        <v>72</v>
      </c>
      <c r="AY166" s="189" t="s">
        <v>146</v>
      </c>
    </row>
    <row r="167" spans="2:51" s="11" customFormat="1" ht="13.5">
      <c r="B167" s="187"/>
      <c r="D167" s="188" t="s">
        <v>155</v>
      </c>
      <c r="E167" s="189" t="s">
        <v>5</v>
      </c>
      <c r="F167" s="190" t="s">
        <v>465</v>
      </c>
      <c r="H167" s="191">
        <v>4.31</v>
      </c>
      <c r="I167" s="192"/>
      <c r="L167" s="187"/>
      <c r="M167" s="193"/>
      <c r="N167" s="194"/>
      <c r="O167" s="194"/>
      <c r="P167" s="194"/>
      <c r="Q167" s="194"/>
      <c r="R167" s="194"/>
      <c r="S167" s="194"/>
      <c r="T167" s="195"/>
      <c r="AT167" s="189" t="s">
        <v>155</v>
      </c>
      <c r="AU167" s="189" t="s">
        <v>82</v>
      </c>
      <c r="AV167" s="11" t="s">
        <v>82</v>
      </c>
      <c r="AW167" s="11" t="s">
        <v>35</v>
      </c>
      <c r="AX167" s="11" t="s">
        <v>72</v>
      </c>
      <c r="AY167" s="189" t="s">
        <v>146</v>
      </c>
    </row>
    <row r="168" spans="2:51" s="11" customFormat="1" ht="13.5">
      <c r="B168" s="187"/>
      <c r="D168" s="188" t="s">
        <v>155</v>
      </c>
      <c r="E168" s="189" t="s">
        <v>5</v>
      </c>
      <c r="F168" s="190" t="s">
        <v>466</v>
      </c>
      <c r="H168" s="191">
        <v>0.75</v>
      </c>
      <c r="I168" s="192"/>
      <c r="L168" s="187"/>
      <c r="M168" s="193"/>
      <c r="N168" s="194"/>
      <c r="O168" s="194"/>
      <c r="P168" s="194"/>
      <c r="Q168" s="194"/>
      <c r="R168" s="194"/>
      <c r="S168" s="194"/>
      <c r="T168" s="195"/>
      <c r="AT168" s="189" t="s">
        <v>155</v>
      </c>
      <c r="AU168" s="189" t="s">
        <v>82</v>
      </c>
      <c r="AV168" s="11" t="s">
        <v>82</v>
      </c>
      <c r="AW168" s="11" t="s">
        <v>35</v>
      </c>
      <c r="AX168" s="11" t="s">
        <v>72</v>
      </c>
      <c r="AY168" s="189" t="s">
        <v>146</v>
      </c>
    </row>
    <row r="169" spans="2:51" s="11" customFormat="1" ht="13.5">
      <c r="B169" s="187"/>
      <c r="D169" s="188" t="s">
        <v>155</v>
      </c>
      <c r="E169" s="189" t="s">
        <v>5</v>
      </c>
      <c r="F169" s="190" t="s">
        <v>467</v>
      </c>
      <c r="H169" s="191">
        <v>2.22</v>
      </c>
      <c r="I169" s="192"/>
      <c r="L169" s="187"/>
      <c r="M169" s="193"/>
      <c r="N169" s="194"/>
      <c r="O169" s="194"/>
      <c r="P169" s="194"/>
      <c r="Q169" s="194"/>
      <c r="R169" s="194"/>
      <c r="S169" s="194"/>
      <c r="T169" s="195"/>
      <c r="AT169" s="189" t="s">
        <v>155</v>
      </c>
      <c r="AU169" s="189" t="s">
        <v>82</v>
      </c>
      <c r="AV169" s="11" t="s">
        <v>82</v>
      </c>
      <c r="AW169" s="11" t="s">
        <v>35</v>
      </c>
      <c r="AX169" s="11" t="s">
        <v>72</v>
      </c>
      <c r="AY169" s="189" t="s">
        <v>146</v>
      </c>
    </row>
    <row r="170" spans="2:51" s="12" customFormat="1" ht="13.5">
      <c r="B170" s="196"/>
      <c r="D170" s="197" t="s">
        <v>155</v>
      </c>
      <c r="E170" s="198" t="s">
        <v>5</v>
      </c>
      <c r="F170" s="199" t="s">
        <v>158</v>
      </c>
      <c r="H170" s="200">
        <v>20.528</v>
      </c>
      <c r="I170" s="201"/>
      <c r="L170" s="196"/>
      <c r="M170" s="202"/>
      <c r="N170" s="203"/>
      <c r="O170" s="203"/>
      <c r="P170" s="203"/>
      <c r="Q170" s="203"/>
      <c r="R170" s="203"/>
      <c r="S170" s="203"/>
      <c r="T170" s="204"/>
      <c r="AT170" s="205" t="s">
        <v>155</v>
      </c>
      <c r="AU170" s="205" t="s">
        <v>82</v>
      </c>
      <c r="AV170" s="12" t="s">
        <v>153</v>
      </c>
      <c r="AW170" s="12" t="s">
        <v>35</v>
      </c>
      <c r="AX170" s="12" t="s">
        <v>80</v>
      </c>
      <c r="AY170" s="205" t="s">
        <v>146</v>
      </c>
    </row>
    <row r="171" spans="2:65" s="1" customFormat="1" ht="31.5" customHeight="1">
      <c r="B171" s="174"/>
      <c r="C171" s="175" t="s">
        <v>280</v>
      </c>
      <c r="D171" s="175" t="s">
        <v>148</v>
      </c>
      <c r="E171" s="176" t="s">
        <v>468</v>
      </c>
      <c r="F171" s="177" t="s">
        <v>469</v>
      </c>
      <c r="G171" s="178" t="s">
        <v>151</v>
      </c>
      <c r="H171" s="179">
        <v>20.528</v>
      </c>
      <c r="I171" s="180"/>
      <c r="J171" s="181">
        <f>ROUND(I171*H171,2)</f>
        <v>0</v>
      </c>
      <c r="K171" s="177" t="s">
        <v>152</v>
      </c>
      <c r="L171" s="40"/>
      <c r="M171" s="182" t="s">
        <v>5</v>
      </c>
      <c r="N171" s="183" t="s">
        <v>43</v>
      </c>
      <c r="O171" s="41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AR171" s="23" t="s">
        <v>153</v>
      </c>
      <c r="AT171" s="23" t="s">
        <v>148</v>
      </c>
      <c r="AU171" s="23" t="s">
        <v>82</v>
      </c>
      <c r="AY171" s="23" t="s">
        <v>146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3" t="s">
        <v>80</v>
      </c>
      <c r="BK171" s="186">
        <f>ROUND(I171*H171,2)</f>
        <v>0</v>
      </c>
      <c r="BL171" s="23" t="s">
        <v>153</v>
      </c>
      <c r="BM171" s="23" t="s">
        <v>470</v>
      </c>
    </row>
    <row r="172" spans="2:65" s="1" customFormat="1" ht="31.5" customHeight="1">
      <c r="B172" s="174"/>
      <c r="C172" s="175" t="s">
        <v>285</v>
      </c>
      <c r="D172" s="175" t="s">
        <v>148</v>
      </c>
      <c r="E172" s="176" t="s">
        <v>471</v>
      </c>
      <c r="F172" s="177" t="s">
        <v>472</v>
      </c>
      <c r="G172" s="178" t="s">
        <v>151</v>
      </c>
      <c r="H172" s="179">
        <v>15.468</v>
      </c>
      <c r="I172" s="180"/>
      <c r="J172" s="181">
        <f>ROUND(I172*H172,2)</f>
        <v>0</v>
      </c>
      <c r="K172" s="177" t="s">
        <v>152</v>
      </c>
      <c r="L172" s="40"/>
      <c r="M172" s="182" t="s">
        <v>5</v>
      </c>
      <c r="N172" s="183" t="s">
        <v>43</v>
      </c>
      <c r="O172" s="41"/>
      <c r="P172" s="184">
        <f>O172*H172</f>
        <v>0</v>
      </c>
      <c r="Q172" s="184">
        <v>0.0031</v>
      </c>
      <c r="R172" s="184">
        <f>Q172*H172</f>
        <v>0.047950799999999995</v>
      </c>
      <c r="S172" s="184">
        <v>0</v>
      </c>
      <c r="T172" s="185">
        <f>S172*H172</f>
        <v>0</v>
      </c>
      <c r="AR172" s="23" t="s">
        <v>153</v>
      </c>
      <c r="AT172" s="23" t="s">
        <v>148</v>
      </c>
      <c r="AU172" s="23" t="s">
        <v>82</v>
      </c>
      <c r="AY172" s="23" t="s">
        <v>146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3" t="s">
        <v>80</v>
      </c>
      <c r="BK172" s="186">
        <f>ROUND(I172*H172,2)</f>
        <v>0</v>
      </c>
      <c r="BL172" s="23" t="s">
        <v>153</v>
      </c>
      <c r="BM172" s="23" t="s">
        <v>473</v>
      </c>
    </row>
    <row r="173" spans="2:51" s="11" customFormat="1" ht="13.5">
      <c r="B173" s="187"/>
      <c r="D173" s="188" t="s">
        <v>155</v>
      </c>
      <c r="E173" s="189" t="s">
        <v>5</v>
      </c>
      <c r="F173" s="190" t="s">
        <v>464</v>
      </c>
      <c r="H173" s="191">
        <v>13.248</v>
      </c>
      <c r="I173" s="192"/>
      <c r="L173" s="187"/>
      <c r="M173" s="193"/>
      <c r="N173" s="194"/>
      <c r="O173" s="194"/>
      <c r="P173" s="194"/>
      <c r="Q173" s="194"/>
      <c r="R173" s="194"/>
      <c r="S173" s="194"/>
      <c r="T173" s="195"/>
      <c r="AT173" s="189" t="s">
        <v>155</v>
      </c>
      <c r="AU173" s="189" t="s">
        <v>82</v>
      </c>
      <c r="AV173" s="11" t="s">
        <v>82</v>
      </c>
      <c r="AW173" s="11" t="s">
        <v>35</v>
      </c>
      <c r="AX173" s="11" t="s">
        <v>72</v>
      </c>
      <c r="AY173" s="189" t="s">
        <v>146</v>
      </c>
    </row>
    <row r="174" spans="2:51" s="11" customFormat="1" ht="13.5">
      <c r="B174" s="187"/>
      <c r="D174" s="188" t="s">
        <v>155</v>
      </c>
      <c r="E174" s="189" t="s">
        <v>5</v>
      </c>
      <c r="F174" s="190" t="s">
        <v>467</v>
      </c>
      <c r="H174" s="191">
        <v>2.22</v>
      </c>
      <c r="I174" s="192"/>
      <c r="L174" s="187"/>
      <c r="M174" s="193"/>
      <c r="N174" s="194"/>
      <c r="O174" s="194"/>
      <c r="P174" s="194"/>
      <c r="Q174" s="194"/>
      <c r="R174" s="194"/>
      <c r="S174" s="194"/>
      <c r="T174" s="195"/>
      <c r="AT174" s="189" t="s">
        <v>155</v>
      </c>
      <c r="AU174" s="189" t="s">
        <v>82</v>
      </c>
      <c r="AV174" s="11" t="s">
        <v>82</v>
      </c>
      <c r="AW174" s="11" t="s">
        <v>35</v>
      </c>
      <c r="AX174" s="11" t="s">
        <v>72</v>
      </c>
      <c r="AY174" s="189" t="s">
        <v>146</v>
      </c>
    </row>
    <row r="175" spans="2:51" s="12" customFormat="1" ht="13.5">
      <c r="B175" s="196"/>
      <c r="D175" s="197" t="s">
        <v>155</v>
      </c>
      <c r="E175" s="198" t="s">
        <v>5</v>
      </c>
      <c r="F175" s="199" t="s">
        <v>158</v>
      </c>
      <c r="H175" s="200">
        <v>15.468</v>
      </c>
      <c r="I175" s="201"/>
      <c r="L175" s="196"/>
      <c r="M175" s="202"/>
      <c r="N175" s="203"/>
      <c r="O175" s="203"/>
      <c r="P175" s="203"/>
      <c r="Q175" s="203"/>
      <c r="R175" s="203"/>
      <c r="S175" s="203"/>
      <c r="T175" s="204"/>
      <c r="AT175" s="205" t="s">
        <v>155</v>
      </c>
      <c r="AU175" s="205" t="s">
        <v>82</v>
      </c>
      <c r="AV175" s="12" t="s">
        <v>153</v>
      </c>
      <c r="AW175" s="12" t="s">
        <v>35</v>
      </c>
      <c r="AX175" s="12" t="s">
        <v>80</v>
      </c>
      <c r="AY175" s="205" t="s">
        <v>146</v>
      </c>
    </row>
    <row r="176" spans="2:65" s="1" customFormat="1" ht="31.5" customHeight="1">
      <c r="B176" s="174"/>
      <c r="C176" s="175" t="s">
        <v>292</v>
      </c>
      <c r="D176" s="175" t="s">
        <v>148</v>
      </c>
      <c r="E176" s="176" t="s">
        <v>474</v>
      </c>
      <c r="F176" s="177" t="s">
        <v>475</v>
      </c>
      <c r="G176" s="178" t="s">
        <v>151</v>
      </c>
      <c r="H176" s="179">
        <v>15.468</v>
      </c>
      <c r="I176" s="180"/>
      <c r="J176" s="181">
        <f>ROUND(I176*H176,2)</f>
        <v>0</v>
      </c>
      <c r="K176" s="177" t="s">
        <v>152</v>
      </c>
      <c r="L176" s="40"/>
      <c r="M176" s="182" t="s">
        <v>5</v>
      </c>
      <c r="N176" s="183" t="s">
        <v>43</v>
      </c>
      <c r="O176" s="41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AR176" s="23" t="s">
        <v>153</v>
      </c>
      <c r="AT176" s="23" t="s">
        <v>148</v>
      </c>
      <c r="AU176" s="23" t="s">
        <v>82</v>
      </c>
      <c r="AY176" s="23" t="s">
        <v>146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23" t="s">
        <v>80</v>
      </c>
      <c r="BK176" s="186">
        <f>ROUND(I176*H176,2)</f>
        <v>0</v>
      </c>
      <c r="BL176" s="23" t="s">
        <v>153</v>
      </c>
      <c r="BM176" s="23" t="s">
        <v>476</v>
      </c>
    </row>
    <row r="177" spans="2:65" s="1" customFormat="1" ht="57" customHeight="1">
      <c r="B177" s="174"/>
      <c r="C177" s="175" t="s">
        <v>297</v>
      </c>
      <c r="D177" s="175" t="s">
        <v>148</v>
      </c>
      <c r="E177" s="176" t="s">
        <v>477</v>
      </c>
      <c r="F177" s="177" t="s">
        <v>478</v>
      </c>
      <c r="G177" s="178" t="s">
        <v>197</v>
      </c>
      <c r="H177" s="179">
        <v>0.472</v>
      </c>
      <c r="I177" s="180"/>
      <c r="J177" s="181">
        <f>ROUND(I177*H177,2)</f>
        <v>0</v>
      </c>
      <c r="K177" s="177" t="s">
        <v>152</v>
      </c>
      <c r="L177" s="40"/>
      <c r="M177" s="182" t="s">
        <v>5</v>
      </c>
      <c r="N177" s="183" t="s">
        <v>43</v>
      </c>
      <c r="O177" s="41"/>
      <c r="P177" s="184">
        <f>O177*H177</f>
        <v>0</v>
      </c>
      <c r="Q177" s="184">
        <v>1.04966</v>
      </c>
      <c r="R177" s="184">
        <f>Q177*H177</f>
        <v>0.49543951999999997</v>
      </c>
      <c r="S177" s="184">
        <v>0</v>
      </c>
      <c r="T177" s="185">
        <f>S177*H177</f>
        <v>0</v>
      </c>
      <c r="AR177" s="23" t="s">
        <v>153</v>
      </c>
      <c r="AT177" s="23" t="s">
        <v>148</v>
      </c>
      <c r="AU177" s="23" t="s">
        <v>82</v>
      </c>
      <c r="AY177" s="23" t="s">
        <v>146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3" t="s">
        <v>80</v>
      </c>
      <c r="BK177" s="186">
        <f>ROUND(I177*H177,2)</f>
        <v>0</v>
      </c>
      <c r="BL177" s="23" t="s">
        <v>153</v>
      </c>
      <c r="BM177" s="23" t="s">
        <v>479</v>
      </c>
    </row>
    <row r="178" spans="2:51" s="11" customFormat="1" ht="13.5">
      <c r="B178" s="187"/>
      <c r="D178" s="197" t="s">
        <v>155</v>
      </c>
      <c r="E178" s="206" t="s">
        <v>5</v>
      </c>
      <c r="F178" s="207" t="s">
        <v>480</v>
      </c>
      <c r="H178" s="208">
        <v>0.472</v>
      </c>
      <c r="I178" s="192"/>
      <c r="L178" s="187"/>
      <c r="M178" s="193"/>
      <c r="N178" s="194"/>
      <c r="O178" s="194"/>
      <c r="P178" s="194"/>
      <c r="Q178" s="194"/>
      <c r="R178" s="194"/>
      <c r="S178" s="194"/>
      <c r="T178" s="195"/>
      <c r="AT178" s="189" t="s">
        <v>155</v>
      </c>
      <c r="AU178" s="189" t="s">
        <v>82</v>
      </c>
      <c r="AV178" s="11" t="s">
        <v>82</v>
      </c>
      <c r="AW178" s="11" t="s">
        <v>35</v>
      </c>
      <c r="AX178" s="11" t="s">
        <v>80</v>
      </c>
      <c r="AY178" s="189" t="s">
        <v>146</v>
      </c>
    </row>
    <row r="179" spans="2:65" s="1" customFormat="1" ht="22.5" customHeight="1">
      <c r="B179" s="174"/>
      <c r="C179" s="175" t="s">
        <v>304</v>
      </c>
      <c r="D179" s="175" t="s">
        <v>148</v>
      </c>
      <c r="E179" s="176" t="s">
        <v>481</v>
      </c>
      <c r="F179" s="177" t="s">
        <v>482</v>
      </c>
      <c r="G179" s="178" t="s">
        <v>161</v>
      </c>
      <c r="H179" s="179">
        <v>1.036</v>
      </c>
      <c r="I179" s="180"/>
      <c r="J179" s="181">
        <f>ROUND(I179*H179,2)</f>
        <v>0</v>
      </c>
      <c r="K179" s="177" t="s">
        <v>152</v>
      </c>
      <c r="L179" s="40"/>
      <c r="M179" s="182" t="s">
        <v>5</v>
      </c>
      <c r="N179" s="183" t="s">
        <v>43</v>
      </c>
      <c r="O179" s="41"/>
      <c r="P179" s="184">
        <f>O179*H179</f>
        <v>0</v>
      </c>
      <c r="Q179" s="184">
        <v>2.4534</v>
      </c>
      <c r="R179" s="184">
        <f>Q179*H179</f>
        <v>2.5417224</v>
      </c>
      <c r="S179" s="184">
        <v>0</v>
      </c>
      <c r="T179" s="185">
        <f>S179*H179</f>
        <v>0</v>
      </c>
      <c r="AR179" s="23" t="s">
        <v>153</v>
      </c>
      <c r="AT179" s="23" t="s">
        <v>148</v>
      </c>
      <c r="AU179" s="23" t="s">
        <v>82</v>
      </c>
      <c r="AY179" s="23" t="s">
        <v>146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3" t="s">
        <v>80</v>
      </c>
      <c r="BK179" s="186">
        <f>ROUND(I179*H179,2)</f>
        <v>0</v>
      </c>
      <c r="BL179" s="23" t="s">
        <v>153</v>
      </c>
      <c r="BM179" s="23" t="s">
        <v>483</v>
      </c>
    </row>
    <row r="180" spans="2:51" s="11" customFormat="1" ht="13.5">
      <c r="B180" s="187"/>
      <c r="D180" s="197" t="s">
        <v>155</v>
      </c>
      <c r="E180" s="206" t="s">
        <v>5</v>
      </c>
      <c r="F180" s="207" t="s">
        <v>484</v>
      </c>
      <c r="H180" s="208">
        <v>1.036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89" t="s">
        <v>155</v>
      </c>
      <c r="AU180" s="189" t="s">
        <v>82</v>
      </c>
      <c r="AV180" s="11" t="s">
        <v>82</v>
      </c>
      <c r="AW180" s="11" t="s">
        <v>35</v>
      </c>
      <c r="AX180" s="11" t="s">
        <v>80</v>
      </c>
      <c r="AY180" s="189" t="s">
        <v>146</v>
      </c>
    </row>
    <row r="181" spans="2:65" s="1" customFormat="1" ht="22.5" customHeight="1">
      <c r="B181" s="174"/>
      <c r="C181" s="175" t="s">
        <v>309</v>
      </c>
      <c r="D181" s="175" t="s">
        <v>148</v>
      </c>
      <c r="E181" s="176" t="s">
        <v>485</v>
      </c>
      <c r="F181" s="177" t="s">
        <v>486</v>
      </c>
      <c r="G181" s="178" t="s">
        <v>151</v>
      </c>
      <c r="H181" s="179">
        <v>17.76</v>
      </c>
      <c r="I181" s="180"/>
      <c r="J181" s="181">
        <f>ROUND(I181*H181,2)</f>
        <v>0</v>
      </c>
      <c r="K181" s="177" t="s">
        <v>152</v>
      </c>
      <c r="L181" s="40"/>
      <c r="M181" s="182" t="s">
        <v>5</v>
      </c>
      <c r="N181" s="183" t="s">
        <v>43</v>
      </c>
      <c r="O181" s="41"/>
      <c r="P181" s="184">
        <f>O181*H181</f>
        <v>0</v>
      </c>
      <c r="Q181" s="184">
        <v>0.00519</v>
      </c>
      <c r="R181" s="184">
        <f>Q181*H181</f>
        <v>0.09217440000000002</v>
      </c>
      <c r="S181" s="184">
        <v>0</v>
      </c>
      <c r="T181" s="185">
        <f>S181*H181</f>
        <v>0</v>
      </c>
      <c r="AR181" s="23" t="s">
        <v>153</v>
      </c>
      <c r="AT181" s="23" t="s">
        <v>148</v>
      </c>
      <c r="AU181" s="23" t="s">
        <v>82</v>
      </c>
      <c r="AY181" s="23" t="s">
        <v>146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23" t="s">
        <v>80</v>
      </c>
      <c r="BK181" s="186">
        <f>ROUND(I181*H181,2)</f>
        <v>0</v>
      </c>
      <c r="BL181" s="23" t="s">
        <v>153</v>
      </c>
      <c r="BM181" s="23" t="s">
        <v>487</v>
      </c>
    </row>
    <row r="182" spans="2:51" s="11" customFormat="1" ht="13.5">
      <c r="B182" s="187"/>
      <c r="D182" s="197" t="s">
        <v>155</v>
      </c>
      <c r="E182" s="206" t="s">
        <v>5</v>
      </c>
      <c r="F182" s="207" t="s">
        <v>488</v>
      </c>
      <c r="H182" s="208">
        <v>17.76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89" t="s">
        <v>155</v>
      </c>
      <c r="AU182" s="189" t="s">
        <v>82</v>
      </c>
      <c r="AV182" s="11" t="s">
        <v>82</v>
      </c>
      <c r="AW182" s="11" t="s">
        <v>35</v>
      </c>
      <c r="AX182" s="11" t="s">
        <v>80</v>
      </c>
      <c r="AY182" s="189" t="s">
        <v>146</v>
      </c>
    </row>
    <row r="183" spans="2:65" s="1" customFormat="1" ht="22.5" customHeight="1">
      <c r="B183" s="174"/>
      <c r="C183" s="175" t="s">
        <v>313</v>
      </c>
      <c r="D183" s="175" t="s">
        <v>148</v>
      </c>
      <c r="E183" s="176" t="s">
        <v>489</v>
      </c>
      <c r="F183" s="177" t="s">
        <v>490</v>
      </c>
      <c r="G183" s="178" t="s">
        <v>151</v>
      </c>
      <c r="H183" s="179">
        <v>17.76</v>
      </c>
      <c r="I183" s="180"/>
      <c r="J183" s="181">
        <f>ROUND(I183*H183,2)</f>
        <v>0</v>
      </c>
      <c r="K183" s="177" t="s">
        <v>152</v>
      </c>
      <c r="L183" s="40"/>
      <c r="M183" s="182" t="s">
        <v>5</v>
      </c>
      <c r="N183" s="183" t="s">
        <v>43</v>
      </c>
      <c r="O183" s="41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AR183" s="23" t="s">
        <v>153</v>
      </c>
      <c r="AT183" s="23" t="s">
        <v>148</v>
      </c>
      <c r="AU183" s="23" t="s">
        <v>82</v>
      </c>
      <c r="AY183" s="23" t="s">
        <v>146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23" t="s">
        <v>80</v>
      </c>
      <c r="BK183" s="186">
        <f>ROUND(I183*H183,2)</f>
        <v>0</v>
      </c>
      <c r="BL183" s="23" t="s">
        <v>153</v>
      </c>
      <c r="BM183" s="23" t="s">
        <v>491</v>
      </c>
    </row>
    <row r="184" spans="2:65" s="1" customFormat="1" ht="22.5" customHeight="1">
      <c r="B184" s="174"/>
      <c r="C184" s="175" t="s">
        <v>322</v>
      </c>
      <c r="D184" s="175" t="s">
        <v>148</v>
      </c>
      <c r="E184" s="176" t="s">
        <v>492</v>
      </c>
      <c r="F184" s="177" t="s">
        <v>493</v>
      </c>
      <c r="G184" s="178" t="s">
        <v>197</v>
      </c>
      <c r="H184" s="179">
        <v>0.093</v>
      </c>
      <c r="I184" s="180"/>
      <c r="J184" s="181">
        <f>ROUND(I184*H184,2)</f>
        <v>0</v>
      </c>
      <c r="K184" s="177" t="s">
        <v>152</v>
      </c>
      <c r="L184" s="40"/>
      <c r="M184" s="182" t="s">
        <v>5</v>
      </c>
      <c r="N184" s="183" t="s">
        <v>43</v>
      </c>
      <c r="O184" s="41"/>
      <c r="P184" s="184">
        <f>O184*H184</f>
        <v>0</v>
      </c>
      <c r="Q184" s="184">
        <v>1.05256</v>
      </c>
      <c r="R184" s="184">
        <f>Q184*H184</f>
        <v>0.09788807999999999</v>
      </c>
      <c r="S184" s="184">
        <v>0</v>
      </c>
      <c r="T184" s="185">
        <f>S184*H184</f>
        <v>0</v>
      </c>
      <c r="AR184" s="23" t="s">
        <v>153</v>
      </c>
      <c r="AT184" s="23" t="s">
        <v>148</v>
      </c>
      <c r="AU184" s="23" t="s">
        <v>82</v>
      </c>
      <c r="AY184" s="23" t="s">
        <v>146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3" t="s">
        <v>80</v>
      </c>
      <c r="BK184" s="186">
        <f>ROUND(I184*H184,2)</f>
        <v>0</v>
      </c>
      <c r="BL184" s="23" t="s">
        <v>153</v>
      </c>
      <c r="BM184" s="23" t="s">
        <v>494</v>
      </c>
    </row>
    <row r="185" spans="2:51" s="11" customFormat="1" ht="13.5">
      <c r="B185" s="187"/>
      <c r="D185" s="197" t="s">
        <v>155</v>
      </c>
      <c r="F185" s="207" t="s">
        <v>495</v>
      </c>
      <c r="H185" s="208">
        <v>0.093</v>
      </c>
      <c r="I185" s="192"/>
      <c r="L185" s="187"/>
      <c r="M185" s="193"/>
      <c r="N185" s="194"/>
      <c r="O185" s="194"/>
      <c r="P185" s="194"/>
      <c r="Q185" s="194"/>
      <c r="R185" s="194"/>
      <c r="S185" s="194"/>
      <c r="T185" s="195"/>
      <c r="AT185" s="189" t="s">
        <v>155</v>
      </c>
      <c r="AU185" s="189" t="s">
        <v>82</v>
      </c>
      <c r="AV185" s="11" t="s">
        <v>82</v>
      </c>
      <c r="AW185" s="11" t="s">
        <v>6</v>
      </c>
      <c r="AX185" s="11" t="s">
        <v>80</v>
      </c>
      <c r="AY185" s="189" t="s">
        <v>146</v>
      </c>
    </row>
    <row r="186" spans="2:65" s="1" customFormat="1" ht="44.25" customHeight="1">
      <c r="B186" s="174"/>
      <c r="C186" s="175" t="s">
        <v>453</v>
      </c>
      <c r="D186" s="175" t="s">
        <v>148</v>
      </c>
      <c r="E186" s="176" t="s">
        <v>496</v>
      </c>
      <c r="F186" s="177" t="s">
        <v>497</v>
      </c>
      <c r="G186" s="178" t="s">
        <v>109</v>
      </c>
      <c r="H186" s="179">
        <v>10.35</v>
      </c>
      <c r="I186" s="180"/>
      <c r="J186" s="181">
        <f>ROUND(I186*H186,2)</f>
        <v>0</v>
      </c>
      <c r="K186" s="177" t="s">
        <v>152</v>
      </c>
      <c r="L186" s="40"/>
      <c r="M186" s="182" t="s">
        <v>5</v>
      </c>
      <c r="N186" s="183" t="s">
        <v>43</v>
      </c>
      <c r="O186" s="41"/>
      <c r="P186" s="184">
        <f>O186*H186</f>
        <v>0</v>
      </c>
      <c r="Q186" s="184">
        <v>0.03465</v>
      </c>
      <c r="R186" s="184">
        <f>Q186*H186</f>
        <v>0.3586275</v>
      </c>
      <c r="S186" s="184">
        <v>0</v>
      </c>
      <c r="T186" s="185">
        <f>S186*H186</f>
        <v>0</v>
      </c>
      <c r="AR186" s="23" t="s">
        <v>153</v>
      </c>
      <c r="AT186" s="23" t="s">
        <v>148</v>
      </c>
      <c r="AU186" s="23" t="s">
        <v>82</v>
      </c>
      <c r="AY186" s="23" t="s">
        <v>146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3" t="s">
        <v>80</v>
      </c>
      <c r="BK186" s="186">
        <f>ROUND(I186*H186,2)</f>
        <v>0</v>
      </c>
      <c r="BL186" s="23" t="s">
        <v>153</v>
      </c>
      <c r="BM186" s="23" t="s">
        <v>498</v>
      </c>
    </row>
    <row r="187" spans="2:51" s="11" customFormat="1" ht="13.5">
      <c r="B187" s="187"/>
      <c r="D187" s="197" t="s">
        <v>155</v>
      </c>
      <c r="E187" s="206" t="s">
        <v>5</v>
      </c>
      <c r="F187" s="207" t="s">
        <v>499</v>
      </c>
      <c r="H187" s="208">
        <v>10.35</v>
      </c>
      <c r="I187" s="192"/>
      <c r="L187" s="187"/>
      <c r="M187" s="193"/>
      <c r="N187" s="194"/>
      <c r="O187" s="194"/>
      <c r="P187" s="194"/>
      <c r="Q187" s="194"/>
      <c r="R187" s="194"/>
      <c r="S187" s="194"/>
      <c r="T187" s="195"/>
      <c r="AT187" s="189" t="s">
        <v>155</v>
      </c>
      <c r="AU187" s="189" t="s">
        <v>82</v>
      </c>
      <c r="AV187" s="11" t="s">
        <v>82</v>
      </c>
      <c r="AW187" s="11" t="s">
        <v>35</v>
      </c>
      <c r="AX187" s="11" t="s">
        <v>80</v>
      </c>
      <c r="AY187" s="189" t="s">
        <v>146</v>
      </c>
    </row>
    <row r="188" spans="2:65" s="1" customFormat="1" ht="22.5" customHeight="1">
      <c r="B188" s="174"/>
      <c r="C188" s="212" t="s">
        <v>500</v>
      </c>
      <c r="D188" s="212" t="s">
        <v>318</v>
      </c>
      <c r="E188" s="213" t="s">
        <v>501</v>
      </c>
      <c r="F188" s="214" t="s">
        <v>502</v>
      </c>
      <c r="G188" s="215" t="s">
        <v>307</v>
      </c>
      <c r="H188" s="216">
        <v>9</v>
      </c>
      <c r="I188" s="217"/>
      <c r="J188" s="218">
        <f>ROUND(I188*H188,2)</f>
        <v>0</v>
      </c>
      <c r="K188" s="214" t="s">
        <v>152</v>
      </c>
      <c r="L188" s="219"/>
      <c r="M188" s="220" t="s">
        <v>5</v>
      </c>
      <c r="N188" s="221" t="s">
        <v>43</v>
      </c>
      <c r="O188" s="41"/>
      <c r="P188" s="184">
        <f>O188*H188</f>
        <v>0</v>
      </c>
      <c r="Q188" s="184">
        <v>0.22</v>
      </c>
      <c r="R188" s="184">
        <f>Q188*H188</f>
        <v>1.98</v>
      </c>
      <c r="S188" s="184">
        <v>0</v>
      </c>
      <c r="T188" s="185">
        <f>S188*H188</f>
        <v>0</v>
      </c>
      <c r="AR188" s="23" t="s">
        <v>189</v>
      </c>
      <c r="AT188" s="23" t="s">
        <v>318</v>
      </c>
      <c r="AU188" s="23" t="s">
        <v>82</v>
      </c>
      <c r="AY188" s="23" t="s">
        <v>146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23" t="s">
        <v>80</v>
      </c>
      <c r="BK188" s="186">
        <f>ROUND(I188*H188,2)</f>
        <v>0</v>
      </c>
      <c r="BL188" s="23" t="s">
        <v>153</v>
      </c>
      <c r="BM188" s="23" t="s">
        <v>503</v>
      </c>
    </row>
    <row r="189" spans="2:65" s="1" customFormat="1" ht="31.5" customHeight="1">
      <c r="B189" s="174"/>
      <c r="C189" s="175" t="s">
        <v>504</v>
      </c>
      <c r="D189" s="175" t="s">
        <v>148</v>
      </c>
      <c r="E189" s="176" t="s">
        <v>505</v>
      </c>
      <c r="F189" s="177" t="s">
        <v>506</v>
      </c>
      <c r="G189" s="178" t="s">
        <v>161</v>
      </c>
      <c r="H189" s="179">
        <v>3.875</v>
      </c>
      <c r="I189" s="180"/>
      <c r="J189" s="181">
        <f>ROUND(I189*H189,2)</f>
        <v>0</v>
      </c>
      <c r="K189" s="177" t="s">
        <v>152</v>
      </c>
      <c r="L189" s="40"/>
      <c r="M189" s="182" t="s">
        <v>5</v>
      </c>
      <c r="N189" s="183" t="s">
        <v>43</v>
      </c>
      <c r="O189" s="41"/>
      <c r="P189" s="184">
        <f>O189*H189</f>
        <v>0</v>
      </c>
      <c r="Q189" s="184">
        <v>2.0875</v>
      </c>
      <c r="R189" s="184">
        <f>Q189*H189</f>
        <v>8.089062499999999</v>
      </c>
      <c r="S189" s="184">
        <v>0</v>
      </c>
      <c r="T189" s="185">
        <f>S189*H189</f>
        <v>0</v>
      </c>
      <c r="AR189" s="23" t="s">
        <v>153</v>
      </c>
      <c r="AT189" s="23" t="s">
        <v>148</v>
      </c>
      <c r="AU189" s="23" t="s">
        <v>82</v>
      </c>
      <c r="AY189" s="23" t="s">
        <v>146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23" t="s">
        <v>80</v>
      </c>
      <c r="BK189" s="186">
        <f>ROUND(I189*H189,2)</f>
        <v>0</v>
      </c>
      <c r="BL189" s="23" t="s">
        <v>153</v>
      </c>
      <c r="BM189" s="23" t="s">
        <v>507</v>
      </c>
    </row>
    <row r="190" spans="2:51" s="11" customFormat="1" ht="13.5">
      <c r="B190" s="187"/>
      <c r="D190" s="197" t="s">
        <v>155</v>
      </c>
      <c r="E190" s="206" t="s">
        <v>5</v>
      </c>
      <c r="F190" s="207" t="s">
        <v>508</v>
      </c>
      <c r="H190" s="208">
        <v>3.875</v>
      </c>
      <c r="I190" s="192"/>
      <c r="L190" s="187"/>
      <c r="M190" s="193"/>
      <c r="N190" s="194"/>
      <c r="O190" s="194"/>
      <c r="P190" s="194"/>
      <c r="Q190" s="194"/>
      <c r="R190" s="194"/>
      <c r="S190" s="194"/>
      <c r="T190" s="195"/>
      <c r="AT190" s="189" t="s">
        <v>155</v>
      </c>
      <c r="AU190" s="189" t="s">
        <v>82</v>
      </c>
      <c r="AV190" s="11" t="s">
        <v>82</v>
      </c>
      <c r="AW190" s="11" t="s">
        <v>35</v>
      </c>
      <c r="AX190" s="11" t="s">
        <v>80</v>
      </c>
      <c r="AY190" s="189" t="s">
        <v>146</v>
      </c>
    </row>
    <row r="191" spans="2:65" s="1" customFormat="1" ht="22.5" customHeight="1">
      <c r="B191" s="174"/>
      <c r="C191" s="175" t="s">
        <v>509</v>
      </c>
      <c r="D191" s="175" t="s">
        <v>148</v>
      </c>
      <c r="E191" s="176" t="s">
        <v>510</v>
      </c>
      <c r="F191" s="177" t="s">
        <v>511</v>
      </c>
      <c r="G191" s="178" t="s">
        <v>161</v>
      </c>
      <c r="H191" s="179">
        <v>0.384</v>
      </c>
      <c r="I191" s="180"/>
      <c r="J191" s="181">
        <f>ROUND(I191*H191,2)</f>
        <v>0</v>
      </c>
      <c r="K191" s="177" t="s">
        <v>152</v>
      </c>
      <c r="L191" s="40"/>
      <c r="M191" s="182" t="s">
        <v>5</v>
      </c>
      <c r="N191" s="183" t="s">
        <v>43</v>
      </c>
      <c r="O191" s="41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AR191" s="23" t="s">
        <v>153</v>
      </c>
      <c r="AT191" s="23" t="s">
        <v>148</v>
      </c>
      <c r="AU191" s="23" t="s">
        <v>82</v>
      </c>
      <c r="AY191" s="23" t="s">
        <v>146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3" t="s">
        <v>80</v>
      </c>
      <c r="BK191" s="186">
        <f>ROUND(I191*H191,2)</f>
        <v>0</v>
      </c>
      <c r="BL191" s="23" t="s">
        <v>153</v>
      </c>
      <c r="BM191" s="23" t="s">
        <v>512</v>
      </c>
    </row>
    <row r="192" spans="2:51" s="11" customFormat="1" ht="13.5">
      <c r="B192" s="187"/>
      <c r="D192" s="197" t="s">
        <v>155</v>
      </c>
      <c r="E192" s="206" t="s">
        <v>5</v>
      </c>
      <c r="F192" s="207" t="s">
        <v>513</v>
      </c>
      <c r="H192" s="208">
        <v>0.384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89" t="s">
        <v>155</v>
      </c>
      <c r="AU192" s="189" t="s">
        <v>82</v>
      </c>
      <c r="AV192" s="11" t="s">
        <v>82</v>
      </c>
      <c r="AW192" s="11" t="s">
        <v>35</v>
      </c>
      <c r="AX192" s="11" t="s">
        <v>80</v>
      </c>
      <c r="AY192" s="189" t="s">
        <v>146</v>
      </c>
    </row>
    <row r="193" spans="2:65" s="1" customFormat="1" ht="22.5" customHeight="1">
      <c r="B193" s="174"/>
      <c r="C193" s="175" t="s">
        <v>514</v>
      </c>
      <c r="D193" s="175" t="s">
        <v>148</v>
      </c>
      <c r="E193" s="176" t="s">
        <v>515</v>
      </c>
      <c r="F193" s="177" t="s">
        <v>516</v>
      </c>
      <c r="G193" s="178" t="s">
        <v>151</v>
      </c>
      <c r="H193" s="179">
        <v>3.84</v>
      </c>
      <c r="I193" s="180"/>
      <c r="J193" s="181">
        <f>ROUND(I193*H193,2)</f>
        <v>0</v>
      </c>
      <c r="K193" s="177" t="s">
        <v>152</v>
      </c>
      <c r="L193" s="40"/>
      <c r="M193" s="182" t="s">
        <v>5</v>
      </c>
      <c r="N193" s="183" t="s">
        <v>43</v>
      </c>
      <c r="O193" s="41"/>
      <c r="P193" s="184">
        <f>O193*H193</f>
        <v>0</v>
      </c>
      <c r="Q193" s="184">
        <v>0.00639</v>
      </c>
      <c r="R193" s="184">
        <f>Q193*H193</f>
        <v>0.0245376</v>
      </c>
      <c r="S193" s="184">
        <v>0</v>
      </c>
      <c r="T193" s="185">
        <f>S193*H193</f>
        <v>0</v>
      </c>
      <c r="AR193" s="23" t="s">
        <v>153</v>
      </c>
      <c r="AT193" s="23" t="s">
        <v>148</v>
      </c>
      <c r="AU193" s="23" t="s">
        <v>82</v>
      </c>
      <c r="AY193" s="23" t="s">
        <v>146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23" t="s">
        <v>80</v>
      </c>
      <c r="BK193" s="186">
        <f>ROUND(I193*H193,2)</f>
        <v>0</v>
      </c>
      <c r="BL193" s="23" t="s">
        <v>153</v>
      </c>
      <c r="BM193" s="23" t="s">
        <v>517</v>
      </c>
    </row>
    <row r="194" spans="2:51" s="11" customFormat="1" ht="13.5">
      <c r="B194" s="187"/>
      <c r="D194" s="188" t="s">
        <v>155</v>
      </c>
      <c r="E194" s="189" t="s">
        <v>5</v>
      </c>
      <c r="F194" s="190" t="s">
        <v>518</v>
      </c>
      <c r="H194" s="191">
        <v>3.84</v>
      </c>
      <c r="I194" s="192"/>
      <c r="L194" s="187"/>
      <c r="M194" s="193"/>
      <c r="N194" s="194"/>
      <c r="O194" s="194"/>
      <c r="P194" s="194"/>
      <c r="Q194" s="194"/>
      <c r="R194" s="194"/>
      <c r="S194" s="194"/>
      <c r="T194" s="195"/>
      <c r="AT194" s="189" t="s">
        <v>155</v>
      </c>
      <c r="AU194" s="189" t="s">
        <v>82</v>
      </c>
      <c r="AV194" s="11" t="s">
        <v>82</v>
      </c>
      <c r="AW194" s="11" t="s">
        <v>35</v>
      </c>
      <c r="AX194" s="11" t="s">
        <v>80</v>
      </c>
      <c r="AY194" s="189" t="s">
        <v>146</v>
      </c>
    </row>
    <row r="195" spans="2:63" s="10" customFormat="1" ht="29.85" customHeight="1">
      <c r="B195" s="160"/>
      <c r="D195" s="171" t="s">
        <v>71</v>
      </c>
      <c r="E195" s="172" t="s">
        <v>178</v>
      </c>
      <c r="F195" s="172" t="s">
        <v>519</v>
      </c>
      <c r="I195" s="163"/>
      <c r="J195" s="173">
        <f>BK195</f>
        <v>0</v>
      </c>
      <c r="L195" s="160"/>
      <c r="M195" s="165"/>
      <c r="N195" s="166"/>
      <c r="O195" s="166"/>
      <c r="P195" s="167">
        <f>SUM(P196:P220)</f>
        <v>0</v>
      </c>
      <c r="Q195" s="166"/>
      <c r="R195" s="167">
        <f>SUM(R196:R220)</f>
        <v>9.055841899999999</v>
      </c>
      <c r="S195" s="166"/>
      <c r="T195" s="168">
        <f>SUM(T196:T220)</f>
        <v>0</v>
      </c>
      <c r="AR195" s="161" t="s">
        <v>80</v>
      </c>
      <c r="AT195" s="169" t="s">
        <v>71</v>
      </c>
      <c r="AU195" s="169" t="s">
        <v>80</v>
      </c>
      <c r="AY195" s="161" t="s">
        <v>146</v>
      </c>
      <c r="BK195" s="170">
        <f>SUM(BK196:BK220)</f>
        <v>0</v>
      </c>
    </row>
    <row r="196" spans="2:65" s="1" customFormat="1" ht="31.5" customHeight="1">
      <c r="B196" s="174"/>
      <c r="C196" s="175" t="s">
        <v>520</v>
      </c>
      <c r="D196" s="175" t="s">
        <v>148</v>
      </c>
      <c r="E196" s="176" t="s">
        <v>521</v>
      </c>
      <c r="F196" s="177" t="s">
        <v>522</v>
      </c>
      <c r="G196" s="178" t="s">
        <v>151</v>
      </c>
      <c r="H196" s="179">
        <v>10.32</v>
      </c>
      <c r="I196" s="180"/>
      <c r="J196" s="181">
        <f>ROUND(I196*H196,2)</f>
        <v>0</v>
      </c>
      <c r="K196" s="177" t="s">
        <v>152</v>
      </c>
      <c r="L196" s="40"/>
      <c r="M196" s="182" t="s">
        <v>5</v>
      </c>
      <c r="N196" s="183" t="s">
        <v>43</v>
      </c>
      <c r="O196" s="41"/>
      <c r="P196" s="184">
        <f>O196*H196</f>
        <v>0</v>
      </c>
      <c r="Q196" s="184">
        <v>0.00094</v>
      </c>
      <c r="R196" s="184">
        <f>Q196*H196</f>
        <v>0.0097008</v>
      </c>
      <c r="S196" s="184">
        <v>0</v>
      </c>
      <c r="T196" s="185">
        <f>S196*H196</f>
        <v>0</v>
      </c>
      <c r="AR196" s="23" t="s">
        <v>153</v>
      </c>
      <c r="AT196" s="23" t="s">
        <v>148</v>
      </c>
      <c r="AU196" s="23" t="s">
        <v>82</v>
      </c>
      <c r="AY196" s="23" t="s">
        <v>146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23" t="s">
        <v>80</v>
      </c>
      <c r="BK196" s="186">
        <f>ROUND(I196*H196,2)</f>
        <v>0</v>
      </c>
      <c r="BL196" s="23" t="s">
        <v>153</v>
      </c>
      <c r="BM196" s="23" t="s">
        <v>523</v>
      </c>
    </row>
    <row r="197" spans="2:51" s="11" customFormat="1" ht="13.5">
      <c r="B197" s="187"/>
      <c r="D197" s="197" t="s">
        <v>155</v>
      </c>
      <c r="E197" s="206" t="s">
        <v>5</v>
      </c>
      <c r="F197" s="207" t="s">
        <v>524</v>
      </c>
      <c r="H197" s="208">
        <v>10.32</v>
      </c>
      <c r="I197" s="192"/>
      <c r="L197" s="187"/>
      <c r="M197" s="193"/>
      <c r="N197" s="194"/>
      <c r="O197" s="194"/>
      <c r="P197" s="194"/>
      <c r="Q197" s="194"/>
      <c r="R197" s="194"/>
      <c r="S197" s="194"/>
      <c r="T197" s="195"/>
      <c r="AT197" s="189" t="s">
        <v>155</v>
      </c>
      <c r="AU197" s="189" t="s">
        <v>82</v>
      </c>
      <c r="AV197" s="11" t="s">
        <v>82</v>
      </c>
      <c r="AW197" s="11" t="s">
        <v>35</v>
      </c>
      <c r="AX197" s="11" t="s">
        <v>80</v>
      </c>
      <c r="AY197" s="189" t="s">
        <v>146</v>
      </c>
    </row>
    <row r="198" spans="2:65" s="1" customFormat="1" ht="44.25" customHeight="1">
      <c r="B198" s="174"/>
      <c r="C198" s="175" t="s">
        <v>525</v>
      </c>
      <c r="D198" s="175" t="s">
        <v>148</v>
      </c>
      <c r="E198" s="176" t="s">
        <v>526</v>
      </c>
      <c r="F198" s="177" t="s">
        <v>527</v>
      </c>
      <c r="G198" s="178" t="s">
        <v>151</v>
      </c>
      <c r="H198" s="179">
        <v>10.32</v>
      </c>
      <c r="I198" s="180"/>
      <c r="J198" s="181">
        <f>ROUND(I198*H198,2)</f>
        <v>0</v>
      </c>
      <c r="K198" s="177" t="s">
        <v>152</v>
      </c>
      <c r="L198" s="40"/>
      <c r="M198" s="182" t="s">
        <v>5</v>
      </c>
      <c r="N198" s="183" t="s">
        <v>43</v>
      </c>
      <c r="O198" s="41"/>
      <c r="P198" s="184">
        <f>O198*H198</f>
        <v>0</v>
      </c>
      <c r="Q198" s="184">
        <v>0.01838</v>
      </c>
      <c r="R198" s="184">
        <f>Q198*H198</f>
        <v>0.1896816</v>
      </c>
      <c r="S198" s="184">
        <v>0</v>
      </c>
      <c r="T198" s="185">
        <f>S198*H198</f>
        <v>0</v>
      </c>
      <c r="AR198" s="23" t="s">
        <v>153</v>
      </c>
      <c r="AT198" s="23" t="s">
        <v>148</v>
      </c>
      <c r="AU198" s="23" t="s">
        <v>82</v>
      </c>
      <c r="AY198" s="23" t="s">
        <v>146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3" t="s">
        <v>80</v>
      </c>
      <c r="BK198" s="186">
        <f>ROUND(I198*H198,2)</f>
        <v>0</v>
      </c>
      <c r="BL198" s="23" t="s">
        <v>153</v>
      </c>
      <c r="BM198" s="23" t="s">
        <v>528</v>
      </c>
    </row>
    <row r="199" spans="2:65" s="1" customFormat="1" ht="31.5" customHeight="1">
      <c r="B199" s="174"/>
      <c r="C199" s="175" t="s">
        <v>529</v>
      </c>
      <c r="D199" s="175" t="s">
        <v>148</v>
      </c>
      <c r="E199" s="176" t="s">
        <v>530</v>
      </c>
      <c r="F199" s="177" t="s">
        <v>531</v>
      </c>
      <c r="G199" s="178" t="s">
        <v>151</v>
      </c>
      <c r="H199" s="179">
        <v>10.32</v>
      </c>
      <c r="I199" s="180"/>
      <c r="J199" s="181">
        <f>ROUND(I199*H199,2)</f>
        <v>0</v>
      </c>
      <c r="K199" s="177" t="s">
        <v>152</v>
      </c>
      <c r="L199" s="40"/>
      <c r="M199" s="182" t="s">
        <v>5</v>
      </c>
      <c r="N199" s="183" t="s">
        <v>43</v>
      </c>
      <c r="O199" s="41"/>
      <c r="P199" s="184">
        <f>O199*H199</f>
        <v>0</v>
      </c>
      <c r="Q199" s="184">
        <v>0.0079</v>
      </c>
      <c r="R199" s="184">
        <f>Q199*H199</f>
        <v>0.08152800000000002</v>
      </c>
      <c r="S199" s="184">
        <v>0</v>
      </c>
      <c r="T199" s="185">
        <f>S199*H199</f>
        <v>0</v>
      </c>
      <c r="AR199" s="23" t="s">
        <v>153</v>
      </c>
      <c r="AT199" s="23" t="s">
        <v>148</v>
      </c>
      <c r="AU199" s="23" t="s">
        <v>82</v>
      </c>
      <c r="AY199" s="23" t="s">
        <v>146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23" t="s">
        <v>80</v>
      </c>
      <c r="BK199" s="186">
        <f>ROUND(I199*H199,2)</f>
        <v>0</v>
      </c>
      <c r="BL199" s="23" t="s">
        <v>153</v>
      </c>
      <c r="BM199" s="23" t="s">
        <v>532</v>
      </c>
    </row>
    <row r="200" spans="2:65" s="1" customFormat="1" ht="31.5" customHeight="1">
      <c r="B200" s="174"/>
      <c r="C200" s="175" t="s">
        <v>533</v>
      </c>
      <c r="D200" s="175" t="s">
        <v>148</v>
      </c>
      <c r="E200" s="176" t="s">
        <v>534</v>
      </c>
      <c r="F200" s="177" t="s">
        <v>535</v>
      </c>
      <c r="G200" s="178" t="s">
        <v>151</v>
      </c>
      <c r="H200" s="179">
        <v>53.204</v>
      </c>
      <c r="I200" s="180"/>
      <c r="J200" s="181">
        <f>ROUND(I200*H200,2)</f>
        <v>0</v>
      </c>
      <c r="K200" s="177" t="s">
        <v>152</v>
      </c>
      <c r="L200" s="40"/>
      <c r="M200" s="182" t="s">
        <v>5</v>
      </c>
      <c r="N200" s="183" t="s">
        <v>43</v>
      </c>
      <c r="O200" s="41"/>
      <c r="P200" s="184">
        <f>O200*H200</f>
        <v>0</v>
      </c>
      <c r="Q200" s="184">
        <v>0.0154</v>
      </c>
      <c r="R200" s="184">
        <f>Q200*H200</f>
        <v>0.8193416</v>
      </c>
      <c r="S200" s="184">
        <v>0</v>
      </c>
      <c r="T200" s="185">
        <f>S200*H200</f>
        <v>0</v>
      </c>
      <c r="AR200" s="23" t="s">
        <v>153</v>
      </c>
      <c r="AT200" s="23" t="s">
        <v>148</v>
      </c>
      <c r="AU200" s="23" t="s">
        <v>82</v>
      </c>
      <c r="AY200" s="23" t="s">
        <v>146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3" t="s">
        <v>80</v>
      </c>
      <c r="BK200" s="186">
        <f>ROUND(I200*H200,2)</f>
        <v>0</v>
      </c>
      <c r="BL200" s="23" t="s">
        <v>153</v>
      </c>
      <c r="BM200" s="23" t="s">
        <v>536</v>
      </c>
    </row>
    <row r="201" spans="2:51" s="13" customFormat="1" ht="13.5">
      <c r="B201" s="225"/>
      <c r="D201" s="188" t="s">
        <v>155</v>
      </c>
      <c r="E201" s="226" t="s">
        <v>5</v>
      </c>
      <c r="F201" s="227" t="s">
        <v>537</v>
      </c>
      <c r="H201" s="228" t="s">
        <v>5</v>
      </c>
      <c r="I201" s="229"/>
      <c r="L201" s="225"/>
      <c r="M201" s="230"/>
      <c r="N201" s="231"/>
      <c r="O201" s="231"/>
      <c r="P201" s="231"/>
      <c r="Q201" s="231"/>
      <c r="R201" s="231"/>
      <c r="S201" s="231"/>
      <c r="T201" s="232"/>
      <c r="AT201" s="228" t="s">
        <v>155</v>
      </c>
      <c r="AU201" s="228" t="s">
        <v>82</v>
      </c>
      <c r="AV201" s="13" t="s">
        <v>80</v>
      </c>
      <c r="AW201" s="13" t="s">
        <v>35</v>
      </c>
      <c r="AX201" s="13" t="s">
        <v>72</v>
      </c>
      <c r="AY201" s="228" t="s">
        <v>146</v>
      </c>
    </row>
    <row r="202" spans="2:51" s="11" customFormat="1" ht="13.5">
      <c r="B202" s="187"/>
      <c r="D202" s="188" t="s">
        <v>155</v>
      </c>
      <c r="E202" s="189" t="s">
        <v>5</v>
      </c>
      <c r="F202" s="190" t="s">
        <v>430</v>
      </c>
      <c r="H202" s="191">
        <v>18.92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89" t="s">
        <v>155</v>
      </c>
      <c r="AU202" s="189" t="s">
        <v>82</v>
      </c>
      <c r="AV202" s="11" t="s">
        <v>82</v>
      </c>
      <c r="AW202" s="11" t="s">
        <v>35</v>
      </c>
      <c r="AX202" s="11" t="s">
        <v>72</v>
      </c>
      <c r="AY202" s="189" t="s">
        <v>146</v>
      </c>
    </row>
    <row r="203" spans="2:51" s="11" customFormat="1" ht="13.5">
      <c r="B203" s="187"/>
      <c r="D203" s="188" t="s">
        <v>155</v>
      </c>
      <c r="E203" s="189" t="s">
        <v>5</v>
      </c>
      <c r="F203" s="190" t="s">
        <v>431</v>
      </c>
      <c r="H203" s="191">
        <v>8.25</v>
      </c>
      <c r="I203" s="192"/>
      <c r="L203" s="187"/>
      <c r="M203" s="193"/>
      <c r="N203" s="194"/>
      <c r="O203" s="194"/>
      <c r="P203" s="194"/>
      <c r="Q203" s="194"/>
      <c r="R203" s="194"/>
      <c r="S203" s="194"/>
      <c r="T203" s="195"/>
      <c r="AT203" s="189" t="s">
        <v>155</v>
      </c>
      <c r="AU203" s="189" t="s">
        <v>82</v>
      </c>
      <c r="AV203" s="11" t="s">
        <v>82</v>
      </c>
      <c r="AW203" s="11" t="s">
        <v>35</v>
      </c>
      <c r="AX203" s="11" t="s">
        <v>72</v>
      </c>
      <c r="AY203" s="189" t="s">
        <v>146</v>
      </c>
    </row>
    <row r="204" spans="2:51" s="11" customFormat="1" ht="13.5">
      <c r="B204" s="187"/>
      <c r="D204" s="188" t="s">
        <v>155</v>
      </c>
      <c r="E204" s="189" t="s">
        <v>5</v>
      </c>
      <c r="F204" s="190" t="s">
        <v>432</v>
      </c>
      <c r="H204" s="191">
        <v>3.7</v>
      </c>
      <c r="I204" s="192"/>
      <c r="L204" s="187"/>
      <c r="M204" s="193"/>
      <c r="N204" s="194"/>
      <c r="O204" s="194"/>
      <c r="P204" s="194"/>
      <c r="Q204" s="194"/>
      <c r="R204" s="194"/>
      <c r="S204" s="194"/>
      <c r="T204" s="195"/>
      <c r="AT204" s="189" t="s">
        <v>155</v>
      </c>
      <c r="AU204" s="189" t="s">
        <v>82</v>
      </c>
      <c r="AV204" s="11" t="s">
        <v>82</v>
      </c>
      <c r="AW204" s="11" t="s">
        <v>35</v>
      </c>
      <c r="AX204" s="11" t="s">
        <v>72</v>
      </c>
      <c r="AY204" s="189" t="s">
        <v>146</v>
      </c>
    </row>
    <row r="205" spans="2:51" s="13" customFormat="1" ht="13.5">
      <c r="B205" s="225"/>
      <c r="D205" s="188" t="s">
        <v>155</v>
      </c>
      <c r="E205" s="226" t="s">
        <v>5</v>
      </c>
      <c r="F205" s="227" t="s">
        <v>538</v>
      </c>
      <c r="H205" s="228" t="s">
        <v>5</v>
      </c>
      <c r="I205" s="229"/>
      <c r="L205" s="225"/>
      <c r="M205" s="230"/>
      <c r="N205" s="231"/>
      <c r="O205" s="231"/>
      <c r="P205" s="231"/>
      <c r="Q205" s="231"/>
      <c r="R205" s="231"/>
      <c r="S205" s="231"/>
      <c r="T205" s="232"/>
      <c r="AT205" s="228" t="s">
        <v>155</v>
      </c>
      <c r="AU205" s="228" t="s">
        <v>82</v>
      </c>
      <c r="AV205" s="13" t="s">
        <v>80</v>
      </c>
      <c r="AW205" s="13" t="s">
        <v>35</v>
      </c>
      <c r="AX205" s="13" t="s">
        <v>72</v>
      </c>
      <c r="AY205" s="228" t="s">
        <v>146</v>
      </c>
    </row>
    <row r="206" spans="2:51" s="11" customFormat="1" ht="13.5">
      <c r="B206" s="187"/>
      <c r="D206" s="188" t="s">
        <v>155</v>
      </c>
      <c r="E206" s="189" t="s">
        <v>5</v>
      </c>
      <c r="F206" s="190" t="s">
        <v>539</v>
      </c>
      <c r="H206" s="191">
        <v>22.334</v>
      </c>
      <c r="I206" s="192"/>
      <c r="L206" s="187"/>
      <c r="M206" s="193"/>
      <c r="N206" s="194"/>
      <c r="O206" s="194"/>
      <c r="P206" s="194"/>
      <c r="Q206" s="194"/>
      <c r="R206" s="194"/>
      <c r="S206" s="194"/>
      <c r="T206" s="195"/>
      <c r="AT206" s="189" t="s">
        <v>155</v>
      </c>
      <c r="AU206" s="189" t="s">
        <v>82</v>
      </c>
      <c r="AV206" s="11" t="s">
        <v>82</v>
      </c>
      <c r="AW206" s="11" t="s">
        <v>35</v>
      </c>
      <c r="AX206" s="11" t="s">
        <v>72</v>
      </c>
      <c r="AY206" s="189" t="s">
        <v>146</v>
      </c>
    </row>
    <row r="207" spans="2:51" s="12" customFormat="1" ht="13.5">
      <c r="B207" s="196"/>
      <c r="D207" s="197" t="s">
        <v>155</v>
      </c>
      <c r="E207" s="198" t="s">
        <v>5</v>
      </c>
      <c r="F207" s="199" t="s">
        <v>158</v>
      </c>
      <c r="H207" s="200">
        <v>53.204</v>
      </c>
      <c r="I207" s="201"/>
      <c r="L207" s="196"/>
      <c r="M207" s="202"/>
      <c r="N207" s="203"/>
      <c r="O207" s="203"/>
      <c r="P207" s="203"/>
      <c r="Q207" s="203"/>
      <c r="R207" s="203"/>
      <c r="S207" s="203"/>
      <c r="T207" s="204"/>
      <c r="AT207" s="205" t="s">
        <v>155</v>
      </c>
      <c r="AU207" s="205" t="s">
        <v>82</v>
      </c>
      <c r="AV207" s="12" t="s">
        <v>153</v>
      </c>
      <c r="AW207" s="12" t="s">
        <v>35</v>
      </c>
      <c r="AX207" s="12" t="s">
        <v>80</v>
      </c>
      <c r="AY207" s="205" t="s">
        <v>146</v>
      </c>
    </row>
    <row r="208" spans="2:65" s="1" customFormat="1" ht="31.5" customHeight="1">
      <c r="B208" s="174"/>
      <c r="C208" s="175" t="s">
        <v>540</v>
      </c>
      <c r="D208" s="175" t="s">
        <v>148</v>
      </c>
      <c r="E208" s="176" t="s">
        <v>541</v>
      </c>
      <c r="F208" s="177" t="s">
        <v>542</v>
      </c>
      <c r="G208" s="178" t="s">
        <v>109</v>
      </c>
      <c r="H208" s="179">
        <v>41.8</v>
      </c>
      <c r="I208" s="180"/>
      <c r="J208" s="181">
        <f>ROUND(I208*H208,2)</f>
        <v>0</v>
      </c>
      <c r="K208" s="177" t="s">
        <v>152</v>
      </c>
      <c r="L208" s="40"/>
      <c r="M208" s="182" t="s">
        <v>5</v>
      </c>
      <c r="N208" s="183" t="s">
        <v>43</v>
      </c>
      <c r="O208" s="41"/>
      <c r="P208" s="184">
        <f>O208*H208</f>
        <v>0</v>
      </c>
      <c r="Q208" s="184">
        <v>0.0068</v>
      </c>
      <c r="R208" s="184">
        <f>Q208*H208</f>
        <v>0.28423999999999994</v>
      </c>
      <c r="S208" s="184">
        <v>0</v>
      </c>
      <c r="T208" s="185">
        <f>S208*H208</f>
        <v>0</v>
      </c>
      <c r="AR208" s="23" t="s">
        <v>153</v>
      </c>
      <c r="AT208" s="23" t="s">
        <v>148</v>
      </c>
      <c r="AU208" s="23" t="s">
        <v>82</v>
      </c>
      <c r="AY208" s="23" t="s">
        <v>146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23" t="s">
        <v>80</v>
      </c>
      <c r="BK208" s="186">
        <f>ROUND(I208*H208,2)</f>
        <v>0</v>
      </c>
      <c r="BL208" s="23" t="s">
        <v>153</v>
      </c>
      <c r="BM208" s="23" t="s">
        <v>543</v>
      </c>
    </row>
    <row r="209" spans="2:51" s="11" customFormat="1" ht="13.5">
      <c r="B209" s="187"/>
      <c r="D209" s="197" t="s">
        <v>155</v>
      </c>
      <c r="E209" s="206" t="s">
        <v>5</v>
      </c>
      <c r="F209" s="207" t="s">
        <v>544</v>
      </c>
      <c r="H209" s="208">
        <v>41.8</v>
      </c>
      <c r="I209" s="192"/>
      <c r="L209" s="187"/>
      <c r="M209" s="193"/>
      <c r="N209" s="194"/>
      <c r="O209" s="194"/>
      <c r="P209" s="194"/>
      <c r="Q209" s="194"/>
      <c r="R209" s="194"/>
      <c r="S209" s="194"/>
      <c r="T209" s="195"/>
      <c r="AT209" s="189" t="s">
        <v>155</v>
      </c>
      <c r="AU209" s="189" t="s">
        <v>82</v>
      </c>
      <c r="AV209" s="11" t="s">
        <v>82</v>
      </c>
      <c r="AW209" s="11" t="s">
        <v>35</v>
      </c>
      <c r="AX209" s="11" t="s">
        <v>80</v>
      </c>
      <c r="AY209" s="189" t="s">
        <v>146</v>
      </c>
    </row>
    <row r="210" spans="2:65" s="1" customFormat="1" ht="31.5" customHeight="1">
      <c r="B210" s="174"/>
      <c r="C210" s="175" t="s">
        <v>545</v>
      </c>
      <c r="D210" s="175" t="s">
        <v>148</v>
      </c>
      <c r="E210" s="176" t="s">
        <v>546</v>
      </c>
      <c r="F210" s="177" t="s">
        <v>547</v>
      </c>
      <c r="G210" s="178" t="s">
        <v>151</v>
      </c>
      <c r="H210" s="179">
        <v>10.32</v>
      </c>
      <c r="I210" s="180"/>
      <c r="J210" s="181">
        <f>ROUND(I210*H210,2)</f>
        <v>0</v>
      </c>
      <c r="K210" s="177" t="s">
        <v>152</v>
      </c>
      <c r="L210" s="40"/>
      <c r="M210" s="182" t="s">
        <v>5</v>
      </c>
      <c r="N210" s="183" t="s">
        <v>43</v>
      </c>
      <c r="O210" s="41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AR210" s="23" t="s">
        <v>153</v>
      </c>
      <c r="AT210" s="23" t="s">
        <v>148</v>
      </c>
      <c r="AU210" s="23" t="s">
        <v>82</v>
      </c>
      <c r="AY210" s="23" t="s">
        <v>146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23" t="s">
        <v>80</v>
      </c>
      <c r="BK210" s="186">
        <f>ROUND(I210*H210,2)</f>
        <v>0</v>
      </c>
      <c r="BL210" s="23" t="s">
        <v>153</v>
      </c>
      <c r="BM210" s="23" t="s">
        <v>548</v>
      </c>
    </row>
    <row r="211" spans="2:65" s="1" customFormat="1" ht="31.5" customHeight="1">
      <c r="B211" s="174"/>
      <c r="C211" s="175" t="s">
        <v>549</v>
      </c>
      <c r="D211" s="175" t="s">
        <v>148</v>
      </c>
      <c r="E211" s="176" t="s">
        <v>550</v>
      </c>
      <c r="F211" s="177" t="s">
        <v>551</v>
      </c>
      <c r="G211" s="178" t="s">
        <v>161</v>
      </c>
      <c r="H211" s="179">
        <v>0.466</v>
      </c>
      <c r="I211" s="180"/>
      <c r="J211" s="181">
        <f>ROUND(I211*H211,2)</f>
        <v>0</v>
      </c>
      <c r="K211" s="177" t="s">
        <v>152</v>
      </c>
      <c r="L211" s="40"/>
      <c r="M211" s="182" t="s">
        <v>5</v>
      </c>
      <c r="N211" s="183" t="s">
        <v>43</v>
      </c>
      <c r="O211" s="41"/>
      <c r="P211" s="184">
        <f>O211*H211</f>
        <v>0</v>
      </c>
      <c r="Q211" s="184">
        <v>2.45329</v>
      </c>
      <c r="R211" s="184">
        <f>Q211*H211</f>
        <v>1.14323314</v>
      </c>
      <c r="S211" s="184">
        <v>0</v>
      </c>
      <c r="T211" s="185">
        <f>S211*H211</f>
        <v>0</v>
      </c>
      <c r="AR211" s="23" t="s">
        <v>153</v>
      </c>
      <c r="AT211" s="23" t="s">
        <v>148</v>
      </c>
      <c r="AU211" s="23" t="s">
        <v>82</v>
      </c>
      <c r="AY211" s="23" t="s">
        <v>146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23" t="s">
        <v>80</v>
      </c>
      <c r="BK211" s="186">
        <f>ROUND(I211*H211,2)</f>
        <v>0</v>
      </c>
      <c r="BL211" s="23" t="s">
        <v>153</v>
      </c>
      <c r="BM211" s="23" t="s">
        <v>552</v>
      </c>
    </row>
    <row r="212" spans="2:51" s="11" customFormat="1" ht="13.5">
      <c r="B212" s="187"/>
      <c r="D212" s="197" t="s">
        <v>155</v>
      </c>
      <c r="E212" s="206" t="s">
        <v>5</v>
      </c>
      <c r="F212" s="207" t="s">
        <v>553</v>
      </c>
      <c r="H212" s="208">
        <v>0.466</v>
      </c>
      <c r="I212" s="192"/>
      <c r="L212" s="187"/>
      <c r="M212" s="193"/>
      <c r="N212" s="194"/>
      <c r="O212" s="194"/>
      <c r="P212" s="194"/>
      <c r="Q212" s="194"/>
      <c r="R212" s="194"/>
      <c r="S212" s="194"/>
      <c r="T212" s="195"/>
      <c r="AT212" s="189" t="s">
        <v>155</v>
      </c>
      <c r="AU212" s="189" t="s">
        <v>82</v>
      </c>
      <c r="AV212" s="11" t="s">
        <v>82</v>
      </c>
      <c r="AW212" s="11" t="s">
        <v>35</v>
      </c>
      <c r="AX212" s="11" t="s">
        <v>80</v>
      </c>
      <c r="AY212" s="189" t="s">
        <v>146</v>
      </c>
    </row>
    <row r="213" spans="2:65" s="1" customFormat="1" ht="31.5" customHeight="1">
      <c r="B213" s="174"/>
      <c r="C213" s="175" t="s">
        <v>554</v>
      </c>
      <c r="D213" s="175" t="s">
        <v>148</v>
      </c>
      <c r="E213" s="176" t="s">
        <v>555</v>
      </c>
      <c r="F213" s="177" t="s">
        <v>556</v>
      </c>
      <c r="G213" s="178" t="s">
        <v>161</v>
      </c>
      <c r="H213" s="179">
        <v>0.466</v>
      </c>
      <c r="I213" s="180"/>
      <c r="J213" s="181">
        <f>ROUND(I213*H213,2)</f>
        <v>0</v>
      </c>
      <c r="K213" s="177" t="s">
        <v>152</v>
      </c>
      <c r="L213" s="40"/>
      <c r="M213" s="182" t="s">
        <v>5</v>
      </c>
      <c r="N213" s="183" t="s">
        <v>43</v>
      </c>
      <c r="O213" s="41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AR213" s="23" t="s">
        <v>153</v>
      </c>
      <c r="AT213" s="23" t="s">
        <v>148</v>
      </c>
      <c r="AU213" s="23" t="s">
        <v>82</v>
      </c>
      <c r="AY213" s="23" t="s">
        <v>146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23" t="s">
        <v>80</v>
      </c>
      <c r="BK213" s="186">
        <f>ROUND(I213*H213,2)</f>
        <v>0</v>
      </c>
      <c r="BL213" s="23" t="s">
        <v>153</v>
      </c>
      <c r="BM213" s="23" t="s">
        <v>557</v>
      </c>
    </row>
    <row r="214" spans="2:65" s="1" customFormat="1" ht="22.5" customHeight="1">
      <c r="B214" s="174"/>
      <c r="C214" s="175" t="s">
        <v>558</v>
      </c>
      <c r="D214" s="175" t="s">
        <v>148</v>
      </c>
      <c r="E214" s="176" t="s">
        <v>559</v>
      </c>
      <c r="F214" s="177" t="s">
        <v>560</v>
      </c>
      <c r="G214" s="178" t="s">
        <v>197</v>
      </c>
      <c r="H214" s="179">
        <v>0.021</v>
      </c>
      <c r="I214" s="180"/>
      <c r="J214" s="181">
        <f>ROUND(I214*H214,2)</f>
        <v>0</v>
      </c>
      <c r="K214" s="177" t="s">
        <v>152</v>
      </c>
      <c r="L214" s="40"/>
      <c r="M214" s="182" t="s">
        <v>5</v>
      </c>
      <c r="N214" s="183" t="s">
        <v>43</v>
      </c>
      <c r="O214" s="41"/>
      <c r="P214" s="184">
        <f>O214*H214</f>
        <v>0</v>
      </c>
      <c r="Q214" s="184">
        <v>1.05306</v>
      </c>
      <c r="R214" s="184">
        <f>Q214*H214</f>
        <v>0.022114260000000004</v>
      </c>
      <c r="S214" s="184">
        <v>0</v>
      </c>
      <c r="T214" s="185">
        <f>S214*H214</f>
        <v>0</v>
      </c>
      <c r="AR214" s="23" t="s">
        <v>153</v>
      </c>
      <c r="AT214" s="23" t="s">
        <v>148</v>
      </c>
      <c r="AU214" s="23" t="s">
        <v>82</v>
      </c>
      <c r="AY214" s="23" t="s">
        <v>146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3" t="s">
        <v>80</v>
      </c>
      <c r="BK214" s="186">
        <f>ROUND(I214*H214,2)</f>
        <v>0</v>
      </c>
      <c r="BL214" s="23" t="s">
        <v>153</v>
      </c>
      <c r="BM214" s="23" t="s">
        <v>561</v>
      </c>
    </row>
    <row r="215" spans="2:51" s="11" customFormat="1" ht="13.5">
      <c r="B215" s="187"/>
      <c r="D215" s="197" t="s">
        <v>155</v>
      </c>
      <c r="E215" s="206" t="s">
        <v>5</v>
      </c>
      <c r="F215" s="207" t="s">
        <v>562</v>
      </c>
      <c r="H215" s="208">
        <v>0.021</v>
      </c>
      <c r="I215" s="192"/>
      <c r="L215" s="187"/>
      <c r="M215" s="193"/>
      <c r="N215" s="194"/>
      <c r="O215" s="194"/>
      <c r="P215" s="194"/>
      <c r="Q215" s="194"/>
      <c r="R215" s="194"/>
      <c r="S215" s="194"/>
      <c r="T215" s="195"/>
      <c r="AT215" s="189" t="s">
        <v>155</v>
      </c>
      <c r="AU215" s="189" t="s">
        <v>82</v>
      </c>
      <c r="AV215" s="11" t="s">
        <v>82</v>
      </c>
      <c r="AW215" s="11" t="s">
        <v>35</v>
      </c>
      <c r="AX215" s="11" t="s">
        <v>80</v>
      </c>
      <c r="AY215" s="189" t="s">
        <v>146</v>
      </c>
    </row>
    <row r="216" spans="2:65" s="1" customFormat="1" ht="31.5" customHeight="1">
      <c r="B216" s="174"/>
      <c r="C216" s="175" t="s">
        <v>563</v>
      </c>
      <c r="D216" s="175" t="s">
        <v>148</v>
      </c>
      <c r="E216" s="176" t="s">
        <v>564</v>
      </c>
      <c r="F216" s="177" t="s">
        <v>565</v>
      </c>
      <c r="G216" s="178" t="s">
        <v>151</v>
      </c>
      <c r="H216" s="179">
        <v>38.751</v>
      </c>
      <c r="I216" s="180"/>
      <c r="J216" s="181">
        <f>ROUND(I216*H216,2)</f>
        <v>0</v>
      </c>
      <c r="K216" s="177" t="s">
        <v>152</v>
      </c>
      <c r="L216" s="40"/>
      <c r="M216" s="182" t="s">
        <v>5</v>
      </c>
      <c r="N216" s="183" t="s">
        <v>43</v>
      </c>
      <c r="O216" s="41"/>
      <c r="P216" s="184">
        <f>O216*H216</f>
        <v>0</v>
      </c>
      <c r="Q216" s="184">
        <v>0.1231</v>
      </c>
      <c r="R216" s="184">
        <f>Q216*H216</f>
        <v>4.7702481</v>
      </c>
      <c r="S216" s="184">
        <v>0</v>
      </c>
      <c r="T216" s="185">
        <f>S216*H216</f>
        <v>0</v>
      </c>
      <c r="AR216" s="23" t="s">
        <v>153</v>
      </c>
      <c r="AT216" s="23" t="s">
        <v>148</v>
      </c>
      <c r="AU216" s="23" t="s">
        <v>82</v>
      </c>
      <c r="AY216" s="23" t="s">
        <v>146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23" t="s">
        <v>80</v>
      </c>
      <c r="BK216" s="186">
        <f>ROUND(I216*H216,2)</f>
        <v>0</v>
      </c>
      <c r="BL216" s="23" t="s">
        <v>153</v>
      </c>
      <c r="BM216" s="23" t="s">
        <v>566</v>
      </c>
    </row>
    <row r="217" spans="2:51" s="13" customFormat="1" ht="13.5">
      <c r="B217" s="225"/>
      <c r="D217" s="188" t="s">
        <v>155</v>
      </c>
      <c r="E217" s="226" t="s">
        <v>5</v>
      </c>
      <c r="F217" s="227" t="s">
        <v>567</v>
      </c>
      <c r="H217" s="228" t="s">
        <v>5</v>
      </c>
      <c r="I217" s="229"/>
      <c r="L217" s="225"/>
      <c r="M217" s="230"/>
      <c r="N217" s="231"/>
      <c r="O217" s="231"/>
      <c r="P217" s="231"/>
      <c r="Q217" s="231"/>
      <c r="R217" s="231"/>
      <c r="S217" s="231"/>
      <c r="T217" s="232"/>
      <c r="AT217" s="228" t="s">
        <v>155</v>
      </c>
      <c r="AU217" s="228" t="s">
        <v>82</v>
      </c>
      <c r="AV217" s="13" t="s">
        <v>80</v>
      </c>
      <c r="AW217" s="13" t="s">
        <v>35</v>
      </c>
      <c r="AX217" s="13" t="s">
        <v>72</v>
      </c>
      <c r="AY217" s="228" t="s">
        <v>146</v>
      </c>
    </row>
    <row r="218" spans="2:51" s="11" customFormat="1" ht="13.5">
      <c r="B218" s="187"/>
      <c r="D218" s="197" t="s">
        <v>155</v>
      </c>
      <c r="E218" s="206" t="s">
        <v>5</v>
      </c>
      <c r="F218" s="207" t="s">
        <v>568</v>
      </c>
      <c r="H218" s="208">
        <v>38.751</v>
      </c>
      <c r="I218" s="192"/>
      <c r="L218" s="187"/>
      <c r="M218" s="193"/>
      <c r="N218" s="194"/>
      <c r="O218" s="194"/>
      <c r="P218" s="194"/>
      <c r="Q218" s="194"/>
      <c r="R218" s="194"/>
      <c r="S218" s="194"/>
      <c r="T218" s="195"/>
      <c r="AT218" s="189" t="s">
        <v>155</v>
      </c>
      <c r="AU218" s="189" t="s">
        <v>82</v>
      </c>
      <c r="AV218" s="11" t="s">
        <v>82</v>
      </c>
      <c r="AW218" s="11" t="s">
        <v>35</v>
      </c>
      <c r="AX218" s="11" t="s">
        <v>80</v>
      </c>
      <c r="AY218" s="189" t="s">
        <v>146</v>
      </c>
    </row>
    <row r="219" spans="2:65" s="1" customFormat="1" ht="31.5" customHeight="1">
      <c r="B219" s="174"/>
      <c r="C219" s="175" t="s">
        <v>569</v>
      </c>
      <c r="D219" s="175" t="s">
        <v>148</v>
      </c>
      <c r="E219" s="176" t="s">
        <v>570</v>
      </c>
      <c r="F219" s="177" t="s">
        <v>571</v>
      </c>
      <c r="G219" s="178" t="s">
        <v>151</v>
      </c>
      <c r="H219" s="179">
        <v>6.12</v>
      </c>
      <c r="I219" s="180"/>
      <c r="J219" s="181">
        <f>ROUND(I219*H219,2)</f>
        <v>0</v>
      </c>
      <c r="K219" s="177" t="s">
        <v>152</v>
      </c>
      <c r="L219" s="40"/>
      <c r="M219" s="182" t="s">
        <v>5</v>
      </c>
      <c r="N219" s="183" t="s">
        <v>43</v>
      </c>
      <c r="O219" s="41"/>
      <c r="P219" s="184">
        <f>O219*H219</f>
        <v>0</v>
      </c>
      <c r="Q219" s="184">
        <v>0.28362</v>
      </c>
      <c r="R219" s="184">
        <f>Q219*H219</f>
        <v>1.7357544</v>
      </c>
      <c r="S219" s="184">
        <v>0</v>
      </c>
      <c r="T219" s="185">
        <f>S219*H219</f>
        <v>0</v>
      </c>
      <c r="AR219" s="23" t="s">
        <v>153</v>
      </c>
      <c r="AT219" s="23" t="s">
        <v>148</v>
      </c>
      <c r="AU219" s="23" t="s">
        <v>82</v>
      </c>
      <c r="AY219" s="23" t="s">
        <v>146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23" t="s">
        <v>80</v>
      </c>
      <c r="BK219" s="186">
        <f>ROUND(I219*H219,2)</f>
        <v>0</v>
      </c>
      <c r="BL219" s="23" t="s">
        <v>153</v>
      </c>
      <c r="BM219" s="23" t="s">
        <v>572</v>
      </c>
    </row>
    <row r="220" spans="2:51" s="11" customFormat="1" ht="13.5">
      <c r="B220" s="187"/>
      <c r="D220" s="188" t="s">
        <v>155</v>
      </c>
      <c r="E220" s="189" t="s">
        <v>5</v>
      </c>
      <c r="F220" s="190" t="s">
        <v>573</v>
      </c>
      <c r="H220" s="191">
        <v>6.12</v>
      </c>
      <c r="I220" s="192"/>
      <c r="L220" s="187"/>
      <c r="M220" s="193"/>
      <c r="N220" s="194"/>
      <c r="O220" s="194"/>
      <c r="P220" s="194"/>
      <c r="Q220" s="194"/>
      <c r="R220" s="194"/>
      <c r="S220" s="194"/>
      <c r="T220" s="195"/>
      <c r="AT220" s="189" t="s">
        <v>155</v>
      </c>
      <c r="AU220" s="189" t="s">
        <v>82</v>
      </c>
      <c r="AV220" s="11" t="s">
        <v>82</v>
      </c>
      <c r="AW220" s="11" t="s">
        <v>35</v>
      </c>
      <c r="AX220" s="11" t="s">
        <v>80</v>
      </c>
      <c r="AY220" s="189" t="s">
        <v>146</v>
      </c>
    </row>
    <row r="221" spans="2:63" s="10" customFormat="1" ht="29.85" customHeight="1">
      <c r="B221" s="160"/>
      <c r="D221" s="171" t="s">
        <v>71</v>
      </c>
      <c r="E221" s="172" t="s">
        <v>189</v>
      </c>
      <c r="F221" s="172" t="s">
        <v>574</v>
      </c>
      <c r="I221" s="163"/>
      <c r="J221" s="173">
        <f>BK221</f>
        <v>0</v>
      </c>
      <c r="L221" s="160"/>
      <c r="M221" s="165"/>
      <c r="N221" s="166"/>
      <c r="O221" s="166"/>
      <c r="P221" s="167">
        <f>SUM(P222:P239)</f>
        <v>0</v>
      </c>
      <c r="Q221" s="166"/>
      <c r="R221" s="167">
        <f>SUM(R222:R239)</f>
        <v>0.1855</v>
      </c>
      <c r="S221" s="166"/>
      <c r="T221" s="168">
        <f>SUM(T222:T239)</f>
        <v>0</v>
      </c>
      <c r="AR221" s="161" t="s">
        <v>80</v>
      </c>
      <c r="AT221" s="169" t="s">
        <v>71</v>
      </c>
      <c r="AU221" s="169" t="s">
        <v>80</v>
      </c>
      <c r="AY221" s="161" t="s">
        <v>146</v>
      </c>
      <c r="BK221" s="170">
        <f>SUM(BK222:BK239)</f>
        <v>0</v>
      </c>
    </row>
    <row r="222" spans="2:65" s="1" customFormat="1" ht="31.5" customHeight="1">
      <c r="B222" s="174"/>
      <c r="C222" s="175" t="s">
        <v>575</v>
      </c>
      <c r="D222" s="175" t="s">
        <v>148</v>
      </c>
      <c r="E222" s="176" t="s">
        <v>576</v>
      </c>
      <c r="F222" s="177" t="s">
        <v>577</v>
      </c>
      <c r="G222" s="178" t="s">
        <v>109</v>
      </c>
      <c r="H222" s="179">
        <v>3.5</v>
      </c>
      <c r="I222" s="180"/>
      <c r="J222" s="181">
        <f>ROUND(I222*H222,2)</f>
        <v>0</v>
      </c>
      <c r="K222" s="177" t="s">
        <v>152</v>
      </c>
      <c r="L222" s="40"/>
      <c r="M222" s="182" t="s">
        <v>5</v>
      </c>
      <c r="N222" s="183" t="s">
        <v>43</v>
      </c>
      <c r="O222" s="41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AR222" s="23" t="s">
        <v>153</v>
      </c>
      <c r="AT222" s="23" t="s">
        <v>148</v>
      </c>
      <c r="AU222" s="23" t="s">
        <v>82</v>
      </c>
      <c r="AY222" s="23" t="s">
        <v>146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23" t="s">
        <v>80</v>
      </c>
      <c r="BK222" s="186">
        <f>ROUND(I222*H222,2)</f>
        <v>0</v>
      </c>
      <c r="BL222" s="23" t="s">
        <v>153</v>
      </c>
      <c r="BM222" s="23" t="s">
        <v>578</v>
      </c>
    </row>
    <row r="223" spans="2:65" s="1" customFormat="1" ht="22.5" customHeight="1">
      <c r="B223" s="174"/>
      <c r="C223" s="212" t="s">
        <v>579</v>
      </c>
      <c r="D223" s="212" t="s">
        <v>318</v>
      </c>
      <c r="E223" s="213" t="s">
        <v>580</v>
      </c>
      <c r="F223" s="214" t="s">
        <v>581</v>
      </c>
      <c r="G223" s="215" t="s">
        <v>109</v>
      </c>
      <c r="H223" s="216">
        <v>3.5</v>
      </c>
      <c r="I223" s="217"/>
      <c r="J223" s="218">
        <f>ROUND(I223*H223,2)</f>
        <v>0</v>
      </c>
      <c r="K223" s="214" t="s">
        <v>152</v>
      </c>
      <c r="L223" s="219"/>
      <c r="M223" s="220" t="s">
        <v>5</v>
      </c>
      <c r="N223" s="221" t="s">
        <v>43</v>
      </c>
      <c r="O223" s="41"/>
      <c r="P223" s="184">
        <f>O223*H223</f>
        <v>0</v>
      </c>
      <c r="Q223" s="184">
        <v>0.0147</v>
      </c>
      <c r="R223" s="184">
        <f>Q223*H223</f>
        <v>0.051449999999999996</v>
      </c>
      <c r="S223" s="184">
        <v>0</v>
      </c>
      <c r="T223" s="185">
        <f>S223*H223</f>
        <v>0</v>
      </c>
      <c r="AR223" s="23" t="s">
        <v>189</v>
      </c>
      <c r="AT223" s="23" t="s">
        <v>318</v>
      </c>
      <c r="AU223" s="23" t="s">
        <v>82</v>
      </c>
      <c r="AY223" s="23" t="s">
        <v>146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3" t="s">
        <v>80</v>
      </c>
      <c r="BK223" s="186">
        <f>ROUND(I223*H223,2)</f>
        <v>0</v>
      </c>
      <c r="BL223" s="23" t="s">
        <v>153</v>
      </c>
      <c r="BM223" s="23" t="s">
        <v>582</v>
      </c>
    </row>
    <row r="224" spans="2:65" s="1" customFormat="1" ht="31.5" customHeight="1">
      <c r="B224" s="174"/>
      <c r="C224" s="175" t="s">
        <v>583</v>
      </c>
      <c r="D224" s="175" t="s">
        <v>148</v>
      </c>
      <c r="E224" s="176" t="s">
        <v>584</v>
      </c>
      <c r="F224" s="177" t="s">
        <v>585</v>
      </c>
      <c r="G224" s="178" t="s">
        <v>109</v>
      </c>
      <c r="H224" s="179">
        <v>3.5</v>
      </c>
      <c r="I224" s="180"/>
      <c r="J224" s="181">
        <f>ROUND(I224*H224,2)</f>
        <v>0</v>
      </c>
      <c r="K224" s="177" t="s">
        <v>152</v>
      </c>
      <c r="L224" s="40"/>
      <c r="M224" s="182" t="s">
        <v>5</v>
      </c>
      <c r="N224" s="183" t="s">
        <v>43</v>
      </c>
      <c r="O224" s="41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AR224" s="23" t="s">
        <v>153</v>
      </c>
      <c r="AT224" s="23" t="s">
        <v>148</v>
      </c>
      <c r="AU224" s="23" t="s">
        <v>82</v>
      </c>
      <c r="AY224" s="23" t="s">
        <v>146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23" t="s">
        <v>80</v>
      </c>
      <c r="BK224" s="186">
        <f>ROUND(I224*H224,2)</f>
        <v>0</v>
      </c>
      <c r="BL224" s="23" t="s">
        <v>153</v>
      </c>
      <c r="BM224" s="23" t="s">
        <v>586</v>
      </c>
    </row>
    <row r="225" spans="2:51" s="11" customFormat="1" ht="13.5">
      <c r="B225" s="187"/>
      <c r="D225" s="188" t="s">
        <v>155</v>
      </c>
      <c r="E225" s="189" t="s">
        <v>5</v>
      </c>
      <c r="F225" s="190" t="s">
        <v>587</v>
      </c>
      <c r="H225" s="191">
        <v>3.5</v>
      </c>
      <c r="I225" s="192"/>
      <c r="L225" s="187"/>
      <c r="M225" s="193"/>
      <c r="N225" s="194"/>
      <c r="O225" s="194"/>
      <c r="P225" s="194"/>
      <c r="Q225" s="194"/>
      <c r="R225" s="194"/>
      <c r="S225" s="194"/>
      <c r="T225" s="195"/>
      <c r="AT225" s="189" t="s">
        <v>155</v>
      </c>
      <c r="AU225" s="189" t="s">
        <v>82</v>
      </c>
      <c r="AV225" s="11" t="s">
        <v>82</v>
      </c>
      <c r="AW225" s="11" t="s">
        <v>35</v>
      </c>
      <c r="AX225" s="11" t="s">
        <v>72</v>
      </c>
      <c r="AY225" s="189" t="s">
        <v>146</v>
      </c>
    </row>
    <row r="226" spans="2:51" s="12" customFormat="1" ht="13.5">
      <c r="B226" s="196"/>
      <c r="D226" s="197" t="s">
        <v>155</v>
      </c>
      <c r="E226" s="198" t="s">
        <v>5</v>
      </c>
      <c r="F226" s="199" t="s">
        <v>158</v>
      </c>
      <c r="H226" s="200">
        <v>3.5</v>
      </c>
      <c r="I226" s="201"/>
      <c r="L226" s="196"/>
      <c r="M226" s="202"/>
      <c r="N226" s="203"/>
      <c r="O226" s="203"/>
      <c r="P226" s="203"/>
      <c r="Q226" s="203"/>
      <c r="R226" s="203"/>
      <c r="S226" s="203"/>
      <c r="T226" s="204"/>
      <c r="AT226" s="205" t="s">
        <v>155</v>
      </c>
      <c r="AU226" s="205" t="s">
        <v>82</v>
      </c>
      <c r="AV226" s="12" t="s">
        <v>153</v>
      </c>
      <c r="AW226" s="12" t="s">
        <v>35</v>
      </c>
      <c r="AX226" s="12" t="s">
        <v>80</v>
      </c>
      <c r="AY226" s="205" t="s">
        <v>146</v>
      </c>
    </row>
    <row r="227" spans="2:65" s="1" customFormat="1" ht="22.5" customHeight="1">
      <c r="B227" s="174"/>
      <c r="C227" s="212" t="s">
        <v>588</v>
      </c>
      <c r="D227" s="212" t="s">
        <v>318</v>
      </c>
      <c r="E227" s="213" t="s">
        <v>589</v>
      </c>
      <c r="F227" s="214" t="s">
        <v>590</v>
      </c>
      <c r="G227" s="215" t="s">
        <v>109</v>
      </c>
      <c r="H227" s="216">
        <v>3.5</v>
      </c>
      <c r="I227" s="217"/>
      <c r="J227" s="218">
        <f aca="true" t="shared" si="0" ref="J227:J239">ROUND(I227*H227,2)</f>
        <v>0</v>
      </c>
      <c r="K227" s="214" t="s">
        <v>152</v>
      </c>
      <c r="L227" s="219"/>
      <c r="M227" s="220" t="s">
        <v>5</v>
      </c>
      <c r="N227" s="221" t="s">
        <v>43</v>
      </c>
      <c r="O227" s="41"/>
      <c r="P227" s="184">
        <f aca="true" t="shared" si="1" ref="P227:P239">O227*H227</f>
        <v>0</v>
      </c>
      <c r="Q227" s="184">
        <v>0.0181</v>
      </c>
      <c r="R227" s="184">
        <f aca="true" t="shared" si="2" ref="R227:R239">Q227*H227</f>
        <v>0.06335</v>
      </c>
      <c r="S227" s="184">
        <v>0</v>
      </c>
      <c r="T227" s="185">
        <f aca="true" t="shared" si="3" ref="T227:T239">S227*H227</f>
        <v>0</v>
      </c>
      <c r="AR227" s="23" t="s">
        <v>189</v>
      </c>
      <c r="AT227" s="23" t="s">
        <v>318</v>
      </c>
      <c r="AU227" s="23" t="s">
        <v>82</v>
      </c>
      <c r="AY227" s="23" t="s">
        <v>146</v>
      </c>
      <c r="BE227" s="186">
        <f aca="true" t="shared" si="4" ref="BE227:BE239">IF(N227="základní",J227,0)</f>
        <v>0</v>
      </c>
      <c r="BF227" s="186">
        <f aca="true" t="shared" si="5" ref="BF227:BF239">IF(N227="snížená",J227,0)</f>
        <v>0</v>
      </c>
      <c r="BG227" s="186">
        <f aca="true" t="shared" si="6" ref="BG227:BG239">IF(N227="zákl. přenesená",J227,0)</f>
        <v>0</v>
      </c>
      <c r="BH227" s="186">
        <f aca="true" t="shared" si="7" ref="BH227:BH239">IF(N227="sníž. přenesená",J227,0)</f>
        <v>0</v>
      </c>
      <c r="BI227" s="186">
        <f aca="true" t="shared" si="8" ref="BI227:BI239">IF(N227="nulová",J227,0)</f>
        <v>0</v>
      </c>
      <c r="BJ227" s="23" t="s">
        <v>80</v>
      </c>
      <c r="BK227" s="186">
        <f aca="true" t="shared" si="9" ref="BK227:BK239">ROUND(I227*H227,2)</f>
        <v>0</v>
      </c>
      <c r="BL227" s="23" t="s">
        <v>153</v>
      </c>
      <c r="BM227" s="23" t="s">
        <v>591</v>
      </c>
    </row>
    <row r="228" spans="2:65" s="1" customFormat="1" ht="31.5" customHeight="1">
      <c r="B228" s="174"/>
      <c r="C228" s="175" t="s">
        <v>592</v>
      </c>
      <c r="D228" s="175" t="s">
        <v>148</v>
      </c>
      <c r="E228" s="176" t="s">
        <v>593</v>
      </c>
      <c r="F228" s="177" t="s">
        <v>594</v>
      </c>
      <c r="G228" s="178" t="s">
        <v>307</v>
      </c>
      <c r="H228" s="179">
        <v>4</v>
      </c>
      <c r="I228" s="180"/>
      <c r="J228" s="181">
        <f t="shared" si="0"/>
        <v>0</v>
      </c>
      <c r="K228" s="177" t="s">
        <v>152</v>
      </c>
      <c r="L228" s="40"/>
      <c r="M228" s="182" t="s">
        <v>5</v>
      </c>
      <c r="N228" s="183" t="s">
        <v>43</v>
      </c>
      <c r="O228" s="41"/>
      <c r="P228" s="184">
        <f t="shared" si="1"/>
        <v>0</v>
      </c>
      <c r="Q228" s="184">
        <v>0</v>
      </c>
      <c r="R228" s="184">
        <f t="shared" si="2"/>
        <v>0</v>
      </c>
      <c r="S228" s="184">
        <v>0</v>
      </c>
      <c r="T228" s="185">
        <f t="shared" si="3"/>
        <v>0</v>
      </c>
      <c r="AR228" s="23" t="s">
        <v>153</v>
      </c>
      <c r="AT228" s="23" t="s">
        <v>148</v>
      </c>
      <c r="AU228" s="23" t="s">
        <v>82</v>
      </c>
      <c r="AY228" s="23" t="s">
        <v>146</v>
      </c>
      <c r="BE228" s="186">
        <f t="shared" si="4"/>
        <v>0</v>
      </c>
      <c r="BF228" s="186">
        <f t="shared" si="5"/>
        <v>0</v>
      </c>
      <c r="BG228" s="186">
        <f t="shared" si="6"/>
        <v>0</v>
      </c>
      <c r="BH228" s="186">
        <f t="shared" si="7"/>
        <v>0</v>
      </c>
      <c r="BI228" s="186">
        <f t="shared" si="8"/>
        <v>0</v>
      </c>
      <c r="BJ228" s="23" t="s">
        <v>80</v>
      </c>
      <c r="BK228" s="186">
        <f t="shared" si="9"/>
        <v>0</v>
      </c>
      <c r="BL228" s="23" t="s">
        <v>153</v>
      </c>
      <c r="BM228" s="23" t="s">
        <v>595</v>
      </c>
    </row>
    <row r="229" spans="2:65" s="1" customFormat="1" ht="22.5" customHeight="1">
      <c r="B229" s="174"/>
      <c r="C229" s="212" t="s">
        <v>596</v>
      </c>
      <c r="D229" s="212" t="s">
        <v>318</v>
      </c>
      <c r="E229" s="213" t="s">
        <v>597</v>
      </c>
      <c r="F229" s="214" t="s">
        <v>598</v>
      </c>
      <c r="G229" s="215" t="s">
        <v>307</v>
      </c>
      <c r="H229" s="216">
        <v>1</v>
      </c>
      <c r="I229" s="217"/>
      <c r="J229" s="218">
        <f t="shared" si="0"/>
        <v>0</v>
      </c>
      <c r="K229" s="214" t="s">
        <v>152</v>
      </c>
      <c r="L229" s="219"/>
      <c r="M229" s="220" t="s">
        <v>5</v>
      </c>
      <c r="N229" s="221" t="s">
        <v>43</v>
      </c>
      <c r="O229" s="41"/>
      <c r="P229" s="184">
        <f t="shared" si="1"/>
        <v>0</v>
      </c>
      <c r="Q229" s="184">
        <v>0.0087</v>
      </c>
      <c r="R229" s="184">
        <f t="shared" si="2"/>
        <v>0.0087</v>
      </c>
      <c r="S229" s="184">
        <v>0</v>
      </c>
      <c r="T229" s="185">
        <f t="shared" si="3"/>
        <v>0</v>
      </c>
      <c r="AR229" s="23" t="s">
        <v>189</v>
      </c>
      <c r="AT229" s="23" t="s">
        <v>318</v>
      </c>
      <c r="AU229" s="23" t="s">
        <v>82</v>
      </c>
      <c r="AY229" s="23" t="s">
        <v>146</v>
      </c>
      <c r="BE229" s="186">
        <f t="shared" si="4"/>
        <v>0</v>
      </c>
      <c r="BF229" s="186">
        <f t="shared" si="5"/>
        <v>0</v>
      </c>
      <c r="BG229" s="186">
        <f t="shared" si="6"/>
        <v>0</v>
      </c>
      <c r="BH229" s="186">
        <f t="shared" si="7"/>
        <v>0</v>
      </c>
      <c r="BI229" s="186">
        <f t="shared" si="8"/>
        <v>0</v>
      </c>
      <c r="BJ229" s="23" t="s">
        <v>80</v>
      </c>
      <c r="BK229" s="186">
        <f t="shared" si="9"/>
        <v>0</v>
      </c>
      <c r="BL229" s="23" t="s">
        <v>153</v>
      </c>
      <c r="BM229" s="23" t="s">
        <v>599</v>
      </c>
    </row>
    <row r="230" spans="2:65" s="1" customFormat="1" ht="22.5" customHeight="1">
      <c r="B230" s="174"/>
      <c r="C230" s="212" t="s">
        <v>600</v>
      </c>
      <c r="D230" s="212" t="s">
        <v>318</v>
      </c>
      <c r="E230" s="213" t="s">
        <v>601</v>
      </c>
      <c r="F230" s="214" t="s">
        <v>602</v>
      </c>
      <c r="G230" s="215" t="s">
        <v>307</v>
      </c>
      <c r="H230" s="216">
        <v>1</v>
      </c>
      <c r="I230" s="217"/>
      <c r="J230" s="218">
        <f t="shared" si="0"/>
        <v>0</v>
      </c>
      <c r="K230" s="214" t="s">
        <v>152</v>
      </c>
      <c r="L230" s="219"/>
      <c r="M230" s="220" t="s">
        <v>5</v>
      </c>
      <c r="N230" s="221" t="s">
        <v>43</v>
      </c>
      <c r="O230" s="41"/>
      <c r="P230" s="184">
        <f t="shared" si="1"/>
        <v>0</v>
      </c>
      <c r="Q230" s="184">
        <v>0.0068</v>
      </c>
      <c r="R230" s="184">
        <f t="shared" si="2"/>
        <v>0.0068</v>
      </c>
      <c r="S230" s="184">
        <v>0</v>
      </c>
      <c r="T230" s="185">
        <f t="shared" si="3"/>
        <v>0</v>
      </c>
      <c r="AR230" s="23" t="s">
        <v>189</v>
      </c>
      <c r="AT230" s="23" t="s">
        <v>318</v>
      </c>
      <c r="AU230" s="23" t="s">
        <v>82</v>
      </c>
      <c r="AY230" s="23" t="s">
        <v>146</v>
      </c>
      <c r="BE230" s="186">
        <f t="shared" si="4"/>
        <v>0</v>
      </c>
      <c r="BF230" s="186">
        <f t="shared" si="5"/>
        <v>0</v>
      </c>
      <c r="BG230" s="186">
        <f t="shared" si="6"/>
        <v>0</v>
      </c>
      <c r="BH230" s="186">
        <f t="shared" si="7"/>
        <v>0</v>
      </c>
      <c r="BI230" s="186">
        <f t="shared" si="8"/>
        <v>0</v>
      </c>
      <c r="BJ230" s="23" t="s">
        <v>80</v>
      </c>
      <c r="BK230" s="186">
        <f t="shared" si="9"/>
        <v>0</v>
      </c>
      <c r="BL230" s="23" t="s">
        <v>153</v>
      </c>
      <c r="BM230" s="23" t="s">
        <v>603</v>
      </c>
    </row>
    <row r="231" spans="2:65" s="1" customFormat="1" ht="22.5" customHeight="1">
      <c r="B231" s="174"/>
      <c r="C231" s="212" t="s">
        <v>604</v>
      </c>
      <c r="D231" s="212" t="s">
        <v>318</v>
      </c>
      <c r="E231" s="213" t="s">
        <v>605</v>
      </c>
      <c r="F231" s="214" t="s">
        <v>606</v>
      </c>
      <c r="G231" s="215" t="s">
        <v>307</v>
      </c>
      <c r="H231" s="216">
        <v>1</v>
      </c>
      <c r="I231" s="217"/>
      <c r="J231" s="218">
        <f t="shared" si="0"/>
        <v>0</v>
      </c>
      <c r="K231" s="214" t="s">
        <v>152</v>
      </c>
      <c r="L231" s="219"/>
      <c r="M231" s="220" t="s">
        <v>5</v>
      </c>
      <c r="N231" s="221" t="s">
        <v>43</v>
      </c>
      <c r="O231" s="41"/>
      <c r="P231" s="184">
        <f t="shared" si="1"/>
        <v>0</v>
      </c>
      <c r="Q231" s="184">
        <v>0.0065</v>
      </c>
      <c r="R231" s="184">
        <f t="shared" si="2"/>
        <v>0.0065</v>
      </c>
      <c r="S231" s="184">
        <v>0</v>
      </c>
      <c r="T231" s="185">
        <f t="shared" si="3"/>
        <v>0</v>
      </c>
      <c r="AR231" s="23" t="s">
        <v>189</v>
      </c>
      <c r="AT231" s="23" t="s">
        <v>318</v>
      </c>
      <c r="AU231" s="23" t="s">
        <v>82</v>
      </c>
      <c r="AY231" s="23" t="s">
        <v>146</v>
      </c>
      <c r="BE231" s="186">
        <f t="shared" si="4"/>
        <v>0</v>
      </c>
      <c r="BF231" s="186">
        <f t="shared" si="5"/>
        <v>0</v>
      </c>
      <c r="BG231" s="186">
        <f t="shared" si="6"/>
        <v>0</v>
      </c>
      <c r="BH231" s="186">
        <f t="shared" si="7"/>
        <v>0</v>
      </c>
      <c r="BI231" s="186">
        <f t="shared" si="8"/>
        <v>0</v>
      </c>
      <c r="BJ231" s="23" t="s">
        <v>80</v>
      </c>
      <c r="BK231" s="186">
        <f t="shared" si="9"/>
        <v>0</v>
      </c>
      <c r="BL231" s="23" t="s">
        <v>153</v>
      </c>
      <c r="BM231" s="23" t="s">
        <v>607</v>
      </c>
    </row>
    <row r="232" spans="2:65" s="1" customFormat="1" ht="22.5" customHeight="1">
      <c r="B232" s="174"/>
      <c r="C232" s="212" t="s">
        <v>608</v>
      </c>
      <c r="D232" s="212" t="s">
        <v>318</v>
      </c>
      <c r="E232" s="213" t="s">
        <v>609</v>
      </c>
      <c r="F232" s="214" t="s">
        <v>610</v>
      </c>
      <c r="G232" s="215" t="s">
        <v>611</v>
      </c>
      <c r="H232" s="216">
        <v>1</v>
      </c>
      <c r="I232" s="217"/>
      <c r="J232" s="218">
        <f t="shared" si="0"/>
        <v>0</v>
      </c>
      <c r="K232" s="214" t="s">
        <v>5</v>
      </c>
      <c r="L232" s="219"/>
      <c r="M232" s="220" t="s">
        <v>5</v>
      </c>
      <c r="N232" s="221" t="s">
        <v>43</v>
      </c>
      <c r="O232" s="41"/>
      <c r="P232" s="184">
        <f t="shared" si="1"/>
        <v>0</v>
      </c>
      <c r="Q232" s="184">
        <v>0.0069</v>
      </c>
      <c r="R232" s="184">
        <f t="shared" si="2"/>
        <v>0.0069</v>
      </c>
      <c r="S232" s="184">
        <v>0</v>
      </c>
      <c r="T232" s="185">
        <f t="shared" si="3"/>
        <v>0</v>
      </c>
      <c r="AR232" s="23" t="s">
        <v>189</v>
      </c>
      <c r="AT232" s="23" t="s">
        <v>318</v>
      </c>
      <c r="AU232" s="23" t="s">
        <v>82</v>
      </c>
      <c r="AY232" s="23" t="s">
        <v>146</v>
      </c>
      <c r="BE232" s="186">
        <f t="shared" si="4"/>
        <v>0</v>
      </c>
      <c r="BF232" s="186">
        <f t="shared" si="5"/>
        <v>0</v>
      </c>
      <c r="BG232" s="186">
        <f t="shared" si="6"/>
        <v>0</v>
      </c>
      <c r="BH232" s="186">
        <f t="shared" si="7"/>
        <v>0</v>
      </c>
      <c r="BI232" s="186">
        <f t="shared" si="8"/>
        <v>0</v>
      </c>
      <c r="BJ232" s="23" t="s">
        <v>80</v>
      </c>
      <c r="BK232" s="186">
        <f t="shared" si="9"/>
        <v>0</v>
      </c>
      <c r="BL232" s="23" t="s">
        <v>153</v>
      </c>
      <c r="BM232" s="23" t="s">
        <v>612</v>
      </c>
    </row>
    <row r="233" spans="2:65" s="1" customFormat="1" ht="31.5" customHeight="1">
      <c r="B233" s="174"/>
      <c r="C233" s="175" t="s">
        <v>613</v>
      </c>
      <c r="D233" s="175" t="s">
        <v>148</v>
      </c>
      <c r="E233" s="176" t="s">
        <v>614</v>
      </c>
      <c r="F233" s="177" t="s">
        <v>615</v>
      </c>
      <c r="G233" s="178" t="s">
        <v>307</v>
      </c>
      <c r="H233" s="179">
        <v>4</v>
      </c>
      <c r="I233" s="180"/>
      <c r="J233" s="181">
        <f t="shared" si="0"/>
        <v>0</v>
      </c>
      <c r="K233" s="177" t="s">
        <v>152</v>
      </c>
      <c r="L233" s="40"/>
      <c r="M233" s="182" t="s">
        <v>5</v>
      </c>
      <c r="N233" s="183" t="s">
        <v>43</v>
      </c>
      <c r="O233" s="41"/>
      <c r="P233" s="184">
        <f t="shared" si="1"/>
        <v>0</v>
      </c>
      <c r="Q233" s="184">
        <v>0</v>
      </c>
      <c r="R233" s="184">
        <f t="shared" si="2"/>
        <v>0</v>
      </c>
      <c r="S233" s="184">
        <v>0</v>
      </c>
      <c r="T233" s="185">
        <f t="shared" si="3"/>
        <v>0</v>
      </c>
      <c r="AR233" s="23" t="s">
        <v>153</v>
      </c>
      <c r="AT233" s="23" t="s">
        <v>148</v>
      </c>
      <c r="AU233" s="23" t="s">
        <v>82</v>
      </c>
      <c r="AY233" s="23" t="s">
        <v>146</v>
      </c>
      <c r="BE233" s="186">
        <f t="shared" si="4"/>
        <v>0</v>
      </c>
      <c r="BF233" s="186">
        <f t="shared" si="5"/>
        <v>0</v>
      </c>
      <c r="BG233" s="186">
        <f t="shared" si="6"/>
        <v>0</v>
      </c>
      <c r="BH233" s="186">
        <f t="shared" si="7"/>
        <v>0</v>
      </c>
      <c r="BI233" s="186">
        <f t="shared" si="8"/>
        <v>0</v>
      </c>
      <c r="BJ233" s="23" t="s">
        <v>80</v>
      </c>
      <c r="BK233" s="186">
        <f t="shared" si="9"/>
        <v>0</v>
      </c>
      <c r="BL233" s="23" t="s">
        <v>153</v>
      </c>
      <c r="BM233" s="23" t="s">
        <v>616</v>
      </c>
    </row>
    <row r="234" spans="2:65" s="1" customFormat="1" ht="22.5" customHeight="1">
      <c r="B234" s="174"/>
      <c r="C234" s="212" t="s">
        <v>617</v>
      </c>
      <c r="D234" s="212" t="s">
        <v>318</v>
      </c>
      <c r="E234" s="213" t="s">
        <v>618</v>
      </c>
      <c r="F234" s="214" t="s">
        <v>619</v>
      </c>
      <c r="G234" s="215" t="s">
        <v>307</v>
      </c>
      <c r="H234" s="216">
        <v>1</v>
      </c>
      <c r="I234" s="217"/>
      <c r="J234" s="218">
        <f t="shared" si="0"/>
        <v>0</v>
      </c>
      <c r="K234" s="214" t="s">
        <v>152</v>
      </c>
      <c r="L234" s="219"/>
      <c r="M234" s="220" t="s">
        <v>5</v>
      </c>
      <c r="N234" s="221" t="s">
        <v>43</v>
      </c>
      <c r="O234" s="41"/>
      <c r="P234" s="184">
        <f t="shared" si="1"/>
        <v>0</v>
      </c>
      <c r="Q234" s="184">
        <v>0.0101</v>
      </c>
      <c r="R234" s="184">
        <f t="shared" si="2"/>
        <v>0.0101</v>
      </c>
      <c r="S234" s="184">
        <v>0</v>
      </c>
      <c r="T234" s="185">
        <f t="shared" si="3"/>
        <v>0</v>
      </c>
      <c r="AR234" s="23" t="s">
        <v>189</v>
      </c>
      <c r="AT234" s="23" t="s">
        <v>318</v>
      </c>
      <c r="AU234" s="23" t="s">
        <v>82</v>
      </c>
      <c r="AY234" s="23" t="s">
        <v>146</v>
      </c>
      <c r="BE234" s="186">
        <f t="shared" si="4"/>
        <v>0</v>
      </c>
      <c r="BF234" s="186">
        <f t="shared" si="5"/>
        <v>0</v>
      </c>
      <c r="BG234" s="186">
        <f t="shared" si="6"/>
        <v>0</v>
      </c>
      <c r="BH234" s="186">
        <f t="shared" si="7"/>
        <v>0</v>
      </c>
      <c r="BI234" s="186">
        <f t="shared" si="8"/>
        <v>0</v>
      </c>
      <c r="BJ234" s="23" t="s">
        <v>80</v>
      </c>
      <c r="BK234" s="186">
        <f t="shared" si="9"/>
        <v>0</v>
      </c>
      <c r="BL234" s="23" t="s">
        <v>153</v>
      </c>
      <c r="BM234" s="23" t="s">
        <v>620</v>
      </c>
    </row>
    <row r="235" spans="2:65" s="1" customFormat="1" ht="22.5" customHeight="1">
      <c r="B235" s="174"/>
      <c r="C235" s="212" t="s">
        <v>621</v>
      </c>
      <c r="D235" s="212" t="s">
        <v>318</v>
      </c>
      <c r="E235" s="213" t="s">
        <v>622</v>
      </c>
      <c r="F235" s="214" t="s">
        <v>623</v>
      </c>
      <c r="G235" s="215" t="s">
        <v>307</v>
      </c>
      <c r="H235" s="216">
        <v>1</v>
      </c>
      <c r="I235" s="217"/>
      <c r="J235" s="218">
        <f t="shared" si="0"/>
        <v>0</v>
      </c>
      <c r="K235" s="214" t="s">
        <v>152</v>
      </c>
      <c r="L235" s="219"/>
      <c r="M235" s="220" t="s">
        <v>5</v>
      </c>
      <c r="N235" s="221" t="s">
        <v>43</v>
      </c>
      <c r="O235" s="41"/>
      <c r="P235" s="184">
        <f t="shared" si="1"/>
        <v>0</v>
      </c>
      <c r="Q235" s="184">
        <v>0.0104</v>
      </c>
      <c r="R235" s="184">
        <f t="shared" si="2"/>
        <v>0.0104</v>
      </c>
      <c r="S235" s="184">
        <v>0</v>
      </c>
      <c r="T235" s="185">
        <f t="shared" si="3"/>
        <v>0</v>
      </c>
      <c r="AR235" s="23" t="s">
        <v>189</v>
      </c>
      <c r="AT235" s="23" t="s">
        <v>318</v>
      </c>
      <c r="AU235" s="23" t="s">
        <v>82</v>
      </c>
      <c r="AY235" s="23" t="s">
        <v>146</v>
      </c>
      <c r="BE235" s="186">
        <f t="shared" si="4"/>
        <v>0</v>
      </c>
      <c r="BF235" s="186">
        <f t="shared" si="5"/>
        <v>0</v>
      </c>
      <c r="BG235" s="186">
        <f t="shared" si="6"/>
        <v>0</v>
      </c>
      <c r="BH235" s="186">
        <f t="shared" si="7"/>
        <v>0</v>
      </c>
      <c r="BI235" s="186">
        <f t="shared" si="8"/>
        <v>0</v>
      </c>
      <c r="BJ235" s="23" t="s">
        <v>80</v>
      </c>
      <c r="BK235" s="186">
        <f t="shared" si="9"/>
        <v>0</v>
      </c>
      <c r="BL235" s="23" t="s">
        <v>153</v>
      </c>
      <c r="BM235" s="23" t="s">
        <v>624</v>
      </c>
    </row>
    <row r="236" spans="2:65" s="1" customFormat="1" ht="22.5" customHeight="1">
      <c r="B236" s="174"/>
      <c r="C236" s="212" t="s">
        <v>625</v>
      </c>
      <c r="D236" s="212" t="s">
        <v>318</v>
      </c>
      <c r="E236" s="213" t="s">
        <v>626</v>
      </c>
      <c r="F236" s="214" t="s">
        <v>627</v>
      </c>
      <c r="G236" s="215" t="s">
        <v>307</v>
      </c>
      <c r="H236" s="216">
        <v>1</v>
      </c>
      <c r="I236" s="217"/>
      <c r="J236" s="218">
        <f t="shared" si="0"/>
        <v>0</v>
      </c>
      <c r="K236" s="214" t="s">
        <v>152</v>
      </c>
      <c r="L236" s="219"/>
      <c r="M236" s="220" t="s">
        <v>5</v>
      </c>
      <c r="N236" s="221" t="s">
        <v>43</v>
      </c>
      <c r="O236" s="41"/>
      <c r="P236" s="184">
        <f t="shared" si="1"/>
        <v>0</v>
      </c>
      <c r="Q236" s="184">
        <v>0.0088</v>
      </c>
      <c r="R236" s="184">
        <f t="shared" si="2"/>
        <v>0.0088</v>
      </c>
      <c r="S236" s="184">
        <v>0</v>
      </c>
      <c r="T236" s="185">
        <f t="shared" si="3"/>
        <v>0</v>
      </c>
      <c r="AR236" s="23" t="s">
        <v>189</v>
      </c>
      <c r="AT236" s="23" t="s">
        <v>318</v>
      </c>
      <c r="AU236" s="23" t="s">
        <v>82</v>
      </c>
      <c r="AY236" s="23" t="s">
        <v>146</v>
      </c>
      <c r="BE236" s="186">
        <f t="shared" si="4"/>
        <v>0</v>
      </c>
      <c r="BF236" s="186">
        <f t="shared" si="5"/>
        <v>0</v>
      </c>
      <c r="BG236" s="186">
        <f t="shared" si="6"/>
        <v>0</v>
      </c>
      <c r="BH236" s="186">
        <f t="shared" si="7"/>
        <v>0</v>
      </c>
      <c r="BI236" s="186">
        <f t="shared" si="8"/>
        <v>0</v>
      </c>
      <c r="BJ236" s="23" t="s">
        <v>80</v>
      </c>
      <c r="BK236" s="186">
        <f t="shared" si="9"/>
        <v>0</v>
      </c>
      <c r="BL236" s="23" t="s">
        <v>153</v>
      </c>
      <c r="BM236" s="23" t="s">
        <v>628</v>
      </c>
    </row>
    <row r="237" spans="2:65" s="1" customFormat="1" ht="22.5" customHeight="1">
      <c r="B237" s="174"/>
      <c r="C237" s="212" t="s">
        <v>629</v>
      </c>
      <c r="D237" s="212" t="s">
        <v>318</v>
      </c>
      <c r="E237" s="213" t="s">
        <v>630</v>
      </c>
      <c r="F237" s="214" t="s">
        <v>631</v>
      </c>
      <c r="G237" s="215" t="s">
        <v>611</v>
      </c>
      <c r="H237" s="216">
        <v>1</v>
      </c>
      <c r="I237" s="217"/>
      <c r="J237" s="218">
        <f t="shared" si="0"/>
        <v>0</v>
      </c>
      <c r="K237" s="214" t="s">
        <v>5</v>
      </c>
      <c r="L237" s="219"/>
      <c r="M237" s="220" t="s">
        <v>5</v>
      </c>
      <c r="N237" s="221" t="s">
        <v>43</v>
      </c>
      <c r="O237" s="41"/>
      <c r="P237" s="184">
        <f t="shared" si="1"/>
        <v>0</v>
      </c>
      <c r="Q237" s="184">
        <v>0.0125</v>
      </c>
      <c r="R237" s="184">
        <f t="shared" si="2"/>
        <v>0.0125</v>
      </c>
      <c r="S237" s="184">
        <v>0</v>
      </c>
      <c r="T237" s="185">
        <f t="shared" si="3"/>
        <v>0</v>
      </c>
      <c r="AR237" s="23" t="s">
        <v>189</v>
      </c>
      <c r="AT237" s="23" t="s">
        <v>318</v>
      </c>
      <c r="AU237" s="23" t="s">
        <v>82</v>
      </c>
      <c r="AY237" s="23" t="s">
        <v>146</v>
      </c>
      <c r="BE237" s="186">
        <f t="shared" si="4"/>
        <v>0</v>
      </c>
      <c r="BF237" s="186">
        <f t="shared" si="5"/>
        <v>0</v>
      </c>
      <c r="BG237" s="186">
        <f t="shared" si="6"/>
        <v>0</v>
      </c>
      <c r="BH237" s="186">
        <f t="shared" si="7"/>
        <v>0</v>
      </c>
      <c r="BI237" s="186">
        <f t="shared" si="8"/>
        <v>0</v>
      </c>
      <c r="BJ237" s="23" t="s">
        <v>80</v>
      </c>
      <c r="BK237" s="186">
        <f t="shared" si="9"/>
        <v>0</v>
      </c>
      <c r="BL237" s="23" t="s">
        <v>153</v>
      </c>
      <c r="BM237" s="23" t="s">
        <v>632</v>
      </c>
    </row>
    <row r="238" spans="2:65" s="1" customFormat="1" ht="22.5" customHeight="1">
      <c r="B238" s="174"/>
      <c r="C238" s="175" t="s">
        <v>633</v>
      </c>
      <c r="D238" s="175" t="s">
        <v>148</v>
      </c>
      <c r="E238" s="176" t="s">
        <v>634</v>
      </c>
      <c r="F238" s="177" t="s">
        <v>635</v>
      </c>
      <c r="G238" s="178" t="s">
        <v>109</v>
      </c>
      <c r="H238" s="179">
        <v>3.5</v>
      </c>
      <c r="I238" s="180"/>
      <c r="J238" s="181">
        <f t="shared" si="0"/>
        <v>0</v>
      </c>
      <c r="K238" s="177" t="s">
        <v>152</v>
      </c>
      <c r="L238" s="40"/>
      <c r="M238" s="182" t="s">
        <v>5</v>
      </c>
      <c r="N238" s="183" t="s">
        <v>43</v>
      </c>
      <c r="O238" s="41"/>
      <c r="P238" s="184">
        <f t="shared" si="1"/>
        <v>0</v>
      </c>
      <c r="Q238" s="184">
        <v>0</v>
      </c>
      <c r="R238" s="184">
        <f t="shared" si="2"/>
        <v>0</v>
      </c>
      <c r="S238" s="184">
        <v>0</v>
      </c>
      <c r="T238" s="185">
        <f t="shared" si="3"/>
        <v>0</v>
      </c>
      <c r="AR238" s="23" t="s">
        <v>153</v>
      </c>
      <c r="AT238" s="23" t="s">
        <v>148</v>
      </c>
      <c r="AU238" s="23" t="s">
        <v>82</v>
      </c>
      <c r="AY238" s="23" t="s">
        <v>146</v>
      </c>
      <c r="BE238" s="186">
        <f t="shared" si="4"/>
        <v>0</v>
      </c>
      <c r="BF238" s="186">
        <f t="shared" si="5"/>
        <v>0</v>
      </c>
      <c r="BG238" s="186">
        <f t="shared" si="6"/>
        <v>0</v>
      </c>
      <c r="BH238" s="186">
        <f t="shared" si="7"/>
        <v>0</v>
      </c>
      <c r="BI238" s="186">
        <f t="shared" si="8"/>
        <v>0</v>
      </c>
      <c r="BJ238" s="23" t="s">
        <v>80</v>
      </c>
      <c r="BK238" s="186">
        <f t="shared" si="9"/>
        <v>0</v>
      </c>
      <c r="BL238" s="23" t="s">
        <v>153</v>
      </c>
      <c r="BM238" s="23" t="s">
        <v>636</v>
      </c>
    </row>
    <row r="239" spans="2:65" s="1" customFormat="1" ht="22.5" customHeight="1">
      <c r="B239" s="174"/>
      <c r="C239" s="175" t="s">
        <v>637</v>
      </c>
      <c r="D239" s="175" t="s">
        <v>148</v>
      </c>
      <c r="E239" s="176" t="s">
        <v>638</v>
      </c>
      <c r="F239" s="177" t="s">
        <v>639</v>
      </c>
      <c r="G239" s="178" t="s">
        <v>109</v>
      </c>
      <c r="H239" s="179">
        <v>3.5</v>
      </c>
      <c r="I239" s="180"/>
      <c r="J239" s="181">
        <f t="shared" si="0"/>
        <v>0</v>
      </c>
      <c r="K239" s="177" t="s">
        <v>152</v>
      </c>
      <c r="L239" s="40"/>
      <c r="M239" s="182" t="s">
        <v>5</v>
      </c>
      <c r="N239" s="183" t="s">
        <v>43</v>
      </c>
      <c r="O239" s="41"/>
      <c r="P239" s="184">
        <f t="shared" si="1"/>
        <v>0</v>
      </c>
      <c r="Q239" s="184">
        <v>0</v>
      </c>
      <c r="R239" s="184">
        <f t="shared" si="2"/>
        <v>0</v>
      </c>
      <c r="S239" s="184">
        <v>0</v>
      </c>
      <c r="T239" s="185">
        <f t="shared" si="3"/>
        <v>0</v>
      </c>
      <c r="AR239" s="23" t="s">
        <v>153</v>
      </c>
      <c r="AT239" s="23" t="s">
        <v>148</v>
      </c>
      <c r="AU239" s="23" t="s">
        <v>82</v>
      </c>
      <c r="AY239" s="23" t="s">
        <v>146</v>
      </c>
      <c r="BE239" s="186">
        <f t="shared" si="4"/>
        <v>0</v>
      </c>
      <c r="BF239" s="186">
        <f t="shared" si="5"/>
        <v>0</v>
      </c>
      <c r="BG239" s="186">
        <f t="shared" si="6"/>
        <v>0</v>
      </c>
      <c r="BH239" s="186">
        <f t="shared" si="7"/>
        <v>0</v>
      </c>
      <c r="BI239" s="186">
        <f t="shared" si="8"/>
        <v>0</v>
      </c>
      <c r="BJ239" s="23" t="s">
        <v>80</v>
      </c>
      <c r="BK239" s="186">
        <f t="shared" si="9"/>
        <v>0</v>
      </c>
      <c r="BL239" s="23" t="s">
        <v>153</v>
      </c>
      <c r="BM239" s="23" t="s">
        <v>640</v>
      </c>
    </row>
    <row r="240" spans="2:63" s="10" customFormat="1" ht="29.85" customHeight="1">
      <c r="B240" s="160"/>
      <c r="D240" s="171" t="s">
        <v>71</v>
      </c>
      <c r="E240" s="172" t="s">
        <v>194</v>
      </c>
      <c r="F240" s="172" t="s">
        <v>200</v>
      </c>
      <c r="I240" s="163"/>
      <c r="J240" s="173">
        <f>BK240</f>
        <v>0</v>
      </c>
      <c r="L240" s="160"/>
      <c r="M240" s="165"/>
      <c r="N240" s="166"/>
      <c r="O240" s="166"/>
      <c r="P240" s="167">
        <f>SUM(P241:P333)</f>
        <v>0</v>
      </c>
      <c r="Q240" s="166"/>
      <c r="R240" s="167">
        <f>SUM(R241:R333)</f>
        <v>4.683609850000001</v>
      </c>
      <c r="S240" s="166"/>
      <c r="T240" s="168">
        <f>SUM(T241:T333)</f>
        <v>18.02965</v>
      </c>
      <c r="AR240" s="161" t="s">
        <v>80</v>
      </c>
      <c r="AT240" s="169" t="s">
        <v>71</v>
      </c>
      <c r="AU240" s="169" t="s">
        <v>80</v>
      </c>
      <c r="AY240" s="161" t="s">
        <v>146</v>
      </c>
      <c r="BK240" s="170">
        <f>SUM(BK241:BK333)</f>
        <v>0</v>
      </c>
    </row>
    <row r="241" spans="2:65" s="1" customFormat="1" ht="31.5" customHeight="1">
      <c r="B241" s="174"/>
      <c r="C241" s="175" t="s">
        <v>324</v>
      </c>
      <c r="D241" s="175" t="s">
        <v>148</v>
      </c>
      <c r="E241" s="176" t="s">
        <v>641</v>
      </c>
      <c r="F241" s="177" t="s">
        <v>642</v>
      </c>
      <c r="G241" s="178" t="s">
        <v>109</v>
      </c>
      <c r="H241" s="179">
        <v>7.65</v>
      </c>
      <c r="I241" s="180"/>
      <c r="J241" s="181">
        <f>ROUND(I241*H241,2)</f>
        <v>0</v>
      </c>
      <c r="K241" s="177" t="s">
        <v>152</v>
      </c>
      <c r="L241" s="40"/>
      <c r="M241" s="182" t="s">
        <v>5</v>
      </c>
      <c r="N241" s="183" t="s">
        <v>43</v>
      </c>
      <c r="O241" s="41"/>
      <c r="P241" s="184">
        <f>O241*H241</f>
        <v>0</v>
      </c>
      <c r="Q241" s="184">
        <v>0.09599</v>
      </c>
      <c r="R241" s="184">
        <f>Q241*H241</f>
        <v>0.7343235000000001</v>
      </c>
      <c r="S241" s="184">
        <v>0</v>
      </c>
      <c r="T241" s="185">
        <f>S241*H241</f>
        <v>0</v>
      </c>
      <c r="AR241" s="23" t="s">
        <v>153</v>
      </c>
      <c r="AT241" s="23" t="s">
        <v>148</v>
      </c>
      <c r="AU241" s="23" t="s">
        <v>82</v>
      </c>
      <c r="AY241" s="23" t="s">
        <v>146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23" t="s">
        <v>80</v>
      </c>
      <c r="BK241" s="186">
        <f>ROUND(I241*H241,2)</f>
        <v>0</v>
      </c>
      <c r="BL241" s="23" t="s">
        <v>153</v>
      </c>
      <c r="BM241" s="23" t="s">
        <v>643</v>
      </c>
    </row>
    <row r="242" spans="2:51" s="11" customFormat="1" ht="13.5">
      <c r="B242" s="187"/>
      <c r="D242" s="197" t="s">
        <v>155</v>
      </c>
      <c r="E242" s="206" t="s">
        <v>5</v>
      </c>
      <c r="F242" s="207" t="s">
        <v>644</v>
      </c>
      <c r="H242" s="208">
        <v>7.65</v>
      </c>
      <c r="I242" s="192"/>
      <c r="L242" s="187"/>
      <c r="M242" s="193"/>
      <c r="N242" s="194"/>
      <c r="O242" s="194"/>
      <c r="P242" s="194"/>
      <c r="Q242" s="194"/>
      <c r="R242" s="194"/>
      <c r="S242" s="194"/>
      <c r="T242" s="195"/>
      <c r="AT242" s="189" t="s">
        <v>155</v>
      </c>
      <c r="AU242" s="189" t="s">
        <v>82</v>
      </c>
      <c r="AV242" s="11" t="s">
        <v>82</v>
      </c>
      <c r="AW242" s="11" t="s">
        <v>35</v>
      </c>
      <c r="AX242" s="11" t="s">
        <v>80</v>
      </c>
      <c r="AY242" s="189" t="s">
        <v>146</v>
      </c>
    </row>
    <row r="243" spans="2:65" s="1" customFormat="1" ht="22.5" customHeight="1">
      <c r="B243" s="174"/>
      <c r="C243" s="212" t="s">
        <v>645</v>
      </c>
      <c r="D243" s="212" t="s">
        <v>318</v>
      </c>
      <c r="E243" s="213" t="s">
        <v>646</v>
      </c>
      <c r="F243" s="214" t="s">
        <v>647</v>
      </c>
      <c r="G243" s="215" t="s">
        <v>307</v>
      </c>
      <c r="H243" s="216">
        <v>15.3</v>
      </c>
      <c r="I243" s="217"/>
      <c r="J243" s="218">
        <f>ROUND(I243*H243,2)</f>
        <v>0</v>
      </c>
      <c r="K243" s="214" t="s">
        <v>152</v>
      </c>
      <c r="L243" s="219"/>
      <c r="M243" s="220" t="s">
        <v>5</v>
      </c>
      <c r="N243" s="221" t="s">
        <v>43</v>
      </c>
      <c r="O243" s="41"/>
      <c r="P243" s="184">
        <f>O243*H243</f>
        <v>0</v>
      </c>
      <c r="Q243" s="184">
        <v>0.011</v>
      </c>
      <c r="R243" s="184">
        <f>Q243*H243</f>
        <v>0.1683</v>
      </c>
      <c r="S243" s="184">
        <v>0</v>
      </c>
      <c r="T243" s="185">
        <f>S243*H243</f>
        <v>0</v>
      </c>
      <c r="AR243" s="23" t="s">
        <v>189</v>
      </c>
      <c r="AT243" s="23" t="s">
        <v>318</v>
      </c>
      <c r="AU243" s="23" t="s">
        <v>82</v>
      </c>
      <c r="AY243" s="23" t="s">
        <v>146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23" t="s">
        <v>80</v>
      </c>
      <c r="BK243" s="186">
        <f>ROUND(I243*H243,2)</f>
        <v>0</v>
      </c>
      <c r="BL243" s="23" t="s">
        <v>153</v>
      </c>
      <c r="BM243" s="23" t="s">
        <v>648</v>
      </c>
    </row>
    <row r="244" spans="2:51" s="11" customFormat="1" ht="13.5">
      <c r="B244" s="187"/>
      <c r="D244" s="197" t="s">
        <v>155</v>
      </c>
      <c r="F244" s="207" t="s">
        <v>649</v>
      </c>
      <c r="H244" s="208">
        <v>15.3</v>
      </c>
      <c r="I244" s="192"/>
      <c r="L244" s="187"/>
      <c r="M244" s="193"/>
      <c r="N244" s="194"/>
      <c r="O244" s="194"/>
      <c r="P244" s="194"/>
      <c r="Q244" s="194"/>
      <c r="R244" s="194"/>
      <c r="S244" s="194"/>
      <c r="T244" s="195"/>
      <c r="AT244" s="189" t="s">
        <v>155</v>
      </c>
      <c r="AU244" s="189" t="s">
        <v>82</v>
      </c>
      <c r="AV244" s="11" t="s">
        <v>82</v>
      </c>
      <c r="AW244" s="11" t="s">
        <v>6</v>
      </c>
      <c r="AX244" s="11" t="s">
        <v>80</v>
      </c>
      <c r="AY244" s="189" t="s">
        <v>146</v>
      </c>
    </row>
    <row r="245" spans="2:65" s="1" customFormat="1" ht="22.5" customHeight="1">
      <c r="B245" s="174"/>
      <c r="C245" s="175" t="s">
        <v>650</v>
      </c>
      <c r="D245" s="175" t="s">
        <v>148</v>
      </c>
      <c r="E245" s="176" t="s">
        <v>651</v>
      </c>
      <c r="F245" s="177" t="s">
        <v>652</v>
      </c>
      <c r="G245" s="178" t="s">
        <v>161</v>
      </c>
      <c r="H245" s="179">
        <v>0.536</v>
      </c>
      <c r="I245" s="180"/>
      <c r="J245" s="181">
        <f>ROUND(I245*H245,2)</f>
        <v>0</v>
      </c>
      <c r="K245" s="177" t="s">
        <v>152</v>
      </c>
      <c r="L245" s="40"/>
      <c r="M245" s="182" t="s">
        <v>5</v>
      </c>
      <c r="N245" s="183" t="s">
        <v>43</v>
      </c>
      <c r="O245" s="41"/>
      <c r="P245" s="184">
        <f>O245*H245</f>
        <v>0</v>
      </c>
      <c r="Q245" s="184">
        <v>2.25634</v>
      </c>
      <c r="R245" s="184">
        <f>Q245*H245</f>
        <v>1.20939824</v>
      </c>
      <c r="S245" s="184">
        <v>0</v>
      </c>
      <c r="T245" s="185">
        <f>S245*H245</f>
        <v>0</v>
      </c>
      <c r="AR245" s="23" t="s">
        <v>153</v>
      </c>
      <c r="AT245" s="23" t="s">
        <v>148</v>
      </c>
      <c r="AU245" s="23" t="s">
        <v>82</v>
      </c>
      <c r="AY245" s="23" t="s">
        <v>146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23" t="s">
        <v>80</v>
      </c>
      <c r="BK245" s="186">
        <f>ROUND(I245*H245,2)</f>
        <v>0</v>
      </c>
      <c r="BL245" s="23" t="s">
        <v>153</v>
      </c>
      <c r="BM245" s="23" t="s">
        <v>653</v>
      </c>
    </row>
    <row r="246" spans="2:51" s="11" customFormat="1" ht="13.5">
      <c r="B246" s="187"/>
      <c r="D246" s="197" t="s">
        <v>155</v>
      </c>
      <c r="F246" s="207" t="s">
        <v>654</v>
      </c>
      <c r="H246" s="208">
        <v>0.536</v>
      </c>
      <c r="I246" s="192"/>
      <c r="L246" s="187"/>
      <c r="M246" s="193"/>
      <c r="N246" s="194"/>
      <c r="O246" s="194"/>
      <c r="P246" s="194"/>
      <c r="Q246" s="194"/>
      <c r="R246" s="194"/>
      <c r="S246" s="194"/>
      <c r="T246" s="195"/>
      <c r="AT246" s="189" t="s">
        <v>155</v>
      </c>
      <c r="AU246" s="189" t="s">
        <v>82</v>
      </c>
      <c r="AV246" s="11" t="s">
        <v>82</v>
      </c>
      <c r="AW246" s="11" t="s">
        <v>6</v>
      </c>
      <c r="AX246" s="11" t="s">
        <v>80</v>
      </c>
      <c r="AY246" s="189" t="s">
        <v>146</v>
      </c>
    </row>
    <row r="247" spans="2:65" s="1" customFormat="1" ht="22.5" customHeight="1">
      <c r="B247" s="174"/>
      <c r="C247" s="175" t="s">
        <v>655</v>
      </c>
      <c r="D247" s="175" t="s">
        <v>148</v>
      </c>
      <c r="E247" s="176" t="s">
        <v>656</v>
      </c>
      <c r="F247" s="177" t="s">
        <v>657</v>
      </c>
      <c r="G247" s="178" t="s">
        <v>307</v>
      </c>
      <c r="H247" s="179">
        <v>1</v>
      </c>
      <c r="I247" s="180"/>
      <c r="J247" s="181">
        <f>ROUND(I247*H247,2)</f>
        <v>0</v>
      </c>
      <c r="K247" s="177" t="s">
        <v>5</v>
      </c>
      <c r="L247" s="40"/>
      <c r="M247" s="182" t="s">
        <v>5</v>
      </c>
      <c r="N247" s="183" t="s">
        <v>43</v>
      </c>
      <c r="O247" s="41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AR247" s="23" t="s">
        <v>153</v>
      </c>
      <c r="AT247" s="23" t="s">
        <v>148</v>
      </c>
      <c r="AU247" s="23" t="s">
        <v>82</v>
      </c>
      <c r="AY247" s="23" t="s">
        <v>146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23" t="s">
        <v>80</v>
      </c>
      <c r="BK247" s="186">
        <f>ROUND(I247*H247,2)</f>
        <v>0</v>
      </c>
      <c r="BL247" s="23" t="s">
        <v>153</v>
      </c>
      <c r="BM247" s="23" t="s">
        <v>658</v>
      </c>
    </row>
    <row r="248" spans="2:65" s="1" customFormat="1" ht="22.5" customHeight="1">
      <c r="B248" s="174"/>
      <c r="C248" s="175" t="s">
        <v>659</v>
      </c>
      <c r="D248" s="175" t="s">
        <v>148</v>
      </c>
      <c r="E248" s="176" t="s">
        <v>660</v>
      </c>
      <c r="F248" s="177" t="s">
        <v>661</v>
      </c>
      <c r="G248" s="178" t="s">
        <v>161</v>
      </c>
      <c r="H248" s="179">
        <v>85.472</v>
      </c>
      <c r="I248" s="180"/>
      <c r="J248" s="181">
        <f>ROUND(I248*H248,2)</f>
        <v>0</v>
      </c>
      <c r="K248" s="177" t="s">
        <v>152</v>
      </c>
      <c r="L248" s="40"/>
      <c r="M248" s="182" t="s">
        <v>5</v>
      </c>
      <c r="N248" s="183" t="s">
        <v>43</v>
      </c>
      <c r="O248" s="41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AR248" s="23" t="s">
        <v>153</v>
      </c>
      <c r="AT248" s="23" t="s">
        <v>148</v>
      </c>
      <c r="AU248" s="23" t="s">
        <v>82</v>
      </c>
      <c r="AY248" s="23" t="s">
        <v>146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23" t="s">
        <v>80</v>
      </c>
      <c r="BK248" s="186">
        <f>ROUND(I248*H248,2)</f>
        <v>0</v>
      </c>
      <c r="BL248" s="23" t="s">
        <v>153</v>
      </c>
      <c r="BM248" s="23" t="s">
        <v>662</v>
      </c>
    </row>
    <row r="249" spans="2:51" s="11" customFormat="1" ht="13.5">
      <c r="B249" s="187"/>
      <c r="D249" s="197" t="s">
        <v>155</v>
      </c>
      <c r="E249" s="206" t="s">
        <v>5</v>
      </c>
      <c r="F249" s="207" t="s">
        <v>663</v>
      </c>
      <c r="H249" s="208">
        <v>85.472</v>
      </c>
      <c r="I249" s="192"/>
      <c r="L249" s="187"/>
      <c r="M249" s="193"/>
      <c r="N249" s="194"/>
      <c r="O249" s="194"/>
      <c r="P249" s="194"/>
      <c r="Q249" s="194"/>
      <c r="R249" s="194"/>
      <c r="S249" s="194"/>
      <c r="T249" s="195"/>
      <c r="AT249" s="189" t="s">
        <v>155</v>
      </c>
      <c r="AU249" s="189" t="s">
        <v>82</v>
      </c>
      <c r="AV249" s="11" t="s">
        <v>82</v>
      </c>
      <c r="AW249" s="11" t="s">
        <v>35</v>
      </c>
      <c r="AX249" s="11" t="s">
        <v>80</v>
      </c>
      <c r="AY249" s="189" t="s">
        <v>146</v>
      </c>
    </row>
    <row r="250" spans="2:65" s="1" customFormat="1" ht="22.5" customHeight="1">
      <c r="B250" s="174"/>
      <c r="C250" s="175" t="s">
        <v>664</v>
      </c>
      <c r="D250" s="175" t="s">
        <v>148</v>
      </c>
      <c r="E250" s="176" t="s">
        <v>665</v>
      </c>
      <c r="F250" s="177" t="s">
        <v>666</v>
      </c>
      <c r="G250" s="178" t="s">
        <v>161</v>
      </c>
      <c r="H250" s="179">
        <v>85.472</v>
      </c>
      <c r="I250" s="180"/>
      <c r="J250" s="181">
        <f>ROUND(I250*H250,2)</f>
        <v>0</v>
      </c>
      <c r="K250" s="177" t="s">
        <v>152</v>
      </c>
      <c r="L250" s="40"/>
      <c r="M250" s="182" t="s">
        <v>5</v>
      </c>
      <c r="N250" s="183" t="s">
        <v>43</v>
      </c>
      <c r="O250" s="41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AR250" s="23" t="s">
        <v>153</v>
      </c>
      <c r="AT250" s="23" t="s">
        <v>148</v>
      </c>
      <c r="AU250" s="23" t="s">
        <v>82</v>
      </c>
      <c r="AY250" s="23" t="s">
        <v>146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23" t="s">
        <v>80</v>
      </c>
      <c r="BK250" s="186">
        <f>ROUND(I250*H250,2)</f>
        <v>0</v>
      </c>
      <c r="BL250" s="23" t="s">
        <v>153</v>
      </c>
      <c r="BM250" s="23" t="s">
        <v>667</v>
      </c>
    </row>
    <row r="251" spans="2:65" s="1" customFormat="1" ht="31.5" customHeight="1">
      <c r="B251" s="174"/>
      <c r="C251" s="212" t="s">
        <v>668</v>
      </c>
      <c r="D251" s="212" t="s">
        <v>318</v>
      </c>
      <c r="E251" s="213" t="s">
        <v>669</v>
      </c>
      <c r="F251" s="214" t="s">
        <v>1766</v>
      </c>
      <c r="G251" s="215" t="s">
        <v>161</v>
      </c>
      <c r="H251" s="216">
        <v>85.472</v>
      </c>
      <c r="I251" s="217"/>
      <c r="J251" s="218">
        <f>ROUND(I251*H251,2)</f>
        <v>0</v>
      </c>
      <c r="K251" s="214" t="s">
        <v>152</v>
      </c>
      <c r="L251" s="219"/>
      <c r="M251" s="220" t="s">
        <v>5</v>
      </c>
      <c r="N251" s="221" t="s">
        <v>43</v>
      </c>
      <c r="O251" s="41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AR251" s="23" t="s">
        <v>189</v>
      </c>
      <c r="AT251" s="23" t="s">
        <v>318</v>
      </c>
      <c r="AU251" s="23" t="s">
        <v>82</v>
      </c>
      <c r="AY251" s="23" t="s">
        <v>146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23" t="s">
        <v>80</v>
      </c>
      <c r="BK251" s="186">
        <f>ROUND(I251*H251,2)</f>
        <v>0</v>
      </c>
      <c r="BL251" s="23" t="s">
        <v>153</v>
      </c>
      <c r="BM251" s="23" t="s">
        <v>670</v>
      </c>
    </row>
    <row r="252" spans="2:65" s="1" customFormat="1" ht="31.5" customHeight="1">
      <c r="B252" s="174"/>
      <c r="C252" s="175" t="s">
        <v>671</v>
      </c>
      <c r="D252" s="175" t="s">
        <v>148</v>
      </c>
      <c r="E252" s="176" t="s">
        <v>672</v>
      </c>
      <c r="F252" s="177" t="s">
        <v>673</v>
      </c>
      <c r="G252" s="178" t="s">
        <v>151</v>
      </c>
      <c r="H252" s="179">
        <v>73.88</v>
      </c>
      <c r="I252" s="180"/>
      <c r="J252" s="181">
        <f>ROUND(I252*H252,2)</f>
        <v>0</v>
      </c>
      <c r="K252" s="177" t="s">
        <v>152</v>
      </c>
      <c r="L252" s="40"/>
      <c r="M252" s="182" t="s">
        <v>5</v>
      </c>
      <c r="N252" s="183" t="s">
        <v>43</v>
      </c>
      <c r="O252" s="41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AR252" s="23" t="s">
        <v>153</v>
      </c>
      <c r="AT252" s="23" t="s">
        <v>148</v>
      </c>
      <c r="AU252" s="23" t="s">
        <v>82</v>
      </c>
      <c r="AY252" s="23" t="s">
        <v>146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23" t="s">
        <v>80</v>
      </c>
      <c r="BK252" s="186">
        <f>ROUND(I252*H252,2)</f>
        <v>0</v>
      </c>
      <c r="BL252" s="23" t="s">
        <v>153</v>
      </c>
      <c r="BM252" s="23" t="s">
        <v>674</v>
      </c>
    </row>
    <row r="253" spans="2:51" s="11" customFormat="1" ht="13.5">
      <c r="B253" s="187"/>
      <c r="D253" s="188" t="s">
        <v>155</v>
      </c>
      <c r="E253" s="189" t="s">
        <v>5</v>
      </c>
      <c r="F253" s="190" t="s">
        <v>675</v>
      </c>
      <c r="H253" s="191">
        <v>61.88</v>
      </c>
      <c r="I253" s="192"/>
      <c r="L253" s="187"/>
      <c r="M253" s="193"/>
      <c r="N253" s="194"/>
      <c r="O253" s="194"/>
      <c r="P253" s="194"/>
      <c r="Q253" s="194"/>
      <c r="R253" s="194"/>
      <c r="S253" s="194"/>
      <c r="T253" s="195"/>
      <c r="AT253" s="189" t="s">
        <v>155</v>
      </c>
      <c r="AU253" s="189" t="s">
        <v>82</v>
      </c>
      <c r="AV253" s="11" t="s">
        <v>82</v>
      </c>
      <c r="AW253" s="11" t="s">
        <v>35</v>
      </c>
      <c r="AX253" s="11" t="s">
        <v>72</v>
      </c>
      <c r="AY253" s="189" t="s">
        <v>146</v>
      </c>
    </row>
    <row r="254" spans="2:51" s="11" customFormat="1" ht="13.5">
      <c r="B254" s="187"/>
      <c r="D254" s="188" t="s">
        <v>155</v>
      </c>
      <c r="E254" s="189" t="s">
        <v>5</v>
      </c>
      <c r="F254" s="190" t="s">
        <v>676</v>
      </c>
      <c r="H254" s="191">
        <v>12</v>
      </c>
      <c r="I254" s="192"/>
      <c r="L254" s="187"/>
      <c r="M254" s="193"/>
      <c r="N254" s="194"/>
      <c r="O254" s="194"/>
      <c r="P254" s="194"/>
      <c r="Q254" s="194"/>
      <c r="R254" s="194"/>
      <c r="S254" s="194"/>
      <c r="T254" s="195"/>
      <c r="AT254" s="189" t="s">
        <v>155</v>
      </c>
      <c r="AU254" s="189" t="s">
        <v>82</v>
      </c>
      <c r="AV254" s="11" t="s">
        <v>82</v>
      </c>
      <c r="AW254" s="11" t="s">
        <v>35</v>
      </c>
      <c r="AX254" s="11" t="s">
        <v>72</v>
      </c>
      <c r="AY254" s="189" t="s">
        <v>146</v>
      </c>
    </row>
    <row r="255" spans="2:51" s="12" customFormat="1" ht="13.5">
      <c r="B255" s="196"/>
      <c r="D255" s="197" t="s">
        <v>155</v>
      </c>
      <c r="E255" s="198" t="s">
        <v>5</v>
      </c>
      <c r="F255" s="199" t="s">
        <v>158</v>
      </c>
      <c r="H255" s="200">
        <v>73.88</v>
      </c>
      <c r="I255" s="201"/>
      <c r="L255" s="196"/>
      <c r="M255" s="202"/>
      <c r="N255" s="203"/>
      <c r="O255" s="203"/>
      <c r="P255" s="203"/>
      <c r="Q255" s="203"/>
      <c r="R255" s="203"/>
      <c r="S255" s="203"/>
      <c r="T255" s="204"/>
      <c r="AT255" s="205" t="s">
        <v>155</v>
      </c>
      <c r="AU255" s="205" t="s">
        <v>82</v>
      </c>
      <c r="AV255" s="12" t="s">
        <v>153</v>
      </c>
      <c r="AW255" s="12" t="s">
        <v>35</v>
      </c>
      <c r="AX255" s="12" t="s">
        <v>80</v>
      </c>
      <c r="AY255" s="205" t="s">
        <v>146</v>
      </c>
    </row>
    <row r="256" spans="2:65" s="1" customFormat="1" ht="44.25" customHeight="1">
      <c r="B256" s="174"/>
      <c r="C256" s="175" t="s">
        <v>677</v>
      </c>
      <c r="D256" s="175" t="s">
        <v>148</v>
      </c>
      <c r="E256" s="176" t="s">
        <v>678</v>
      </c>
      <c r="F256" s="177" t="s">
        <v>679</v>
      </c>
      <c r="G256" s="178" t="s">
        <v>151</v>
      </c>
      <c r="H256" s="179">
        <v>4432.8</v>
      </c>
      <c r="I256" s="180"/>
      <c r="J256" s="181">
        <f>ROUND(I256*H256,2)</f>
        <v>0</v>
      </c>
      <c r="K256" s="177" t="s">
        <v>152</v>
      </c>
      <c r="L256" s="40"/>
      <c r="M256" s="182" t="s">
        <v>5</v>
      </c>
      <c r="N256" s="183" t="s">
        <v>43</v>
      </c>
      <c r="O256" s="41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AR256" s="23" t="s">
        <v>153</v>
      </c>
      <c r="AT256" s="23" t="s">
        <v>148</v>
      </c>
      <c r="AU256" s="23" t="s">
        <v>82</v>
      </c>
      <c r="AY256" s="23" t="s">
        <v>146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23" t="s">
        <v>80</v>
      </c>
      <c r="BK256" s="186">
        <f>ROUND(I256*H256,2)</f>
        <v>0</v>
      </c>
      <c r="BL256" s="23" t="s">
        <v>153</v>
      </c>
      <c r="BM256" s="23" t="s">
        <v>680</v>
      </c>
    </row>
    <row r="257" spans="2:51" s="11" customFormat="1" ht="13.5">
      <c r="B257" s="187"/>
      <c r="D257" s="197" t="s">
        <v>155</v>
      </c>
      <c r="F257" s="207" t="s">
        <v>681</v>
      </c>
      <c r="H257" s="208">
        <v>4432.8</v>
      </c>
      <c r="I257" s="192"/>
      <c r="L257" s="187"/>
      <c r="M257" s="193"/>
      <c r="N257" s="194"/>
      <c r="O257" s="194"/>
      <c r="P257" s="194"/>
      <c r="Q257" s="194"/>
      <c r="R257" s="194"/>
      <c r="S257" s="194"/>
      <c r="T257" s="195"/>
      <c r="AT257" s="189" t="s">
        <v>155</v>
      </c>
      <c r="AU257" s="189" t="s">
        <v>82</v>
      </c>
      <c r="AV257" s="11" t="s">
        <v>82</v>
      </c>
      <c r="AW257" s="11" t="s">
        <v>6</v>
      </c>
      <c r="AX257" s="11" t="s">
        <v>80</v>
      </c>
      <c r="AY257" s="189" t="s">
        <v>146</v>
      </c>
    </row>
    <row r="258" spans="2:65" s="1" customFormat="1" ht="31.5" customHeight="1">
      <c r="B258" s="174"/>
      <c r="C258" s="175" t="s">
        <v>682</v>
      </c>
      <c r="D258" s="175" t="s">
        <v>148</v>
      </c>
      <c r="E258" s="176" t="s">
        <v>683</v>
      </c>
      <c r="F258" s="177" t="s">
        <v>684</v>
      </c>
      <c r="G258" s="178" t="s">
        <v>151</v>
      </c>
      <c r="H258" s="179">
        <v>73.88</v>
      </c>
      <c r="I258" s="180"/>
      <c r="J258" s="181">
        <f>ROUND(I258*H258,2)</f>
        <v>0</v>
      </c>
      <c r="K258" s="177" t="s">
        <v>152</v>
      </c>
      <c r="L258" s="40"/>
      <c r="M258" s="182" t="s">
        <v>5</v>
      </c>
      <c r="N258" s="183" t="s">
        <v>43</v>
      </c>
      <c r="O258" s="41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AR258" s="23" t="s">
        <v>153</v>
      </c>
      <c r="AT258" s="23" t="s">
        <v>148</v>
      </c>
      <c r="AU258" s="23" t="s">
        <v>82</v>
      </c>
      <c r="AY258" s="23" t="s">
        <v>146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23" t="s">
        <v>80</v>
      </c>
      <c r="BK258" s="186">
        <f>ROUND(I258*H258,2)</f>
        <v>0</v>
      </c>
      <c r="BL258" s="23" t="s">
        <v>153</v>
      </c>
      <c r="BM258" s="23" t="s">
        <v>685</v>
      </c>
    </row>
    <row r="259" spans="2:65" s="1" customFormat="1" ht="31.5" customHeight="1">
      <c r="B259" s="174"/>
      <c r="C259" s="175" t="s">
        <v>686</v>
      </c>
      <c r="D259" s="175" t="s">
        <v>148</v>
      </c>
      <c r="E259" s="176" t="s">
        <v>687</v>
      </c>
      <c r="F259" s="177" t="s">
        <v>688</v>
      </c>
      <c r="G259" s="178" t="s">
        <v>151</v>
      </c>
      <c r="H259" s="179">
        <v>42.058</v>
      </c>
      <c r="I259" s="180"/>
      <c r="J259" s="181">
        <f>ROUND(I259*H259,2)</f>
        <v>0</v>
      </c>
      <c r="K259" s="177" t="s">
        <v>152</v>
      </c>
      <c r="L259" s="40"/>
      <c r="M259" s="182" t="s">
        <v>5</v>
      </c>
      <c r="N259" s="183" t="s">
        <v>43</v>
      </c>
      <c r="O259" s="41"/>
      <c r="P259" s="184">
        <f>O259*H259</f>
        <v>0</v>
      </c>
      <c r="Q259" s="184">
        <v>1E-05</v>
      </c>
      <c r="R259" s="184">
        <f>Q259*H259</f>
        <v>0.00042058000000000004</v>
      </c>
      <c r="S259" s="184">
        <v>0</v>
      </c>
      <c r="T259" s="185">
        <f>S259*H259</f>
        <v>0</v>
      </c>
      <c r="AR259" s="23" t="s">
        <v>153</v>
      </c>
      <c r="AT259" s="23" t="s">
        <v>148</v>
      </c>
      <c r="AU259" s="23" t="s">
        <v>82</v>
      </c>
      <c r="AY259" s="23" t="s">
        <v>146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23" t="s">
        <v>80</v>
      </c>
      <c r="BK259" s="186">
        <f>ROUND(I259*H259,2)</f>
        <v>0</v>
      </c>
      <c r="BL259" s="23" t="s">
        <v>153</v>
      </c>
      <c r="BM259" s="23" t="s">
        <v>689</v>
      </c>
    </row>
    <row r="260" spans="2:51" s="11" customFormat="1" ht="13.5">
      <c r="B260" s="187"/>
      <c r="D260" s="188" t="s">
        <v>155</v>
      </c>
      <c r="E260" s="189" t="s">
        <v>5</v>
      </c>
      <c r="F260" s="190" t="s">
        <v>690</v>
      </c>
      <c r="H260" s="191">
        <v>30.526</v>
      </c>
      <c r="I260" s="192"/>
      <c r="L260" s="187"/>
      <c r="M260" s="193"/>
      <c r="N260" s="194"/>
      <c r="O260" s="194"/>
      <c r="P260" s="194"/>
      <c r="Q260" s="194"/>
      <c r="R260" s="194"/>
      <c r="S260" s="194"/>
      <c r="T260" s="195"/>
      <c r="AT260" s="189" t="s">
        <v>155</v>
      </c>
      <c r="AU260" s="189" t="s">
        <v>82</v>
      </c>
      <c r="AV260" s="11" t="s">
        <v>82</v>
      </c>
      <c r="AW260" s="11" t="s">
        <v>35</v>
      </c>
      <c r="AX260" s="11" t="s">
        <v>72</v>
      </c>
      <c r="AY260" s="189" t="s">
        <v>146</v>
      </c>
    </row>
    <row r="261" spans="2:51" s="11" customFormat="1" ht="13.5">
      <c r="B261" s="187"/>
      <c r="D261" s="188" t="s">
        <v>155</v>
      </c>
      <c r="E261" s="189" t="s">
        <v>5</v>
      </c>
      <c r="F261" s="190" t="s">
        <v>691</v>
      </c>
      <c r="H261" s="191">
        <v>4.656</v>
      </c>
      <c r="I261" s="192"/>
      <c r="L261" s="187"/>
      <c r="M261" s="193"/>
      <c r="N261" s="194"/>
      <c r="O261" s="194"/>
      <c r="P261" s="194"/>
      <c r="Q261" s="194"/>
      <c r="R261" s="194"/>
      <c r="S261" s="194"/>
      <c r="T261" s="195"/>
      <c r="AT261" s="189" t="s">
        <v>155</v>
      </c>
      <c r="AU261" s="189" t="s">
        <v>82</v>
      </c>
      <c r="AV261" s="11" t="s">
        <v>82</v>
      </c>
      <c r="AW261" s="11" t="s">
        <v>35</v>
      </c>
      <c r="AX261" s="11" t="s">
        <v>72</v>
      </c>
      <c r="AY261" s="189" t="s">
        <v>146</v>
      </c>
    </row>
    <row r="262" spans="2:51" s="11" customFormat="1" ht="13.5">
      <c r="B262" s="187"/>
      <c r="D262" s="188" t="s">
        <v>155</v>
      </c>
      <c r="E262" s="189" t="s">
        <v>5</v>
      </c>
      <c r="F262" s="190" t="s">
        <v>692</v>
      </c>
      <c r="H262" s="191">
        <v>6.876</v>
      </c>
      <c r="I262" s="192"/>
      <c r="L262" s="187"/>
      <c r="M262" s="193"/>
      <c r="N262" s="194"/>
      <c r="O262" s="194"/>
      <c r="P262" s="194"/>
      <c r="Q262" s="194"/>
      <c r="R262" s="194"/>
      <c r="S262" s="194"/>
      <c r="T262" s="195"/>
      <c r="AT262" s="189" t="s">
        <v>155</v>
      </c>
      <c r="AU262" s="189" t="s">
        <v>82</v>
      </c>
      <c r="AV262" s="11" t="s">
        <v>82</v>
      </c>
      <c r="AW262" s="11" t="s">
        <v>35</v>
      </c>
      <c r="AX262" s="11" t="s">
        <v>72</v>
      </c>
      <c r="AY262" s="189" t="s">
        <v>146</v>
      </c>
    </row>
    <row r="263" spans="2:51" s="12" customFormat="1" ht="13.5">
      <c r="B263" s="196"/>
      <c r="D263" s="197" t="s">
        <v>155</v>
      </c>
      <c r="E263" s="198" t="s">
        <v>5</v>
      </c>
      <c r="F263" s="199" t="s">
        <v>158</v>
      </c>
      <c r="H263" s="200">
        <v>42.058</v>
      </c>
      <c r="I263" s="201"/>
      <c r="L263" s="196"/>
      <c r="M263" s="202"/>
      <c r="N263" s="203"/>
      <c r="O263" s="203"/>
      <c r="P263" s="203"/>
      <c r="Q263" s="203"/>
      <c r="R263" s="203"/>
      <c r="S263" s="203"/>
      <c r="T263" s="204"/>
      <c r="AT263" s="205" t="s">
        <v>155</v>
      </c>
      <c r="AU263" s="205" t="s">
        <v>82</v>
      </c>
      <c r="AV263" s="12" t="s">
        <v>153</v>
      </c>
      <c r="AW263" s="12" t="s">
        <v>35</v>
      </c>
      <c r="AX263" s="12" t="s">
        <v>80</v>
      </c>
      <c r="AY263" s="205" t="s">
        <v>146</v>
      </c>
    </row>
    <row r="264" spans="2:65" s="1" customFormat="1" ht="31.5" customHeight="1">
      <c r="B264" s="174"/>
      <c r="C264" s="175" t="s">
        <v>693</v>
      </c>
      <c r="D264" s="175" t="s">
        <v>148</v>
      </c>
      <c r="E264" s="176" t="s">
        <v>694</v>
      </c>
      <c r="F264" s="177" t="s">
        <v>695</v>
      </c>
      <c r="G264" s="178" t="s">
        <v>307</v>
      </c>
      <c r="H264" s="179">
        <v>1</v>
      </c>
      <c r="I264" s="180"/>
      <c r="J264" s="181">
        <f>ROUND(I264*H264,2)</f>
        <v>0</v>
      </c>
      <c r="K264" s="177" t="s">
        <v>152</v>
      </c>
      <c r="L264" s="40"/>
      <c r="M264" s="182" t="s">
        <v>5</v>
      </c>
      <c r="N264" s="183" t="s">
        <v>43</v>
      </c>
      <c r="O264" s="41"/>
      <c r="P264" s="184">
        <f>O264*H264</f>
        <v>0</v>
      </c>
      <c r="Q264" s="184">
        <v>0.00688</v>
      </c>
      <c r="R264" s="184">
        <f>Q264*H264</f>
        <v>0.00688</v>
      </c>
      <c r="S264" s="184">
        <v>0</v>
      </c>
      <c r="T264" s="185">
        <f>S264*H264</f>
        <v>0</v>
      </c>
      <c r="AR264" s="23" t="s">
        <v>153</v>
      </c>
      <c r="AT264" s="23" t="s">
        <v>148</v>
      </c>
      <c r="AU264" s="23" t="s">
        <v>82</v>
      </c>
      <c r="AY264" s="23" t="s">
        <v>146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23" t="s">
        <v>80</v>
      </c>
      <c r="BK264" s="186">
        <f>ROUND(I264*H264,2)</f>
        <v>0</v>
      </c>
      <c r="BL264" s="23" t="s">
        <v>153</v>
      </c>
      <c r="BM264" s="23" t="s">
        <v>696</v>
      </c>
    </row>
    <row r="265" spans="2:65" s="1" customFormat="1" ht="31.5" customHeight="1">
      <c r="B265" s="346"/>
      <c r="C265" s="326" t="s">
        <v>697</v>
      </c>
      <c r="D265" s="326" t="s">
        <v>318</v>
      </c>
      <c r="E265" s="327" t="s">
        <v>698</v>
      </c>
      <c r="F265" s="328" t="s">
        <v>1767</v>
      </c>
      <c r="G265" s="329" t="s">
        <v>307</v>
      </c>
      <c r="H265" s="330">
        <v>1</v>
      </c>
      <c r="I265" s="331">
        <v>0</v>
      </c>
      <c r="J265" s="331">
        <f>ROUND(I265*H265,2)</f>
        <v>0</v>
      </c>
      <c r="K265" s="328" t="s">
        <v>5</v>
      </c>
      <c r="L265" s="344" t="s">
        <v>1768</v>
      </c>
      <c r="M265" s="220" t="s">
        <v>5</v>
      </c>
      <c r="N265" s="221" t="s">
        <v>43</v>
      </c>
      <c r="O265" s="41"/>
      <c r="P265" s="184">
        <f>O265*H265</f>
        <v>0</v>
      </c>
      <c r="Q265" s="184">
        <v>0.165</v>
      </c>
      <c r="R265" s="184">
        <f>Q265*H265</f>
        <v>0.165</v>
      </c>
      <c r="S265" s="184">
        <v>0</v>
      </c>
      <c r="T265" s="185">
        <f>S265*H265</f>
        <v>0</v>
      </c>
      <c r="AR265" s="23" t="s">
        <v>189</v>
      </c>
      <c r="AT265" s="23" t="s">
        <v>318</v>
      </c>
      <c r="AU265" s="23" t="s">
        <v>82</v>
      </c>
      <c r="AY265" s="23" t="s">
        <v>146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23" t="s">
        <v>80</v>
      </c>
      <c r="BK265" s="186">
        <f>ROUND(I265*H265,2)</f>
        <v>0</v>
      </c>
      <c r="BL265" s="23" t="s">
        <v>153</v>
      </c>
      <c r="BM265" s="23" t="s">
        <v>699</v>
      </c>
    </row>
    <row r="266" spans="2:65" s="1" customFormat="1" ht="31.5" customHeight="1">
      <c r="B266" s="174"/>
      <c r="C266" s="175" t="s">
        <v>700</v>
      </c>
      <c r="D266" s="175" t="s">
        <v>148</v>
      </c>
      <c r="E266" s="176" t="s">
        <v>701</v>
      </c>
      <c r="F266" s="177" t="s">
        <v>702</v>
      </c>
      <c r="G266" s="178" t="s">
        <v>703</v>
      </c>
      <c r="H266" s="179">
        <v>10</v>
      </c>
      <c r="I266" s="180"/>
      <c r="J266" s="181">
        <f>ROUND(I266*H266,2)</f>
        <v>0</v>
      </c>
      <c r="K266" s="177" t="s">
        <v>5</v>
      </c>
      <c r="L266" s="40"/>
      <c r="M266" s="182" t="s">
        <v>5</v>
      </c>
      <c r="N266" s="183" t="s">
        <v>43</v>
      </c>
      <c r="O266" s="41"/>
      <c r="P266" s="184">
        <f>O266*H266</f>
        <v>0</v>
      </c>
      <c r="Q266" s="184">
        <v>2E-05</v>
      </c>
      <c r="R266" s="184">
        <f>Q266*H266</f>
        <v>0.0002</v>
      </c>
      <c r="S266" s="184">
        <v>0</v>
      </c>
      <c r="T266" s="185">
        <f>S266*H266</f>
        <v>0</v>
      </c>
      <c r="AR266" s="23" t="s">
        <v>153</v>
      </c>
      <c r="AT266" s="23" t="s">
        <v>148</v>
      </c>
      <c r="AU266" s="23" t="s">
        <v>82</v>
      </c>
      <c r="AY266" s="23" t="s">
        <v>146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23" t="s">
        <v>80</v>
      </c>
      <c r="BK266" s="186">
        <f>ROUND(I266*H266,2)</f>
        <v>0</v>
      </c>
      <c r="BL266" s="23" t="s">
        <v>153</v>
      </c>
      <c r="BM266" s="23" t="s">
        <v>704</v>
      </c>
    </row>
    <row r="267" spans="2:65" s="1" customFormat="1" ht="22.5" customHeight="1">
      <c r="B267" s="174"/>
      <c r="C267" s="175" t="s">
        <v>705</v>
      </c>
      <c r="D267" s="175" t="s">
        <v>148</v>
      </c>
      <c r="E267" s="176" t="s">
        <v>706</v>
      </c>
      <c r="F267" s="177" t="s">
        <v>707</v>
      </c>
      <c r="G267" s="178" t="s">
        <v>109</v>
      </c>
      <c r="H267" s="179">
        <v>7</v>
      </c>
      <c r="I267" s="180"/>
      <c r="J267" s="181">
        <f>ROUND(I267*H267,2)</f>
        <v>0</v>
      </c>
      <c r="K267" s="177" t="s">
        <v>152</v>
      </c>
      <c r="L267" s="40"/>
      <c r="M267" s="182" t="s">
        <v>5</v>
      </c>
      <c r="N267" s="183" t="s">
        <v>43</v>
      </c>
      <c r="O267" s="41"/>
      <c r="P267" s="184">
        <f>O267*H267</f>
        <v>0</v>
      </c>
      <c r="Q267" s="184">
        <v>0</v>
      </c>
      <c r="R267" s="184">
        <f>Q267*H267</f>
        <v>0</v>
      </c>
      <c r="S267" s="184">
        <v>0.037</v>
      </c>
      <c r="T267" s="185">
        <f>S267*H267</f>
        <v>0.259</v>
      </c>
      <c r="AR267" s="23" t="s">
        <v>153</v>
      </c>
      <c r="AT267" s="23" t="s">
        <v>148</v>
      </c>
      <c r="AU267" s="23" t="s">
        <v>82</v>
      </c>
      <c r="AY267" s="23" t="s">
        <v>146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23" t="s">
        <v>80</v>
      </c>
      <c r="BK267" s="186">
        <f>ROUND(I267*H267,2)</f>
        <v>0</v>
      </c>
      <c r="BL267" s="23" t="s">
        <v>153</v>
      </c>
      <c r="BM267" s="23" t="s">
        <v>708</v>
      </c>
    </row>
    <row r="268" spans="2:51" s="11" customFormat="1" ht="13.5">
      <c r="B268" s="187"/>
      <c r="D268" s="197" t="s">
        <v>155</v>
      </c>
      <c r="E268" s="206" t="s">
        <v>5</v>
      </c>
      <c r="F268" s="207" t="s">
        <v>709</v>
      </c>
      <c r="H268" s="208">
        <v>7</v>
      </c>
      <c r="I268" s="192"/>
      <c r="L268" s="187"/>
      <c r="M268" s="193"/>
      <c r="N268" s="194"/>
      <c r="O268" s="194"/>
      <c r="P268" s="194"/>
      <c r="Q268" s="194"/>
      <c r="R268" s="194"/>
      <c r="S268" s="194"/>
      <c r="T268" s="195"/>
      <c r="AT268" s="189" t="s">
        <v>155</v>
      </c>
      <c r="AU268" s="189" t="s">
        <v>82</v>
      </c>
      <c r="AV268" s="11" t="s">
        <v>82</v>
      </c>
      <c r="AW268" s="11" t="s">
        <v>35</v>
      </c>
      <c r="AX268" s="11" t="s">
        <v>80</v>
      </c>
      <c r="AY268" s="189" t="s">
        <v>146</v>
      </c>
    </row>
    <row r="269" spans="2:65" s="1" customFormat="1" ht="22.5" customHeight="1">
      <c r="B269" s="174"/>
      <c r="C269" s="175" t="s">
        <v>710</v>
      </c>
      <c r="D269" s="175" t="s">
        <v>148</v>
      </c>
      <c r="E269" s="176" t="s">
        <v>711</v>
      </c>
      <c r="F269" s="177" t="s">
        <v>712</v>
      </c>
      <c r="G269" s="178" t="s">
        <v>713</v>
      </c>
      <c r="H269" s="179">
        <v>4</v>
      </c>
      <c r="I269" s="180"/>
      <c r="J269" s="181">
        <f>ROUND(I269*H269,2)</f>
        <v>0</v>
      </c>
      <c r="K269" s="177" t="s">
        <v>5</v>
      </c>
      <c r="L269" s="40"/>
      <c r="M269" s="182" t="s">
        <v>5</v>
      </c>
      <c r="N269" s="183" t="s">
        <v>43</v>
      </c>
      <c r="O269" s="41"/>
      <c r="P269" s="184">
        <f>O269*H269</f>
        <v>0</v>
      </c>
      <c r="Q269" s="184">
        <v>0.0004</v>
      </c>
      <c r="R269" s="184">
        <f>Q269*H269</f>
        <v>0.0016</v>
      </c>
      <c r="S269" s="184">
        <v>0</v>
      </c>
      <c r="T269" s="185">
        <f>S269*H269</f>
        <v>0</v>
      </c>
      <c r="AR269" s="23" t="s">
        <v>153</v>
      </c>
      <c r="AT269" s="23" t="s">
        <v>148</v>
      </c>
      <c r="AU269" s="23" t="s">
        <v>82</v>
      </c>
      <c r="AY269" s="23" t="s">
        <v>146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23" t="s">
        <v>80</v>
      </c>
      <c r="BK269" s="186">
        <f>ROUND(I269*H269,2)</f>
        <v>0</v>
      </c>
      <c r="BL269" s="23" t="s">
        <v>153</v>
      </c>
      <c r="BM269" s="23" t="s">
        <v>714</v>
      </c>
    </row>
    <row r="270" spans="2:51" s="11" customFormat="1" ht="13.5">
      <c r="B270" s="187"/>
      <c r="D270" s="188" t="s">
        <v>155</v>
      </c>
      <c r="E270" s="189" t="s">
        <v>5</v>
      </c>
      <c r="F270" s="190" t="s">
        <v>715</v>
      </c>
      <c r="H270" s="191">
        <v>1</v>
      </c>
      <c r="I270" s="192"/>
      <c r="L270" s="187"/>
      <c r="M270" s="193"/>
      <c r="N270" s="194"/>
      <c r="O270" s="194"/>
      <c r="P270" s="194"/>
      <c r="Q270" s="194"/>
      <c r="R270" s="194"/>
      <c r="S270" s="194"/>
      <c r="T270" s="195"/>
      <c r="AT270" s="189" t="s">
        <v>155</v>
      </c>
      <c r="AU270" s="189" t="s">
        <v>82</v>
      </c>
      <c r="AV270" s="11" t="s">
        <v>82</v>
      </c>
      <c r="AW270" s="11" t="s">
        <v>35</v>
      </c>
      <c r="AX270" s="11" t="s">
        <v>72</v>
      </c>
      <c r="AY270" s="189" t="s">
        <v>146</v>
      </c>
    </row>
    <row r="271" spans="2:51" s="11" customFormat="1" ht="13.5">
      <c r="B271" s="187"/>
      <c r="D271" s="188" t="s">
        <v>155</v>
      </c>
      <c r="E271" s="189" t="s">
        <v>5</v>
      </c>
      <c r="F271" s="190" t="s">
        <v>716</v>
      </c>
      <c r="H271" s="191">
        <v>3</v>
      </c>
      <c r="I271" s="192"/>
      <c r="L271" s="187"/>
      <c r="M271" s="193"/>
      <c r="N271" s="194"/>
      <c r="O271" s="194"/>
      <c r="P271" s="194"/>
      <c r="Q271" s="194"/>
      <c r="R271" s="194"/>
      <c r="S271" s="194"/>
      <c r="T271" s="195"/>
      <c r="AT271" s="189" t="s">
        <v>155</v>
      </c>
      <c r="AU271" s="189" t="s">
        <v>82</v>
      </c>
      <c r="AV271" s="11" t="s">
        <v>82</v>
      </c>
      <c r="AW271" s="11" t="s">
        <v>35</v>
      </c>
      <c r="AX271" s="11" t="s">
        <v>72</v>
      </c>
      <c r="AY271" s="189" t="s">
        <v>146</v>
      </c>
    </row>
    <row r="272" spans="2:51" s="12" customFormat="1" ht="13.5">
      <c r="B272" s="196"/>
      <c r="D272" s="197" t="s">
        <v>155</v>
      </c>
      <c r="E272" s="198" t="s">
        <v>5</v>
      </c>
      <c r="F272" s="199" t="s">
        <v>158</v>
      </c>
      <c r="H272" s="200">
        <v>4</v>
      </c>
      <c r="I272" s="201"/>
      <c r="L272" s="196"/>
      <c r="M272" s="202"/>
      <c r="N272" s="203"/>
      <c r="O272" s="203"/>
      <c r="P272" s="203"/>
      <c r="Q272" s="203"/>
      <c r="R272" s="203"/>
      <c r="S272" s="203"/>
      <c r="T272" s="204"/>
      <c r="AT272" s="205" t="s">
        <v>155</v>
      </c>
      <c r="AU272" s="205" t="s">
        <v>82</v>
      </c>
      <c r="AV272" s="12" t="s">
        <v>153</v>
      </c>
      <c r="AW272" s="12" t="s">
        <v>35</v>
      </c>
      <c r="AX272" s="12" t="s">
        <v>80</v>
      </c>
      <c r="AY272" s="205" t="s">
        <v>146</v>
      </c>
    </row>
    <row r="273" spans="2:65" s="1" customFormat="1" ht="22.5" customHeight="1">
      <c r="B273" s="174"/>
      <c r="C273" s="175" t="s">
        <v>717</v>
      </c>
      <c r="D273" s="175" t="s">
        <v>148</v>
      </c>
      <c r="E273" s="176" t="s">
        <v>718</v>
      </c>
      <c r="F273" s="177" t="s">
        <v>719</v>
      </c>
      <c r="G273" s="178" t="s">
        <v>713</v>
      </c>
      <c r="H273" s="179">
        <v>2</v>
      </c>
      <c r="I273" s="180"/>
      <c r="J273" s="181">
        <f>ROUND(I273*H273,2)</f>
        <v>0</v>
      </c>
      <c r="K273" s="177" t="s">
        <v>5</v>
      </c>
      <c r="L273" s="40"/>
      <c r="M273" s="182" t="s">
        <v>5</v>
      </c>
      <c r="N273" s="183" t="s">
        <v>43</v>
      </c>
      <c r="O273" s="41"/>
      <c r="P273" s="184">
        <f>O273*H273</f>
        <v>0</v>
      </c>
      <c r="Q273" s="184">
        <v>0.0004</v>
      </c>
      <c r="R273" s="184">
        <f>Q273*H273</f>
        <v>0.0008</v>
      </c>
      <c r="S273" s="184">
        <v>0</v>
      </c>
      <c r="T273" s="185">
        <f>S273*H273</f>
        <v>0</v>
      </c>
      <c r="AR273" s="23" t="s">
        <v>153</v>
      </c>
      <c r="AT273" s="23" t="s">
        <v>148</v>
      </c>
      <c r="AU273" s="23" t="s">
        <v>82</v>
      </c>
      <c r="AY273" s="23" t="s">
        <v>146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23" t="s">
        <v>80</v>
      </c>
      <c r="BK273" s="186">
        <f>ROUND(I273*H273,2)</f>
        <v>0</v>
      </c>
      <c r="BL273" s="23" t="s">
        <v>153</v>
      </c>
      <c r="BM273" s="23" t="s">
        <v>720</v>
      </c>
    </row>
    <row r="274" spans="2:51" s="11" customFormat="1" ht="13.5">
      <c r="B274" s="187"/>
      <c r="D274" s="197" t="s">
        <v>155</v>
      </c>
      <c r="E274" s="206" t="s">
        <v>5</v>
      </c>
      <c r="F274" s="207" t="s">
        <v>721</v>
      </c>
      <c r="H274" s="208">
        <v>2</v>
      </c>
      <c r="I274" s="192"/>
      <c r="L274" s="187"/>
      <c r="M274" s="193"/>
      <c r="N274" s="194"/>
      <c r="O274" s="194"/>
      <c r="P274" s="194"/>
      <c r="Q274" s="194"/>
      <c r="R274" s="194"/>
      <c r="S274" s="194"/>
      <c r="T274" s="195"/>
      <c r="AT274" s="189" t="s">
        <v>155</v>
      </c>
      <c r="AU274" s="189" t="s">
        <v>82</v>
      </c>
      <c r="AV274" s="11" t="s">
        <v>82</v>
      </c>
      <c r="AW274" s="11" t="s">
        <v>35</v>
      </c>
      <c r="AX274" s="11" t="s">
        <v>80</v>
      </c>
      <c r="AY274" s="189" t="s">
        <v>146</v>
      </c>
    </row>
    <row r="275" spans="2:65" s="1" customFormat="1" ht="22.5" customHeight="1">
      <c r="B275" s="174"/>
      <c r="C275" s="175" t="s">
        <v>722</v>
      </c>
      <c r="D275" s="175" t="s">
        <v>148</v>
      </c>
      <c r="E275" s="176" t="s">
        <v>723</v>
      </c>
      <c r="F275" s="177" t="s">
        <v>724</v>
      </c>
      <c r="G275" s="178" t="s">
        <v>713</v>
      </c>
      <c r="H275" s="179">
        <v>2</v>
      </c>
      <c r="I275" s="180"/>
      <c r="J275" s="181">
        <f>ROUND(I275*H275,2)</f>
        <v>0</v>
      </c>
      <c r="K275" s="177" t="s">
        <v>5</v>
      </c>
      <c r="L275" s="40"/>
      <c r="M275" s="182" t="s">
        <v>5</v>
      </c>
      <c r="N275" s="183" t="s">
        <v>43</v>
      </c>
      <c r="O275" s="41"/>
      <c r="P275" s="184">
        <f>O275*H275</f>
        <v>0</v>
      </c>
      <c r="Q275" s="184">
        <v>0.0004</v>
      </c>
      <c r="R275" s="184">
        <f>Q275*H275</f>
        <v>0.0008</v>
      </c>
      <c r="S275" s="184">
        <v>0</v>
      </c>
      <c r="T275" s="185">
        <f>S275*H275</f>
        <v>0</v>
      </c>
      <c r="AR275" s="23" t="s">
        <v>153</v>
      </c>
      <c r="AT275" s="23" t="s">
        <v>148</v>
      </c>
      <c r="AU275" s="23" t="s">
        <v>82</v>
      </c>
      <c r="AY275" s="23" t="s">
        <v>146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23" t="s">
        <v>80</v>
      </c>
      <c r="BK275" s="186">
        <f>ROUND(I275*H275,2)</f>
        <v>0</v>
      </c>
      <c r="BL275" s="23" t="s">
        <v>153</v>
      </c>
      <c r="BM275" s="23" t="s">
        <v>725</v>
      </c>
    </row>
    <row r="276" spans="2:51" s="11" customFormat="1" ht="13.5">
      <c r="B276" s="187"/>
      <c r="D276" s="197" t="s">
        <v>155</v>
      </c>
      <c r="E276" s="206" t="s">
        <v>5</v>
      </c>
      <c r="F276" s="207" t="s">
        <v>726</v>
      </c>
      <c r="H276" s="208">
        <v>2</v>
      </c>
      <c r="I276" s="192"/>
      <c r="L276" s="187"/>
      <c r="M276" s="193"/>
      <c r="N276" s="194"/>
      <c r="O276" s="194"/>
      <c r="P276" s="194"/>
      <c r="Q276" s="194"/>
      <c r="R276" s="194"/>
      <c r="S276" s="194"/>
      <c r="T276" s="195"/>
      <c r="AT276" s="189" t="s">
        <v>155</v>
      </c>
      <c r="AU276" s="189" t="s">
        <v>82</v>
      </c>
      <c r="AV276" s="11" t="s">
        <v>82</v>
      </c>
      <c r="AW276" s="11" t="s">
        <v>35</v>
      </c>
      <c r="AX276" s="11" t="s">
        <v>80</v>
      </c>
      <c r="AY276" s="189" t="s">
        <v>146</v>
      </c>
    </row>
    <row r="277" spans="2:65" s="1" customFormat="1" ht="22.5" customHeight="1">
      <c r="B277" s="174"/>
      <c r="C277" s="175" t="s">
        <v>727</v>
      </c>
      <c r="D277" s="175" t="s">
        <v>148</v>
      </c>
      <c r="E277" s="176" t="s">
        <v>728</v>
      </c>
      <c r="F277" s="177" t="s">
        <v>729</v>
      </c>
      <c r="G277" s="178" t="s">
        <v>151</v>
      </c>
      <c r="H277" s="179">
        <v>84.214</v>
      </c>
      <c r="I277" s="180"/>
      <c r="J277" s="181">
        <f>ROUND(I277*H277,2)</f>
        <v>0</v>
      </c>
      <c r="K277" s="177" t="s">
        <v>152</v>
      </c>
      <c r="L277" s="40"/>
      <c r="M277" s="182" t="s">
        <v>5</v>
      </c>
      <c r="N277" s="183" t="s">
        <v>43</v>
      </c>
      <c r="O277" s="41"/>
      <c r="P277" s="184">
        <f>O277*H277</f>
        <v>0</v>
      </c>
      <c r="Q277" s="184">
        <v>0</v>
      </c>
      <c r="R277" s="184">
        <f>Q277*H277</f>
        <v>0</v>
      </c>
      <c r="S277" s="184">
        <v>0.06</v>
      </c>
      <c r="T277" s="185">
        <f>S277*H277</f>
        <v>5.05284</v>
      </c>
      <c r="AR277" s="23" t="s">
        <v>153</v>
      </c>
      <c r="AT277" s="23" t="s">
        <v>148</v>
      </c>
      <c r="AU277" s="23" t="s">
        <v>82</v>
      </c>
      <c r="AY277" s="23" t="s">
        <v>146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23" t="s">
        <v>80</v>
      </c>
      <c r="BK277" s="186">
        <f>ROUND(I277*H277,2)</f>
        <v>0</v>
      </c>
      <c r="BL277" s="23" t="s">
        <v>153</v>
      </c>
      <c r="BM277" s="23" t="s">
        <v>730</v>
      </c>
    </row>
    <row r="278" spans="2:51" s="11" customFormat="1" ht="13.5">
      <c r="B278" s="187"/>
      <c r="D278" s="188" t="s">
        <v>155</v>
      </c>
      <c r="E278" s="189" t="s">
        <v>342</v>
      </c>
      <c r="F278" s="190" t="s">
        <v>731</v>
      </c>
      <c r="H278" s="191">
        <v>61.88</v>
      </c>
      <c r="I278" s="192"/>
      <c r="L278" s="187"/>
      <c r="M278" s="193"/>
      <c r="N278" s="194"/>
      <c r="O278" s="194"/>
      <c r="P278" s="194"/>
      <c r="Q278" s="194"/>
      <c r="R278" s="194"/>
      <c r="S278" s="194"/>
      <c r="T278" s="195"/>
      <c r="AT278" s="189" t="s">
        <v>155</v>
      </c>
      <c r="AU278" s="189" t="s">
        <v>82</v>
      </c>
      <c r="AV278" s="11" t="s">
        <v>82</v>
      </c>
      <c r="AW278" s="11" t="s">
        <v>35</v>
      </c>
      <c r="AX278" s="11" t="s">
        <v>72</v>
      </c>
      <c r="AY278" s="189" t="s">
        <v>146</v>
      </c>
    </row>
    <row r="279" spans="2:51" s="11" customFormat="1" ht="13.5">
      <c r="B279" s="187"/>
      <c r="D279" s="188" t="s">
        <v>155</v>
      </c>
      <c r="E279" s="189" t="s">
        <v>345</v>
      </c>
      <c r="F279" s="190" t="s">
        <v>732</v>
      </c>
      <c r="H279" s="191">
        <v>22.334</v>
      </c>
      <c r="I279" s="192"/>
      <c r="L279" s="187"/>
      <c r="M279" s="193"/>
      <c r="N279" s="194"/>
      <c r="O279" s="194"/>
      <c r="P279" s="194"/>
      <c r="Q279" s="194"/>
      <c r="R279" s="194"/>
      <c r="S279" s="194"/>
      <c r="T279" s="195"/>
      <c r="AT279" s="189" t="s">
        <v>155</v>
      </c>
      <c r="AU279" s="189" t="s">
        <v>82</v>
      </c>
      <c r="AV279" s="11" t="s">
        <v>82</v>
      </c>
      <c r="AW279" s="11" t="s">
        <v>35</v>
      </c>
      <c r="AX279" s="11" t="s">
        <v>72</v>
      </c>
      <c r="AY279" s="189" t="s">
        <v>146</v>
      </c>
    </row>
    <row r="280" spans="2:51" s="12" customFormat="1" ht="13.5">
      <c r="B280" s="196"/>
      <c r="D280" s="197" t="s">
        <v>155</v>
      </c>
      <c r="E280" s="198" t="s">
        <v>5</v>
      </c>
      <c r="F280" s="199" t="s">
        <v>158</v>
      </c>
      <c r="H280" s="200">
        <v>84.214</v>
      </c>
      <c r="I280" s="201"/>
      <c r="L280" s="196"/>
      <c r="M280" s="202"/>
      <c r="N280" s="203"/>
      <c r="O280" s="203"/>
      <c r="P280" s="203"/>
      <c r="Q280" s="203"/>
      <c r="R280" s="203"/>
      <c r="S280" s="203"/>
      <c r="T280" s="204"/>
      <c r="AT280" s="205" t="s">
        <v>155</v>
      </c>
      <c r="AU280" s="205" t="s">
        <v>82</v>
      </c>
      <c r="AV280" s="12" t="s">
        <v>153</v>
      </c>
      <c r="AW280" s="12" t="s">
        <v>35</v>
      </c>
      <c r="AX280" s="12" t="s">
        <v>80</v>
      </c>
      <c r="AY280" s="205" t="s">
        <v>146</v>
      </c>
    </row>
    <row r="281" spans="2:65" s="1" customFormat="1" ht="31.5" customHeight="1">
      <c r="B281" s="174"/>
      <c r="C281" s="345" t="s">
        <v>733</v>
      </c>
      <c r="D281" s="345" t="s">
        <v>148</v>
      </c>
      <c r="E281" s="339" t="s">
        <v>734</v>
      </c>
      <c r="F281" s="340" t="s">
        <v>735</v>
      </c>
      <c r="G281" s="334" t="s">
        <v>151</v>
      </c>
      <c r="H281" s="335">
        <v>154.922</v>
      </c>
      <c r="I281" s="343">
        <v>0</v>
      </c>
      <c r="J281" s="343">
        <f>ROUND(I281*H281,2)</f>
        <v>0</v>
      </c>
      <c r="K281" s="340" t="s">
        <v>152</v>
      </c>
      <c r="L281" s="344" t="s">
        <v>1768</v>
      </c>
      <c r="M281" s="182" t="s">
        <v>5</v>
      </c>
      <c r="N281" s="183" t="s">
        <v>43</v>
      </c>
      <c r="O281" s="41"/>
      <c r="P281" s="184">
        <f>O281*H281</f>
        <v>0</v>
      </c>
      <c r="Q281" s="184">
        <v>0</v>
      </c>
      <c r="R281" s="184">
        <f>Q281*H281</f>
        <v>0</v>
      </c>
      <c r="S281" s="184">
        <v>0.07</v>
      </c>
      <c r="T281" s="185">
        <f>S281*H281</f>
        <v>10.84454</v>
      </c>
      <c r="AR281" s="23" t="s">
        <v>153</v>
      </c>
      <c r="AT281" s="23" t="s">
        <v>148</v>
      </c>
      <c r="AU281" s="23" t="s">
        <v>82</v>
      </c>
      <c r="AY281" s="23" t="s">
        <v>146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23" t="s">
        <v>80</v>
      </c>
      <c r="BK281" s="186">
        <f>ROUND(I281*H281,2)</f>
        <v>0</v>
      </c>
      <c r="BL281" s="23" t="s">
        <v>153</v>
      </c>
      <c r="BM281" s="23" t="s">
        <v>736</v>
      </c>
    </row>
    <row r="282" spans="2:51" s="11" customFormat="1" ht="13.5">
      <c r="B282" s="187"/>
      <c r="D282" s="188" t="s">
        <v>155</v>
      </c>
      <c r="E282" s="189" t="s">
        <v>5</v>
      </c>
      <c r="F282" s="190" t="s">
        <v>737</v>
      </c>
      <c r="H282" s="191">
        <v>61.88</v>
      </c>
      <c r="I282" s="192"/>
      <c r="L282" s="187"/>
      <c r="M282" s="193"/>
      <c r="N282" s="194"/>
      <c r="O282" s="194"/>
      <c r="P282" s="194"/>
      <c r="Q282" s="194"/>
      <c r="R282" s="194"/>
      <c r="S282" s="194"/>
      <c r="T282" s="195"/>
      <c r="AT282" s="189" t="s">
        <v>155</v>
      </c>
      <c r="AU282" s="189" t="s">
        <v>82</v>
      </c>
      <c r="AV282" s="11" t="s">
        <v>82</v>
      </c>
      <c r="AW282" s="11" t="s">
        <v>35</v>
      </c>
      <c r="AX282" s="11" t="s">
        <v>72</v>
      </c>
      <c r="AY282" s="189" t="s">
        <v>146</v>
      </c>
    </row>
    <row r="283" spans="2:51" s="11" customFormat="1" ht="13.5">
      <c r="B283" s="187"/>
      <c r="D283" s="188" t="s">
        <v>155</v>
      </c>
      <c r="E283" s="189" t="s">
        <v>336</v>
      </c>
      <c r="F283" s="190" t="s">
        <v>738</v>
      </c>
      <c r="H283" s="191">
        <v>27.301</v>
      </c>
      <c r="I283" s="192"/>
      <c r="L283" s="187"/>
      <c r="M283" s="193"/>
      <c r="N283" s="194"/>
      <c r="O283" s="194"/>
      <c r="P283" s="194"/>
      <c r="Q283" s="194"/>
      <c r="R283" s="194"/>
      <c r="S283" s="194"/>
      <c r="T283" s="195"/>
      <c r="AT283" s="189" t="s">
        <v>155</v>
      </c>
      <c r="AU283" s="189" t="s">
        <v>82</v>
      </c>
      <c r="AV283" s="11" t="s">
        <v>82</v>
      </c>
      <c r="AW283" s="11" t="s">
        <v>35</v>
      </c>
      <c r="AX283" s="11" t="s">
        <v>72</v>
      </c>
      <c r="AY283" s="189" t="s">
        <v>146</v>
      </c>
    </row>
    <row r="284" spans="2:51" s="11" customFormat="1" ht="13.5">
      <c r="B284" s="187"/>
      <c r="D284" s="188" t="s">
        <v>155</v>
      </c>
      <c r="E284" s="189" t="s">
        <v>5</v>
      </c>
      <c r="F284" s="190" t="s">
        <v>739</v>
      </c>
      <c r="H284" s="191">
        <v>22.334</v>
      </c>
      <c r="I284" s="192"/>
      <c r="L284" s="187"/>
      <c r="M284" s="193"/>
      <c r="N284" s="194"/>
      <c r="O284" s="194"/>
      <c r="P284" s="194"/>
      <c r="Q284" s="194"/>
      <c r="R284" s="194"/>
      <c r="S284" s="194"/>
      <c r="T284" s="195"/>
      <c r="AT284" s="189" t="s">
        <v>155</v>
      </c>
      <c r="AU284" s="189" t="s">
        <v>82</v>
      </c>
      <c r="AV284" s="11" t="s">
        <v>82</v>
      </c>
      <c r="AW284" s="11" t="s">
        <v>35</v>
      </c>
      <c r="AX284" s="11" t="s">
        <v>72</v>
      </c>
      <c r="AY284" s="189" t="s">
        <v>146</v>
      </c>
    </row>
    <row r="285" spans="2:51" s="11" customFormat="1" ht="13.5">
      <c r="B285" s="187"/>
      <c r="D285" s="188" t="s">
        <v>155</v>
      </c>
      <c r="E285" s="189" t="s">
        <v>339</v>
      </c>
      <c r="F285" s="190" t="s">
        <v>740</v>
      </c>
      <c r="H285" s="191">
        <v>4.656</v>
      </c>
      <c r="I285" s="192"/>
      <c r="L285" s="187"/>
      <c r="M285" s="193"/>
      <c r="N285" s="194"/>
      <c r="O285" s="194"/>
      <c r="P285" s="194"/>
      <c r="Q285" s="194"/>
      <c r="R285" s="194"/>
      <c r="S285" s="194"/>
      <c r="T285" s="195"/>
      <c r="AT285" s="189" t="s">
        <v>155</v>
      </c>
      <c r="AU285" s="189" t="s">
        <v>82</v>
      </c>
      <c r="AV285" s="11" t="s">
        <v>82</v>
      </c>
      <c r="AW285" s="11" t="s">
        <v>35</v>
      </c>
      <c r="AX285" s="11" t="s">
        <v>72</v>
      </c>
      <c r="AY285" s="189" t="s">
        <v>146</v>
      </c>
    </row>
    <row r="286" spans="2:51" s="11" customFormat="1" ht="13.5">
      <c r="B286" s="187"/>
      <c r="D286" s="188" t="s">
        <v>155</v>
      </c>
      <c r="E286" s="189" t="s">
        <v>5</v>
      </c>
      <c r="F286" s="190" t="s">
        <v>741</v>
      </c>
      <c r="H286" s="191">
        <v>38.751</v>
      </c>
      <c r="I286" s="192"/>
      <c r="L286" s="187"/>
      <c r="M286" s="193"/>
      <c r="N286" s="194"/>
      <c r="O286" s="194"/>
      <c r="P286" s="194"/>
      <c r="Q286" s="194"/>
      <c r="R286" s="194"/>
      <c r="S286" s="194"/>
      <c r="T286" s="195"/>
      <c r="AT286" s="189" t="s">
        <v>155</v>
      </c>
      <c r="AU286" s="189" t="s">
        <v>82</v>
      </c>
      <c r="AV286" s="11" t="s">
        <v>82</v>
      </c>
      <c r="AW286" s="11" t="s">
        <v>35</v>
      </c>
      <c r="AX286" s="11" t="s">
        <v>72</v>
      </c>
      <c r="AY286" s="189" t="s">
        <v>146</v>
      </c>
    </row>
    <row r="287" spans="2:51" s="12" customFormat="1" ht="13.5">
      <c r="B287" s="196"/>
      <c r="D287" s="197" t="s">
        <v>155</v>
      </c>
      <c r="E287" s="198" t="s">
        <v>5</v>
      </c>
      <c r="F287" s="199" t="s">
        <v>158</v>
      </c>
      <c r="H287" s="200">
        <v>154.922</v>
      </c>
      <c r="I287" s="201"/>
      <c r="L287" s="196"/>
      <c r="M287" s="202"/>
      <c r="N287" s="203"/>
      <c r="O287" s="203"/>
      <c r="P287" s="203"/>
      <c r="Q287" s="203"/>
      <c r="R287" s="203"/>
      <c r="S287" s="203"/>
      <c r="T287" s="204"/>
      <c r="AT287" s="205" t="s">
        <v>155</v>
      </c>
      <c r="AU287" s="205" t="s">
        <v>82</v>
      </c>
      <c r="AV287" s="12" t="s">
        <v>153</v>
      </c>
      <c r="AW287" s="12" t="s">
        <v>35</v>
      </c>
      <c r="AX287" s="12" t="s">
        <v>80</v>
      </c>
      <c r="AY287" s="205" t="s">
        <v>146</v>
      </c>
    </row>
    <row r="288" spans="2:65" s="1" customFormat="1" ht="31.5" customHeight="1">
      <c r="B288" s="174"/>
      <c r="C288" s="345" t="s">
        <v>742</v>
      </c>
      <c r="D288" s="345" t="s">
        <v>148</v>
      </c>
      <c r="E288" s="339" t="s">
        <v>743</v>
      </c>
      <c r="F288" s="340" t="s">
        <v>744</v>
      </c>
      <c r="G288" s="334" t="s">
        <v>151</v>
      </c>
      <c r="H288" s="335">
        <v>26.761</v>
      </c>
      <c r="I288" s="343">
        <v>0</v>
      </c>
      <c r="J288" s="343">
        <f>ROUND(I288*H288,2)</f>
        <v>0</v>
      </c>
      <c r="K288" s="340" t="s">
        <v>152</v>
      </c>
      <c r="L288" s="344" t="s">
        <v>1768</v>
      </c>
      <c r="M288" s="182" t="s">
        <v>5</v>
      </c>
      <c r="N288" s="183" t="s">
        <v>43</v>
      </c>
      <c r="O288" s="41"/>
      <c r="P288" s="184">
        <f>O288*H288</f>
        <v>0</v>
      </c>
      <c r="Q288" s="184">
        <v>0</v>
      </c>
      <c r="R288" s="184">
        <f>Q288*H288</f>
        <v>0</v>
      </c>
      <c r="S288" s="184">
        <v>0.07</v>
      </c>
      <c r="T288" s="185">
        <f>S288*H288</f>
        <v>1.8732700000000002</v>
      </c>
      <c r="AR288" s="23" t="s">
        <v>153</v>
      </c>
      <c r="AT288" s="23" t="s">
        <v>148</v>
      </c>
      <c r="AU288" s="23" t="s">
        <v>82</v>
      </c>
      <c r="AY288" s="23" t="s">
        <v>146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23" t="s">
        <v>80</v>
      </c>
      <c r="BK288" s="186">
        <f>ROUND(I288*H288,2)</f>
        <v>0</v>
      </c>
      <c r="BL288" s="23" t="s">
        <v>153</v>
      </c>
      <c r="BM288" s="23" t="s">
        <v>745</v>
      </c>
    </row>
    <row r="289" spans="2:51" s="11" customFormat="1" ht="13.5">
      <c r="B289" s="187"/>
      <c r="D289" s="188" t="s">
        <v>155</v>
      </c>
      <c r="E289" s="189" t="s">
        <v>5</v>
      </c>
      <c r="F289" s="190" t="s">
        <v>746</v>
      </c>
      <c r="H289" s="191">
        <v>27.301</v>
      </c>
      <c r="I289" s="192"/>
      <c r="L289" s="187"/>
      <c r="M289" s="193"/>
      <c r="N289" s="194"/>
      <c r="O289" s="194"/>
      <c r="P289" s="194"/>
      <c r="Q289" s="194"/>
      <c r="R289" s="194"/>
      <c r="S289" s="194"/>
      <c r="T289" s="195"/>
      <c r="AT289" s="189" t="s">
        <v>155</v>
      </c>
      <c r="AU289" s="189" t="s">
        <v>82</v>
      </c>
      <c r="AV289" s="11" t="s">
        <v>82</v>
      </c>
      <c r="AW289" s="11" t="s">
        <v>35</v>
      </c>
      <c r="AX289" s="11" t="s">
        <v>72</v>
      </c>
      <c r="AY289" s="189" t="s">
        <v>146</v>
      </c>
    </row>
    <row r="290" spans="2:51" s="11" customFormat="1" ht="13.5">
      <c r="B290" s="187"/>
      <c r="D290" s="188" t="s">
        <v>155</v>
      </c>
      <c r="E290" s="189" t="s">
        <v>5</v>
      </c>
      <c r="F290" s="190" t="s">
        <v>450</v>
      </c>
      <c r="H290" s="191">
        <v>-0.54</v>
      </c>
      <c r="I290" s="192"/>
      <c r="L290" s="187"/>
      <c r="M290" s="193"/>
      <c r="N290" s="194"/>
      <c r="O290" s="194"/>
      <c r="P290" s="194"/>
      <c r="Q290" s="194"/>
      <c r="R290" s="194"/>
      <c r="S290" s="194"/>
      <c r="T290" s="195"/>
      <c r="AT290" s="189" t="s">
        <v>155</v>
      </c>
      <c r="AU290" s="189" t="s">
        <v>82</v>
      </c>
      <c r="AV290" s="11" t="s">
        <v>82</v>
      </c>
      <c r="AW290" s="11" t="s">
        <v>35</v>
      </c>
      <c r="AX290" s="11" t="s">
        <v>72</v>
      </c>
      <c r="AY290" s="189" t="s">
        <v>146</v>
      </c>
    </row>
    <row r="291" spans="2:51" s="12" customFormat="1" ht="13.5">
      <c r="B291" s="196"/>
      <c r="D291" s="197" t="s">
        <v>155</v>
      </c>
      <c r="E291" s="198" t="s">
        <v>333</v>
      </c>
      <c r="F291" s="199" t="s">
        <v>158</v>
      </c>
      <c r="H291" s="200">
        <v>26.761</v>
      </c>
      <c r="I291" s="201"/>
      <c r="L291" s="196"/>
      <c r="M291" s="202"/>
      <c r="N291" s="203"/>
      <c r="O291" s="203"/>
      <c r="P291" s="203"/>
      <c r="Q291" s="203"/>
      <c r="R291" s="203"/>
      <c r="S291" s="203"/>
      <c r="T291" s="204"/>
      <c r="AT291" s="205" t="s">
        <v>155</v>
      </c>
      <c r="AU291" s="205" t="s">
        <v>82</v>
      </c>
      <c r="AV291" s="12" t="s">
        <v>153</v>
      </c>
      <c r="AW291" s="12" t="s">
        <v>35</v>
      </c>
      <c r="AX291" s="12" t="s">
        <v>80</v>
      </c>
      <c r="AY291" s="205" t="s">
        <v>146</v>
      </c>
    </row>
    <row r="292" spans="2:65" s="1" customFormat="1" ht="22.5" customHeight="1">
      <c r="B292" s="174"/>
      <c r="C292" s="345" t="s">
        <v>747</v>
      </c>
      <c r="D292" s="345" t="s">
        <v>148</v>
      </c>
      <c r="E292" s="339" t="s">
        <v>748</v>
      </c>
      <c r="F292" s="340" t="s">
        <v>749</v>
      </c>
      <c r="G292" s="334" t="s">
        <v>151</v>
      </c>
      <c r="H292" s="335">
        <v>100.588</v>
      </c>
      <c r="I292" s="343">
        <v>0</v>
      </c>
      <c r="J292" s="343">
        <f>ROUND(I292*H292,2)</f>
        <v>0</v>
      </c>
      <c r="K292" s="340" t="s">
        <v>152</v>
      </c>
      <c r="L292" s="344" t="s">
        <v>1768</v>
      </c>
      <c r="M292" s="182" t="s">
        <v>5</v>
      </c>
      <c r="N292" s="183" t="s">
        <v>43</v>
      </c>
      <c r="O292" s="41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AR292" s="23" t="s">
        <v>153</v>
      </c>
      <c r="AT292" s="23" t="s">
        <v>148</v>
      </c>
      <c r="AU292" s="23" t="s">
        <v>82</v>
      </c>
      <c r="AY292" s="23" t="s">
        <v>146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3" t="s">
        <v>80</v>
      </c>
      <c r="BK292" s="186">
        <f>ROUND(I292*H292,2)</f>
        <v>0</v>
      </c>
      <c r="BL292" s="23" t="s">
        <v>153</v>
      </c>
      <c r="BM292" s="23" t="s">
        <v>750</v>
      </c>
    </row>
    <row r="293" spans="2:51" s="11" customFormat="1" ht="13.5">
      <c r="B293" s="187"/>
      <c r="D293" s="188" t="s">
        <v>155</v>
      </c>
      <c r="E293" s="189" t="s">
        <v>5</v>
      </c>
      <c r="F293" s="190" t="s">
        <v>751</v>
      </c>
      <c r="H293" s="191">
        <v>27.301</v>
      </c>
      <c r="I293" s="192"/>
      <c r="L293" s="187"/>
      <c r="M293" s="193"/>
      <c r="N293" s="194"/>
      <c r="O293" s="194"/>
      <c r="P293" s="194"/>
      <c r="Q293" s="194"/>
      <c r="R293" s="194"/>
      <c r="S293" s="194"/>
      <c r="T293" s="195"/>
      <c r="AT293" s="189" t="s">
        <v>155</v>
      </c>
      <c r="AU293" s="189" t="s">
        <v>82</v>
      </c>
      <c r="AV293" s="11" t="s">
        <v>82</v>
      </c>
      <c r="AW293" s="11" t="s">
        <v>35</v>
      </c>
      <c r="AX293" s="11" t="s">
        <v>72</v>
      </c>
      <c r="AY293" s="189" t="s">
        <v>146</v>
      </c>
    </row>
    <row r="294" spans="2:51" s="11" customFormat="1" ht="13.5">
      <c r="B294" s="187"/>
      <c r="D294" s="188" t="s">
        <v>155</v>
      </c>
      <c r="E294" s="189" t="s">
        <v>5</v>
      </c>
      <c r="F294" s="190" t="s">
        <v>752</v>
      </c>
      <c r="H294" s="191">
        <v>4.656</v>
      </c>
      <c r="I294" s="192"/>
      <c r="L294" s="187"/>
      <c r="M294" s="193"/>
      <c r="N294" s="194"/>
      <c r="O294" s="194"/>
      <c r="P294" s="194"/>
      <c r="Q294" s="194"/>
      <c r="R294" s="194"/>
      <c r="S294" s="194"/>
      <c r="T294" s="195"/>
      <c r="AT294" s="189" t="s">
        <v>155</v>
      </c>
      <c r="AU294" s="189" t="s">
        <v>82</v>
      </c>
      <c r="AV294" s="11" t="s">
        <v>82</v>
      </c>
      <c r="AW294" s="11" t="s">
        <v>35</v>
      </c>
      <c r="AX294" s="11" t="s">
        <v>72</v>
      </c>
      <c r="AY294" s="189" t="s">
        <v>146</v>
      </c>
    </row>
    <row r="295" spans="2:51" s="11" customFormat="1" ht="13.5">
      <c r="B295" s="187"/>
      <c r="D295" s="188" t="s">
        <v>155</v>
      </c>
      <c r="E295" s="189" t="s">
        <v>5</v>
      </c>
      <c r="F295" s="190" t="s">
        <v>753</v>
      </c>
      <c r="H295" s="191">
        <v>38.751</v>
      </c>
      <c r="I295" s="192"/>
      <c r="L295" s="187"/>
      <c r="M295" s="193"/>
      <c r="N295" s="194"/>
      <c r="O295" s="194"/>
      <c r="P295" s="194"/>
      <c r="Q295" s="194"/>
      <c r="R295" s="194"/>
      <c r="S295" s="194"/>
      <c r="T295" s="195"/>
      <c r="AT295" s="189" t="s">
        <v>155</v>
      </c>
      <c r="AU295" s="189" t="s">
        <v>82</v>
      </c>
      <c r="AV295" s="11" t="s">
        <v>82</v>
      </c>
      <c r="AW295" s="11" t="s">
        <v>35</v>
      </c>
      <c r="AX295" s="11" t="s">
        <v>72</v>
      </c>
      <c r="AY295" s="189" t="s">
        <v>146</v>
      </c>
    </row>
    <row r="296" spans="2:51" s="11" customFormat="1" ht="13.5">
      <c r="B296" s="187"/>
      <c r="D296" s="188" t="s">
        <v>155</v>
      </c>
      <c r="E296" s="189" t="s">
        <v>5</v>
      </c>
      <c r="F296" s="190" t="s">
        <v>754</v>
      </c>
      <c r="H296" s="191">
        <v>29.88</v>
      </c>
      <c r="I296" s="192"/>
      <c r="L296" s="187"/>
      <c r="M296" s="193"/>
      <c r="N296" s="194"/>
      <c r="O296" s="194"/>
      <c r="P296" s="194"/>
      <c r="Q296" s="194"/>
      <c r="R296" s="194"/>
      <c r="S296" s="194"/>
      <c r="T296" s="195"/>
      <c r="AT296" s="189" t="s">
        <v>155</v>
      </c>
      <c r="AU296" s="189" t="s">
        <v>82</v>
      </c>
      <c r="AV296" s="11" t="s">
        <v>82</v>
      </c>
      <c r="AW296" s="11" t="s">
        <v>35</v>
      </c>
      <c r="AX296" s="11" t="s">
        <v>72</v>
      </c>
      <c r="AY296" s="189" t="s">
        <v>146</v>
      </c>
    </row>
    <row r="297" spans="2:51" s="12" customFormat="1" ht="13.5">
      <c r="B297" s="196"/>
      <c r="D297" s="197" t="s">
        <v>155</v>
      </c>
      <c r="E297" s="198" t="s">
        <v>5</v>
      </c>
      <c r="F297" s="199" t="s">
        <v>158</v>
      </c>
      <c r="H297" s="200">
        <v>100.588</v>
      </c>
      <c r="I297" s="201"/>
      <c r="L297" s="196"/>
      <c r="M297" s="202"/>
      <c r="N297" s="203"/>
      <c r="O297" s="203"/>
      <c r="P297" s="203"/>
      <c r="Q297" s="203"/>
      <c r="R297" s="203"/>
      <c r="S297" s="203"/>
      <c r="T297" s="204"/>
      <c r="AT297" s="205" t="s">
        <v>155</v>
      </c>
      <c r="AU297" s="205" t="s">
        <v>82</v>
      </c>
      <c r="AV297" s="12" t="s">
        <v>153</v>
      </c>
      <c r="AW297" s="12" t="s">
        <v>35</v>
      </c>
      <c r="AX297" s="12" t="s">
        <v>80</v>
      </c>
      <c r="AY297" s="205" t="s">
        <v>146</v>
      </c>
    </row>
    <row r="298" spans="2:65" s="1" customFormat="1" ht="22.5" customHeight="1">
      <c r="B298" s="174"/>
      <c r="C298" s="345" t="s">
        <v>755</v>
      </c>
      <c r="D298" s="345" t="s">
        <v>148</v>
      </c>
      <c r="E298" s="339" t="s">
        <v>756</v>
      </c>
      <c r="F298" s="340" t="s">
        <v>757</v>
      </c>
      <c r="G298" s="334" t="s">
        <v>151</v>
      </c>
      <c r="H298" s="335">
        <v>84.214</v>
      </c>
      <c r="I298" s="343">
        <v>0</v>
      </c>
      <c r="J298" s="343">
        <f>ROUND(I298*H298,2)</f>
        <v>0</v>
      </c>
      <c r="K298" s="340" t="s">
        <v>152</v>
      </c>
      <c r="L298" s="344" t="s">
        <v>1768</v>
      </c>
      <c r="M298" s="182" t="s">
        <v>5</v>
      </c>
      <c r="N298" s="183" t="s">
        <v>43</v>
      </c>
      <c r="O298" s="41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AR298" s="23" t="s">
        <v>153</v>
      </c>
      <c r="AT298" s="23" t="s">
        <v>148</v>
      </c>
      <c r="AU298" s="23" t="s">
        <v>82</v>
      </c>
      <c r="AY298" s="23" t="s">
        <v>146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3" t="s">
        <v>80</v>
      </c>
      <c r="BK298" s="186">
        <f>ROUND(I298*H298,2)</f>
        <v>0</v>
      </c>
      <c r="BL298" s="23" t="s">
        <v>153</v>
      </c>
      <c r="BM298" s="23" t="s">
        <v>758</v>
      </c>
    </row>
    <row r="299" spans="2:51" s="11" customFormat="1" ht="13.5">
      <c r="B299" s="187"/>
      <c r="D299" s="188" t="s">
        <v>155</v>
      </c>
      <c r="E299" s="189" t="s">
        <v>5</v>
      </c>
      <c r="F299" s="190" t="s">
        <v>759</v>
      </c>
      <c r="H299" s="191">
        <v>61.88</v>
      </c>
      <c r="I299" s="192"/>
      <c r="L299" s="187"/>
      <c r="M299" s="193"/>
      <c r="N299" s="194"/>
      <c r="O299" s="194"/>
      <c r="P299" s="194"/>
      <c r="Q299" s="194"/>
      <c r="R299" s="194"/>
      <c r="S299" s="194"/>
      <c r="T299" s="195"/>
      <c r="AT299" s="189" t="s">
        <v>155</v>
      </c>
      <c r="AU299" s="189" t="s">
        <v>82</v>
      </c>
      <c r="AV299" s="11" t="s">
        <v>82</v>
      </c>
      <c r="AW299" s="11" t="s">
        <v>35</v>
      </c>
      <c r="AX299" s="11" t="s">
        <v>72</v>
      </c>
      <c r="AY299" s="189" t="s">
        <v>146</v>
      </c>
    </row>
    <row r="300" spans="2:51" s="11" customFormat="1" ht="13.5">
      <c r="B300" s="187"/>
      <c r="D300" s="188" t="s">
        <v>155</v>
      </c>
      <c r="E300" s="189" t="s">
        <v>5</v>
      </c>
      <c r="F300" s="190" t="s">
        <v>760</v>
      </c>
      <c r="H300" s="191">
        <v>22.334</v>
      </c>
      <c r="I300" s="192"/>
      <c r="L300" s="187"/>
      <c r="M300" s="193"/>
      <c r="N300" s="194"/>
      <c r="O300" s="194"/>
      <c r="P300" s="194"/>
      <c r="Q300" s="194"/>
      <c r="R300" s="194"/>
      <c r="S300" s="194"/>
      <c r="T300" s="195"/>
      <c r="AT300" s="189" t="s">
        <v>155</v>
      </c>
      <c r="AU300" s="189" t="s">
        <v>82</v>
      </c>
      <c r="AV300" s="11" t="s">
        <v>82</v>
      </c>
      <c r="AW300" s="11" t="s">
        <v>35</v>
      </c>
      <c r="AX300" s="11" t="s">
        <v>72</v>
      </c>
      <c r="AY300" s="189" t="s">
        <v>146</v>
      </c>
    </row>
    <row r="301" spans="2:51" s="12" customFormat="1" ht="13.5">
      <c r="B301" s="196"/>
      <c r="D301" s="197" t="s">
        <v>155</v>
      </c>
      <c r="E301" s="198" t="s">
        <v>5</v>
      </c>
      <c r="F301" s="199" t="s">
        <v>158</v>
      </c>
      <c r="H301" s="200">
        <v>84.214</v>
      </c>
      <c r="I301" s="201"/>
      <c r="L301" s="196"/>
      <c r="M301" s="202"/>
      <c r="N301" s="203"/>
      <c r="O301" s="203"/>
      <c r="P301" s="203"/>
      <c r="Q301" s="203"/>
      <c r="R301" s="203"/>
      <c r="S301" s="203"/>
      <c r="T301" s="204"/>
      <c r="AT301" s="205" t="s">
        <v>155</v>
      </c>
      <c r="AU301" s="205" t="s">
        <v>82</v>
      </c>
      <c r="AV301" s="12" t="s">
        <v>153</v>
      </c>
      <c r="AW301" s="12" t="s">
        <v>35</v>
      </c>
      <c r="AX301" s="12" t="s">
        <v>80</v>
      </c>
      <c r="AY301" s="205" t="s">
        <v>146</v>
      </c>
    </row>
    <row r="302" spans="2:65" s="1" customFormat="1" ht="22.5" customHeight="1">
      <c r="B302" s="174"/>
      <c r="C302" s="345" t="s">
        <v>761</v>
      </c>
      <c r="D302" s="345" t="s">
        <v>148</v>
      </c>
      <c r="E302" s="339" t="s">
        <v>762</v>
      </c>
      <c r="F302" s="340" t="s">
        <v>763</v>
      </c>
      <c r="G302" s="334" t="s">
        <v>151</v>
      </c>
      <c r="H302" s="335">
        <v>142.932</v>
      </c>
      <c r="I302" s="343">
        <v>0</v>
      </c>
      <c r="J302" s="343">
        <f>ROUND(I302*H302,2)</f>
        <v>0</v>
      </c>
      <c r="K302" s="340" t="s">
        <v>152</v>
      </c>
      <c r="L302" s="344" t="s">
        <v>1768</v>
      </c>
      <c r="M302" s="182" t="s">
        <v>5</v>
      </c>
      <c r="N302" s="183" t="s">
        <v>43</v>
      </c>
      <c r="O302" s="41"/>
      <c r="P302" s="184">
        <f>O302*H302</f>
        <v>0</v>
      </c>
      <c r="Q302" s="184">
        <v>0</v>
      </c>
      <c r="R302" s="184">
        <f>Q302*H302</f>
        <v>0</v>
      </c>
      <c r="S302" s="184">
        <v>0</v>
      </c>
      <c r="T302" s="185">
        <f>S302*H302</f>
        <v>0</v>
      </c>
      <c r="AR302" s="23" t="s">
        <v>153</v>
      </c>
      <c r="AT302" s="23" t="s">
        <v>148</v>
      </c>
      <c r="AU302" s="23" t="s">
        <v>82</v>
      </c>
      <c r="AY302" s="23" t="s">
        <v>146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23" t="s">
        <v>80</v>
      </c>
      <c r="BK302" s="186">
        <f>ROUND(I302*H302,2)</f>
        <v>0</v>
      </c>
      <c r="BL302" s="23" t="s">
        <v>153</v>
      </c>
      <c r="BM302" s="23" t="s">
        <v>764</v>
      </c>
    </row>
    <row r="303" spans="2:51" s="11" customFormat="1" ht="13.5">
      <c r="B303" s="187"/>
      <c r="D303" s="188" t="s">
        <v>155</v>
      </c>
      <c r="E303" s="189" t="s">
        <v>5</v>
      </c>
      <c r="F303" s="190" t="s">
        <v>765</v>
      </c>
      <c r="H303" s="191">
        <v>26.761</v>
      </c>
      <c r="I303" s="192"/>
      <c r="L303" s="187"/>
      <c r="M303" s="193"/>
      <c r="N303" s="194"/>
      <c r="O303" s="194"/>
      <c r="P303" s="194"/>
      <c r="Q303" s="194"/>
      <c r="R303" s="194"/>
      <c r="S303" s="194"/>
      <c r="T303" s="195"/>
      <c r="AT303" s="189" t="s">
        <v>155</v>
      </c>
      <c r="AU303" s="189" t="s">
        <v>82</v>
      </c>
      <c r="AV303" s="11" t="s">
        <v>82</v>
      </c>
      <c r="AW303" s="11" t="s">
        <v>35</v>
      </c>
      <c r="AX303" s="11" t="s">
        <v>72</v>
      </c>
      <c r="AY303" s="189" t="s">
        <v>146</v>
      </c>
    </row>
    <row r="304" spans="2:51" s="11" customFormat="1" ht="13.5">
      <c r="B304" s="187"/>
      <c r="D304" s="188" t="s">
        <v>155</v>
      </c>
      <c r="E304" s="189" t="s">
        <v>5</v>
      </c>
      <c r="F304" s="190" t="s">
        <v>766</v>
      </c>
      <c r="H304" s="191">
        <v>61.88</v>
      </c>
      <c r="I304" s="192"/>
      <c r="L304" s="187"/>
      <c r="M304" s="193"/>
      <c r="N304" s="194"/>
      <c r="O304" s="194"/>
      <c r="P304" s="194"/>
      <c r="Q304" s="194"/>
      <c r="R304" s="194"/>
      <c r="S304" s="194"/>
      <c r="T304" s="195"/>
      <c r="AT304" s="189" t="s">
        <v>155</v>
      </c>
      <c r="AU304" s="189" t="s">
        <v>82</v>
      </c>
      <c r="AV304" s="11" t="s">
        <v>82</v>
      </c>
      <c r="AW304" s="11" t="s">
        <v>35</v>
      </c>
      <c r="AX304" s="11" t="s">
        <v>72</v>
      </c>
      <c r="AY304" s="189" t="s">
        <v>146</v>
      </c>
    </row>
    <row r="305" spans="2:51" s="11" customFormat="1" ht="13.5">
      <c r="B305" s="187"/>
      <c r="D305" s="188" t="s">
        <v>155</v>
      </c>
      <c r="E305" s="189" t="s">
        <v>5</v>
      </c>
      <c r="F305" s="190" t="s">
        <v>767</v>
      </c>
      <c r="H305" s="191">
        <v>27.301</v>
      </c>
      <c r="I305" s="192"/>
      <c r="L305" s="187"/>
      <c r="M305" s="193"/>
      <c r="N305" s="194"/>
      <c r="O305" s="194"/>
      <c r="P305" s="194"/>
      <c r="Q305" s="194"/>
      <c r="R305" s="194"/>
      <c r="S305" s="194"/>
      <c r="T305" s="195"/>
      <c r="AT305" s="189" t="s">
        <v>155</v>
      </c>
      <c r="AU305" s="189" t="s">
        <v>82</v>
      </c>
      <c r="AV305" s="11" t="s">
        <v>82</v>
      </c>
      <c r="AW305" s="11" t="s">
        <v>35</v>
      </c>
      <c r="AX305" s="11" t="s">
        <v>72</v>
      </c>
      <c r="AY305" s="189" t="s">
        <v>146</v>
      </c>
    </row>
    <row r="306" spans="2:51" s="11" customFormat="1" ht="13.5">
      <c r="B306" s="187"/>
      <c r="D306" s="188" t="s">
        <v>155</v>
      </c>
      <c r="E306" s="189" t="s">
        <v>5</v>
      </c>
      <c r="F306" s="190" t="s">
        <v>768</v>
      </c>
      <c r="H306" s="191">
        <v>22.334</v>
      </c>
      <c r="I306" s="192"/>
      <c r="L306" s="187"/>
      <c r="M306" s="193"/>
      <c r="N306" s="194"/>
      <c r="O306" s="194"/>
      <c r="P306" s="194"/>
      <c r="Q306" s="194"/>
      <c r="R306" s="194"/>
      <c r="S306" s="194"/>
      <c r="T306" s="195"/>
      <c r="AT306" s="189" t="s">
        <v>155</v>
      </c>
      <c r="AU306" s="189" t="s">
        <v>82</v>
      </c>
      <c r="AV306" s="11" t="s">
        <v>82</v>
      </c>
      <c r="AW306" s="11" t="s">
        <v>35</v>
      </c>
      <c r="AX306" s="11" t="s">
        <v>72</v>
      </c>
      <c r="AY306" s="189" t="s">
        <v>146</v>
      </c>
    </row>
    <row r="307" spans="2:51" s="11" customFormat="1" ht="13.5">
      <c r="B307" s="187"/>
      <c r="D307" s="188" t="s">
        <v>155</v>
      </c>
      <c r="E307" s="189" t="s">
        <v>5</v>
      </c>
      <c r="F307" s="190" t="s">
        <v>752</v>
      </c>
      <c r="H307" s="191">
        <v>4.656</v>
      </c>
      <c r="I307" s="192"/>
      <c r="L307" s="187"/>
      <c r="M307" s="193"/>
      <c r="N307" s="194"/>
      <c r="O307" s="194"/>
      <c r="P307" s="194"/>
      <c r="Q307" s="194"/>
      <c r="R307" s="194"/>
      <c r="S307" s="194"/>
      <c r="T307" s="195"/>
      <c r="AT307" s="189" t="s">
        <v>155</v>
      </c>
      <c r="AU307" s="189" t="s">
        <v>82</v>
      </c>
      <c r="AV307" s="11" t="s">
        <v>82</v>
      </c>
      <c r="AW307" s="11" t="s">
        <v>35</v>
      </c>
      <c r="AX307" s="11" t="s">
        <v>72</v>
      </c>
      <c r="AY307" s="189" t="s">
        <v>146</v>
      </c>
    </row>
    <row r="308" spans="2:51" s="12" customFormat="1" ht="13.5">
      <c r="B308" s="196"/>
      <c r="D308" s="197" t="s">
        <v>155</v>
      </c>
      <c r="E308" s="198" t="s">
        <v>5</v>
      </c>
      <c r="F308" s="199" t="s">
        <v>158</v>
      </c>
      <c r="H308" s="200">
        <v>142.932</v>
      </c>
      <c r="I308" s="201"/>
      <c r="L308" s="196"/>
      <c r="M308" s="202"/>
      <c r="N308" s="203"/>
      <c r="O308" s="203"/>
      <c r="P308" s="203"/>
      <c r="Q308" s="203"/>
      <c r="R308" s="203"/>
      <c r="S308" s="203"/>
      <c r="T308" s="204"/>
      <c r="AT308" s="205" t="s">
        <v>155</v>
      </c>
      <c r="AU308" s="205" t="s">
        <v>82</v>
      </c>
      <c r="AV308" s="12" t="s">
        <v>153</v>
      </c>
      <c r="AW308" s="12" t="s">
        <v>35</v>
      </c>
      <c r="AX308" s="12" t="s">
        <v>80</v>
      </c>
      <c r="AY308" s="205" t="s">
        <v>146</v>
      </c>
    </row>
    <row r="309" spans="2:65" s="1" customFormat="1" ht="22.5" customHeight="1">
      <c r="B309" s="174"/>
      <c r="C309" s="345" t="s">
        <v>769</v>
      </c>
      <c r="D309" s="345" t="s">
        <v>148</v>
      </c>
      <c r="E309" s="339" t="s">
        <v>770</v>
      </c>
      <c r="F309" s="340" t="s">
        <v>771</v>
      </c>
      <c r="G309" s="334" t="s">
        <v>151</v>
      </c>
      <c r="H309" s="335">
        <v>22.334</v>
      </c>
      <c r="I309" s="343">
        <v>0</v>
      </c>
      <c r="J309" s="343">
        <f>ROUND(I309*H309,2)</f>
        <v>0</v>
      </c>
      <c r="K309" s="340" t="s">
        <v>152</v>
      </c>
      <c r="L309" s="344" t="s">
        <v>1768</v>
      </c>
      <c r="M309" s="182" t="s">
        <v>5</v>
      </c>
      <c r="N309" s="183" t="s">
        <v>43</v>
      </c>
      <c r="O309" s="41"/>
      <c r="P309" s="184">
        <f>O309*H309</f>
        <v>0</v>
      </c>
      <c r="Q309" s="184">
        <v>0</v>
      </c>
      <c r="R309" s="184">
        <f>Q309*H309</f>
        <v>0</v>
      </c>
      <c r="S309" s="184">
        <v>0</v>
      </c>
      <c r="T309" s="185">
        <f>S309*H309</f>
        <v>0</v>
      </c>
      <c r="AR309" s="23" t="s">
        <v>153</v>
      </c>
      <c r="AT309" s="23" t="s">
        <v>148</v>
      </c>
      <c r="AU309" s="23" t="s">
        <v>82</v>
      </c>
      <c r="AY309" s="23" t="s">
        <v>146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23" t="s">
        <v>80</v>
      </c>
      <c r="BK309" s="186">
        <f>ROUND(I309*H309,2)</f>
        <v>0</v>
      </c>
      <c r="BL309" s="23" t="s">
        <v>153</v>
      </c>
      <c r="BM309" s="23" t="s">
        <v>772</v>
      </c>
    </row>
    <row r="310" spans="2:51" s="11" customFormat="1" ht="13.5">
      <c r="B310" s="187"/>
      <c r="D310" s="197" t="s">
        <v>155</v>
      </c>
      <c r="E310" s="206" t="s">
        <v>5</v>
      </c>
      <c r="F310" s="207" t="s">
        <v>773</v>
      </c>
      <c r="H310" s="208">
        <v>22.334</v>
      </c>
      <c r="I310" s="192"/>
      <c r="L310" s="187"/>
      <c r="M310" s="193"/>
      <c r="N310" s="194"/>
      <c r="O310" s="194"/>
      <c r="P310" s="194"/>
      <c r="Q310" s="194"/>
      <c r="R310" s="194"/>
      <c r="S310" s="194"/>
      <c r="T310" s="195"/>
      <c r="AT310" s="189" t="s">
        <v>155</v>
      </c>
      <c r="AU310" s="189" t="s">
        <v>82</v>
      </c>
      <c r="AV310" s="11" t="s">
        <v>82</v>
      </c>
      <c r="AW310" s="11" t="s">
        <v>35</v>
      </c>
      <c r="AX310" s="11" t="s">
        <v>80</v>
      </c>
      <c r="AY310" s="189" t="s">
        <v>146</v>
      </c>
    </row>
    <row r="311" spans="2:65" s="1" customFormat="1" ht="31.5" customHeight="1">
      <c r="B311" s="174"/>
      <c r="C311" s="345" t="s">
        <v>774</v>
      </c>
      <c r="D311" s="345" t="s">
        <v>148</v>
      </c>
      <c r="E311" s="339" t="s">
        <v>775</v>
      </c>
      <c r="F311" s="340" t="s">
        <v>776</v>
      </c>
      <c r="G311" s="334" t="s">
        <v>151</v>
      </c>
      <c r="H311" s="335">
        <v>25.36</v>
      </c>
      <c r="I311" s="343">
        <v>0</v>
      </c>
      <c r="J311" s="343">
        <f>ROUND(I311*H311,2)</f>
        <v>0</v>
      </c>
      <c r="K311" s="340" t="s">
        <v>152</v>
      </c>
      <c r="L311" s="344" t="s">
        <v>1768</v>
      </c>
      <c r="M311" s="182" t="s">
        <v>5</v>
      </c>
      <c r="N311" s="183" t="s">
        <v>43</v>
      </c>
      <c r="O311" s="41"/>
      <c r="P311" s="184">
        <f>O311*H311</f>
        <v>0</v>
      </c>
      <c r="Q311" s="184">
        <v>0.01943</v>
      </c>
      <c r="R311" s="184">
        <f>Q311*H311</f>
        <v>0.4927448</v>
      </c>
      <c r="S311" s="184">
        <v>0</v>
      </c>
      <c r="T311" s="185">
        <f>S311*H311</f>
        <v>0</v>
      </c>
      <c r="AR311" s="23" t="s">
        <v>153</v>
      </c>
      <c r="AT311" s="23" t="s">
        <v>148</v>
      </c>
      <c r="AU311" s="23" t="s">
        <v>82</v>
      </c>
      <c r="AY311" s="23" t="s">
        <v>146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23" t="s">
        <v>80</v>
      </c>
      <c r="BK311" s="186">
        <f>ROUND(I311*H311,2)</f>
        <v>0</v>
      </c>
      <c r="BL311" s="23" t="s">
        <v>153</v>
      </c>
      <c r="BM311" s="23" t="s">
        <v>777</v>
      </c>
    </row>
    <row r="312" spans="2:51" s="11" customFormat="1" ht="13.5">
      <c r="B312" s="187"/>
      <c r="D312" s="188" t="s">
        <v>155</v>
      </c>
      <c r="E312" s="189" t="s">
        <v>5</v>
      </c>
      <c r="F312" s="190" t="s">
        <v>778</v>
      </c>
      <c r="H312" s="191">
        <v>18.564</v>
      </c>
      <c r="I312" s="192"/>
      <c r="L312" s="187"/>
      <c r="M312" s="193"/>
      <c r="N312" s="194"/>
      <c r="O312" s="194"/>
      <c r="P312" s="194"/>
      <c r="Q312" s="194"/>
      <c r="R312" s="194"/>
      <c r="S312" s="194"/>
      <c r="T312" s="195"/>
      <c r="AT312" s="189" t="s">
        <v>155</v>
      </c>
      <c r="AU312" s="189" t="s">
        <v>82</v>
      </c>
      <c r="AV312" s="11" t="s">
        <v>82</v>
      </c>
      <c r="AW312" s="11" t="s">
        <v>35</v>
      </c>
      <c r="AX312" s="11" t="s">
        <v>72</v>
      </c>
      <c r="AY312" s="189" t="s">
        <v>146</v>
      </c>
    </row>
    <row r="313" spans="2:51" s="11" customFormat="1" ht="13.5">
      <c r="B313" s="187"/>
      <c r="D313" s="188" t="s">
        <v>155</v>
      </c>
      <c r="E313" s="189" t="s">
        <v>5</v>
      </c>
      <c r="F313" s="190" t="s">
        <v>779</v>
      </c>
      <c r="H313" s="191">
        <v>6.7</v>
      </c>
      <c r="I313" s="192"/>
      <c r="L313" s="187"/>
      <c r="M313" s="193"/>
      <c r="N313" s="194"/>
      <c r="O313" s="194"/>
      <c r="P313" s="194"/>
      <c r="Q313" s="194"/>
      <c r="R313" s="194"/>
      <c r="S313" s="194"/>
      <c r="T313" s="195"/>
      <c r="AT313" s="189" t="s">
        <v>155</v>
      </c>
      <c r="AU313" s="189" t="s">
        <v>82</v>
      </c>
      <c r="AV313" s="11" t="s">
        <v>82</v>
      </c>
      <c r="AW313" s="11" t="s">
        <v>35</v>
      </c>
      <c r="AX313" s="11" t="s">
        <v>72</v>
      </c>
      <c r="AY313" s="189" t="s">
        <v>146</v>
      </c>
    </row>
    <row r="314" spans="2:51" s="11" customFormat="1" ht="13.5">
      <c r="B314" s="187"/>
      <c r="D314" s="188" t="s">
        <v>155</v>
      </c>
      <c r="E314" s="189" t="s">
        <v>5</v>
      </c>
      <c r="F314" s="190" t="s">
        <v>780</v>
      </c>
      <c r="H314" s="191">
        <v>0.096</v>
      </c>
      <c r="I314" s="192"/>
      <c r="L314" s="187"/>
      <c r="M314" s="193"/>
      <c r="N314" s="194"/>
      <c r="O314" s="194"/>
      <c r="P314" s="194"/>
      <c r="Q314" s="194"/>
      <c r="R314" s="194"/>
      <c r="S314" s="194"/>
      <c r="T314" s="195"/>
      <c r="AT314" s="189" t="s">
        <v>155</v>
      </c>
      <c r="AU314" s="189" t="s">
        <v>82</v>
      </c>
      <c r="AV314" s="11" t="s">
        <v>82</v>
      </c>
      <c r="AW314" s="11" t="s">
        <v>35</v>
      </c>
      <c r="AX314" s="11" t="s">
        <v>72</v>
      </c>
      <c r="AY314" s="189" t="s">
        <v>146</v>
      </c>
    </row>
    <row r="315" spans="2:51" s="12" customFormat="1" ht="13.5">
      <c r="B315" s="196"/>
      <c r="D315" s="197" t="s">
        <v>155</v>
      </c>
      <c r="E315" s="198" t="s">
        <v>5</v>
      </c>
      <c r="F315" s="199" t="s">
        <v>158</v>
      </c>
      <c r="H315" s="200">
        <v>25.36</v>
      </c>
      <c r="I315" s="201"/>
      <c r="L315" s="196"/>
      <c r="M315" s="202"/>
      <c r="N315" s="203"/>
      <c r="O315" s="203"/>
      <c r="P315" s="203"/>
      <c r="Q315" s="203"/>
      <c r="R315" s="203"/>
      <c r="S315" s="203"/>
      <c r="T315" s="204"/>
      <c r="AT315" s="205" t="s">
        <v>155</v>
      </c>
      <c r="AU315" s="205" t="s">
        <v>82</v>
      </c>
      <c r="AV315" s="12" t="s">
        <v>153</v>
      </c>
      <c r="AW315" s="12" t="s">
        <v>35</v>
      </c>
      <c r="AX315" s="12" t="s">
        <v>80</v>
      </c>
      <c r="AY315" s="205" t="s">
        <v>146</v>
      </c>
    </row>
    <row r="316" spans="2:65" s="1" customFormat="1" ht="22.5" customHeight="1">
      <c r="B316" s="174"/>
      <c r="C316" s="345" t="s">
        <v>781</v>
      </c>
      <c r="D316" s="345" t="s">
        <v>148</v>
      </c>
      <c r="E316" s="339" t="s">
        <v>782</v>
      </c>
      <c r="F316" s="340" t="s">
        <v>783</v>
      </c>
      <c r="G316" s="334" t="s">
        <v>151</v>
      </c>
      <c r="H316" s="335">
        <v>84.214</v>
      </c>
      <c r="I316" s="343">
        <v>0</v>
      </c>
      <c r="J316" s="343">
        <f>ROUND(I316*H316,2)</f>
        <v>0</v>
      </c>
      <c r="K316" s="340" t="s">
        <v>5</v>
      </c>
      <c r="L316" s="344" t="s">
        <v>1768</v>
      </c>
      <c r="M316" s="182" t="s">
        <v>5</v>
      </c>
      <c r="N316" s="183" t="s">
        <v>43</v>
      </c>
      <c r="O316" s="41"/>
      <c r="P316" s="184">
        <f>O316*H316</f>
        <v>0</v>
      </c>
      <c r="Q316" s="184">
        <v>0.01943</v>
      </c>
      <c r="R316" s="184">
        <f>Q316*H316</f>
        <v>1.63627802</v>
      </c>
      <c r="S316" s="184">
        <v>0</v>
      </c>
      <c r="T316" s="185">
        <f>S316*H316</f>
        <v>0</v>
      </c>
      <c r="AR316" s="23" t="s">
        <v>153</v>
      </c>
      <c r="AT316" s="23" t="s">
        <v>148</v>
      </c>
      <c r="AU316" s="23" t="s">
        <v>82</v>
      </c>
      <c r="AY316" s="23" t="s">
        <v>146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23" t="s">
        <v>80</v>
      </c>
      <c r="BK316" s="186">
        <f>ROUND(I316*H316,2)</f>
        <v>0</v>
      </c>
      <c r="BL316" s="23" t="s">
        <v>153</v>
      </c>
      <c r="BM316" s="23" t="s">
        <v>784</v>
      </c>
    </row>
    <row r="317" spans="2:51" s="11" customFormat="1" ht="13.5">
      <c r="B317" s="187"/>
      <c r="D317" s="188" t="s">
        <v>155</v>
      </c>
      <c r="E317" s="189" t="s">
        <v>5</v>
      </c>
      <c r="F317" s="190" t="s">
        <v>785</v>
      </c>
      <c r="H317" s="191">
        <v>61.88</v>
      </c>
      <c r="I317" s="192"/>
      <c r="L317" s="187"/>
      <c r="M317" s="193"/>
      <c r="N317" s="194"/>
      <c r="O317" s="194"/>
      <c r="P317" s="194"/>
      <c r="Q317" s="194"/>
      <c r="R317" s="194"/>
      <c r="S317" s="194"/>
      <c r="T317" s="195"/>
      <c r="AT317" s="189" t="s">
        <v>155</v>
      </c>
      <c r="AU317" s="189" t="s">
        <v>82</v>
      </c>
      <c r="AV317" s="11" t="s">
        <v>82</v>
      </c>
      <c r="AW317" s="11" t="s">
        <v>35</v>
      </c>
      <c r="AX317" s="11" t="s">
        <v>72</v>
      </c>
      <c r="AY317" s="189" t="s">
        <v>146</v>
      </c>
    </row>
    <row r="318" spans="2:51" s="11" customFormat="1" ht="13.5">
      <c r="B318" s="187"/>
      <c r="D318" s="188" t="s">
        <v>155</v>
      </c>
      <c r="E318" s="189" t="s">
        <v>5</v>
      </c>
      <c r="F318" s="190" t="s">
        <v>786</v>
      </c>
      <c r="H318" s="191">
        <v>22.334</v>
      </c>
      <c r="I318" s="192"/>
      <c r="L318" s="187"/>
      <c r="M318" s="193"/>
      <c r="N318" s="194"/>
      <c r="O318" s="194"/>
      <c r="P318" s="194"/>
      <c r="Q318" s="194"/>
      <c r="R318" s="194"/>
      <c r="S318" s="194"/>
      <c r="T318" s="195"/>
      <c r="AT318" s="189" t="s">
        <v>155</v>
      </c>
      <c r="AU318" s="189" t="s">
        <v>82</v>
      </c>
      <c r="AV318" s="11" t="s">
        <v>82</v>
      </c>
      <c r="AW318" s="11" t="s">
        <v>35</v>
      </c>
      <c r="AX318" s="11" t="s">
        <v>72</v>
      </c>
      <c r="AY318" s="189" t="s">
        <v>146</v>
      </c>
    </row>
    <row r="319" spans="2:51" s="12" customFormat="1" ht="13.5">
      <c r="B319" s="196"/>
      <c r="D319" s="197" t="s">
        <v>155</v>
      </c>
      <c r="E319" s="198" t="s">
        <v>5</v>
      </c>
      <c r="F319" s="199" t="s">
        <v>158</v>
      </c>
      <c r="H319" s="200">
        <v>84.214</v>
      </c>
      <c r="I319" s="201"/>
      <c r="L319" s="196"/>
      <c r="M319" s="202"/>
      <c r="N319" s="203"/>
      <c r="O319" s="203"/>
      <c r="P319" s="203"/>
      <c r="Q319" s="203"/>
      <c r="R319" s="203"/>
      <c r="S319" s="203"/>
      <c r="T319" s="204"/>
      <c r="AT319" s="205" t="s">
        <v>155</v>
      </c>
      <c r="AU319" s="205" t="s">
        <v>82</v>
      </c>
      <c r="AV319" s="12" t="s">
        <v>153</v>
      </c>
      <c r="AW319" s="12" t="s">
        <v>35</v>
      </c>
      <c r="AX319" s="12" t="s">
        <v>80</v>
      </c>
      <c r="AY319" s="205" t="s">
        <v>146</v>
      </c>
    </row>
    <row r="320" spans="2:65" s="1" customFormat="1" ht="31.5" customHeight="1">
      <c r="B320" s="174"/>
      <c r="C320" s="345" t="s">
        <v>787</v>
      </c>
      <c r="D320" s="345" t="s">
        <v>148</v>
      </c>
      <c r="E320" s="339" t="s">
        <v>788</v>
      </c>
      <c r="F320" s="340" t="s">
        <v>789</v>
      </c>
      <c r="G320" s="334" t="s">
        <v>151</v>
      </c>
      <c r="H320" s="335">
        <v>84.214</v>
      </c>
      <c r="I320" s="343">
        <v>0</v>
      </c>
      <c r="J320" s="343">
        <f>ROUND(I320*H320,2)</f>
        <v>0</v>
      </c>
      <c r="K320" s="340" t="s">
        <v>152</v>
      </c>
      <c r="L320" s="344" t="s">
        <v>1768</v>
      </c>
      <c r="M320" s="182" t="s">
        <v>5</v>
      </c>
      <c r="N320" s="183" t="s">
        <v>43</v>
      </c>
      <c r="O320" s="41"/>
      <c r="P320" s="184">
        <f>O320*H320</f>
        <v>0</v>
      </c>
      <c r="Q320" s="184">
        <v>0.00099</v>
      </c>
      <c r="R320" s="184">
        <f>Q320*H320</f>
        <v>0.08337185999999999</v>
      </c>
      <c r="S320" s="184">
        <v>0</v>
      </c>
      <c r="T320" s="185">
        <f>S320*H320</f>
        <v>0</v>
      </c>
      <c r="AR320" s="23" t="s">
        <v>153</v>
      </c>
      <c r="AT320" s="23" t="s">
        <v>148</v>
      </c>
      <c r="AU320" s="23" t="s">
        <v>82</v>
      </c>
      <c r="AY320" s="23" t="s">
        <v>146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23" t="s">
        <v>80</v>
      </c>
      <c r="BK320" s="186">
        <f>ROUND(I320*H320,2)</f>
        <v>0</v>
      </c>
      <c r="BL320" s="23" t="s">
        <v>153</v>
      </c>
      <c r="BM320" s="23" t="s">
        <v>790</v>
      </c>
    </row>
    <row r="321" spans="2:51" s="11" customFormat="1" ht="13.5">
      <c r="B321" s="187"/>
      <c r="D321" s="188" t="s">
        <v>155</v>
      </c>
      <c r="E321" s="189" t="s">
        <v>5</v>
      </c>
      <c r="F321" s="190" t="s">
        <v>791</v>
      </c>
      <c r="H321" s="191">
        <v>61.88</v>
      </c>
      <c r="I321" s="192"/>
      <c r="L321" s="187"/>
      <c r="M321" s="193"/>
      <c r="N321" s="194"/>
      <c r="O321" s="194"/>
      <c r="P321" s="194"/>
      <c r="Q321" s="194"/>
      <c r="R321" s="194"/>
      <c r="S321" s="194"/>
      <c r="T321" s="195"/>
      <c r="AT321" s="189" t="s">
        <v>155</v>
      </c>
      <c r="AU321" s="189" t="s">
        <v>82</v>
      </c>
      <c r="AV321" s="11" t="s">
        <v>82</v>
      </c>
      <c r="AW321" s="11" t="s">
        <v>35</v>
      </c>
      <c r="AX321" s="11" t="s">
        <v>72</v>
      </c>
      <c r="AY321" s="189" t="s">
        <v>146</v>
      </c>
    </row>
    <row r="322" spans="2:51" s="11" customFormat="1" ht="13.5">
      <c r="B322" s="187"/>
      <c r="D322" s="188" t="s">
        <v>155</v>
      </c>
      <c r="E322" s="189" t="s">
        <v>5</v>
      </c>
      <c r="F322" s="190" t="s">
        <v>792</v>
      </c>
      <c r="H322" s="191">
        <v>22.334</v>
      </c>
      <c r="I322" s="192"/>
      <c r="L322" s="187"/>
      <c r="M322" s="193"/>
      <c r="N322" s="194"/>
      <c r="O322" s="194"/>
      <c r="P322" s="194"/>
      <c r="Q322" s="194"/>
      <c r="R322" s="194"/>
      <c r="S322" s="194"/>
      <c r="T322" s="195"/>
      <c r="AT322" s="189" t="s">
        <v>155</v>
      </c>
      <c r="AU322" s="189" t="s">
        <v>82</v>
      </c>
      <c r="AV322" s="11" t="s">
        <v>82</v>
      </c>
      <c r="AW322" s="11" t="s">
        <v>35</v>
      </c>
      <c r="AX322" s="11" t="s">
        <v>72</v>
      </c>
      <c r="AY322" s="189" t="s">
        <v>146</v>
      </c>
    </row>
    <row r="323" spans="2:51" s="12" customFormat="1" ht="13.5">
      <c r="B323" s="196"/>
      <c r="D323" s="197" t="s">
        <v>155</v>
      </c>
      <c r="E323" s="198" t="s">
        <v>5</v>
      </c>
      <c r="F323" s="199" t="s">
        <v>158</v>
      </c>
      <c r="H323" s="200">
        <v>84.214</v>
      </c>
      <c r="I323" s="201"/>
      <c r="L323" s="196"/>
      <c r="M323" s="202"/>
      <c r="N323" s="203"/>
      <c r="O323" s="203"/>
      <c r="P323" s="203"/>
      <c r="Q323" s="203"/>
      <c r="R323" s="203"/>
      <c r="S323" s="203"/>
      <c r="T323" s="204"/>
      <c r="AT323" s="205" t="s">
        <v>155</v>
      </c>
      <c r="AU323" s="205" t="s">
        <v>82</v>
      </c>
      <c r="AV323" s="12" t="s">
        <v>153</v>
      </c>
      <c r="AW323" s="12" t="s">
        <v>35</v>
      </c>
      <c r="AX323" s="12" t="s">
        <v>80</v>
      </c>
      <c r="AY323" s="205" t="s">
        <v>146</v>
      </c>
    </row>
    <row r="324" spans="2:65" s="1" customFormat="1" ht="31.5" customHeight="1">
      <c r="B324" s="174"/>
      <c r="C324" s="345" t="s">
        <v>793</v>
      </c>
      <c r="D324" s="345" t="s">
        <v>148</v>
      </c>
      <c r="E324" s="339" t="s">
        <v>794</v>
      </c>
      <c r="F324" s="340" t="s">
        <v>795</v>
      </c>
      <c r="G324" s="334" t="s">
        <v>151</v>
      </c>
      <c r="H324" s="335">
        <v>43.407</v>
      </c>
      <c r="I324" s="343">
        <v>0</v>
      </c>
      <c r="J324" s="343">
        <f>ROUND(I324*H324,2)</f>
        <v>0</v>
      </c>
      <c r="K324" s="340" t="s">
        <v>152</v>
      </c>
      <c r="L324" s="344" t="s">
        <v>1768</v>
      </c>
      <c r="M324" s="182" t="s">
        <v>5</v>
      </c>
      <c r="N324" s="183" t="s">
        <v>43</v>
      </c>
      <c r="O324" s="41"/>
      <c r="P324" s="184">
        <f>O324*H324</f>
        <v>0</v>
      </c>
      <c r="Q324" s="184">
        <v>0.00315</v>
      </c>
      <c r="R324" s="184">
        <f>Q324*H324</f>
        <v>0.13673205</v>
      </c>
      <c r="S324" s="184">
        <v>0</v>
      </c>
      <c r="T324" s="185">
        <f>S324*H324</f>
        <v>0</v>
      </c>
      <c r="AR324" s="23" t="s">
        <v>153</v>
      </c>
      <c r="AT324" s="23" t="s">
        <v>148</v>
      </c>
      <c r="AU324" s="23" t="s">
        <v>82</v>
      </c>
      <c r="AY324" s="23" t="s">
        <v>146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23" t="s">
        <v>80</v>
      </c>
      <c r="BK324" s="186">
        <f>ROUND(I324*H324,2)</f>
        <v>0</v>
      </c>
      <c r="BL324" s="23" t="s">
        <v>153</v>
      </c>
      <c r="BM324" s="23" t="s">
        <v>796</v>
      </c>
    </row>
    <row r="325" spans="2:51" s="11" customFormat="1" ht="13.5">
      <c r="B325" s="187"/>
      <c r="D325" s="188" t="s">
        <v>155</v>
      </c>
      <c r="E325" s="189" t="s">
        <v>5</v>
      </c>
      <c r="F325" s="190" t="s">
        <v>752</v>
      </c>
      <c r="H325" s="191">
        <v>4.656</v>
      </c>
      <c r="I325" s="192"/>
      <c r="L325" s="187"/>
      <c r="M325" s="193"/>
      <c r="N325" s="194"/>
      <c r="O325" s="194"/>
      <c r="P325" s="194"/>
      <c r="Q325" s="194"/>
      <c r="R325" s="194"/>
      <c r="S325" s="194"/>
      <c r="T325" s="195"/>
      <c r="AT325" s="189" t="s">
        <v>155</v>
      </c>
      <c r="AU325" s="189" t="s">
        <v>82</v>
      </c>
      <c r="AV325" s="11" t="s">
        <v>82</v>
      </c>
      <c r="AW325" s="11" t="s">
        <v>35</v>
      </c>
      <c r="AX325" s="11" t="s">
        <v>72</v>
      </c>
      <c r="AY325" s="189" t="s">
        <v>146</v>
      </c>
    </row>
    <row r="326" spans="2:51" s="11" customFormat="1" ht="13.5">
      <c r="B326" s="187"/>
      <c r="D326" s="188" t="s">
        <v>155</v>
      </c>
      <c r="E326" s="189" t="s">
        <v>5</v>
      </c>
      <c r="F326" s="190" t="s">
        <v>797</v>
      </c>
      <c r="H326" s="191">
        <v>38.751</v>
      </c>
      <c r="I326" s="192"/>
      <c r="L326" s="187"/>
      <c r="M326" s="193"/>
      <c r="N326" s="194"/>
      <c r="O326" s="194"/>
      <c r="P326" s="194"/>
      <c r="Q326" s="194"/>
      <c r="R326" s="194"/>
      <c r="S326" s="194"/>
      <c r="T326" s="195"/>
      <c r="AT326" s="189" t="s">
        <v>155</v>
      </c>
      <c r="AU326" s="189" t="s">
        <v>82</v>
      </c>
      <c r="AV326" s="11" t="s">
        <v>82</v>
      </c>
      <c r="AW326" s="11" t="s">
        <v>35</v>
      </c>
      <c r="AX326" s="11" t="s">
        <v>72</v>
      </c>
      <c r="AY326" s="189" t="s">
        <v>146</v>
      </c>
    </row>
    <row r="327" spans="2:51" s="12" customFormat="1" ht="13.5">
      <c r="B327" s="196"/>
      <c r="D327" s="197" t="s">
        <v>155</v>
      </c>
      <c r="E327" s="198" t="s">
        <v>5</v>
      </c>
      <c r="F327" s="199" t="s">
        <v>158</v>
      </c>
      <c r="H327" s="200">
        <v>43.407</v>
      </c>
      <c r="I327" s="201"/>
      <c r="L327" s="196"/>
      <c r="M327" s="202"/>
      <c r="N327" s="203"/>
      <c r="O327" s="203"/>
      <c r="P327" s="203"/>
      <c r="Q327" s="203"/>
      <c r="R327" s="203"/>
      <c r="S327" s="203"/>
      <c r="T327" s="204"/>
      <c r="AT327" s="205" t="s">
        <v>155</v>
      </c>
      <c r="AU327" s="205" t="s">
        <v>82</v>
      </c>
      <c r="AV327" s="12" t="s">
        <v>153</v>
      </c>
      <c r="AW327" s="12" t="s">
        <v>35</v>
      </c>
      <c r="AX327" s="12" t="s">
        <v>80</v>
      </c>
      <c r="AY327" s="205" t="s">
        <v>146</v>
      </c>
    </row>
    <row r="328" spans="2:65" s="1" customFormat="1" ht="22.5" customHeight="1">
      <c r="B328" s="174"/>
      <c r="C328" s="345" t="s">
        <v>798</v>
      </c>
      <c r="D328" s="345" t="s">
        <v>148</v>
      </c>
      <c r="E328" s="339" t="s">
        <v>799</v>
      </c>
      <c r="F328" s="340" t="s">
        <v>800</v>
      </c>
      <c r="G328" s="334" t="s">
        <v>151</v>
      </c>
      <c r="H328" s="335">
        <v>116.902</v>
      </c>
      <c r="I328" s="343">
        <v>0</v>
      </c>
      <c r="J328" s="343">
        <f>ROUND(I328*H328,2)</f>
        <v>0</v>
      </c>
      <c r="K328" s="340" t="s">
        <v>5</v>
      </c>
      <c r="L328" s="344" t="s">
        <v>1768</v>
      </c>
      <c r="M328" s="182" t="s">
        <v>5</v>
      </c>
      <c r="N328" s="183" t="s">
        <v>43</v>
      </c>
      <c r="O328" s="41"/>
      <c r="P328" s="184">
        <f>O328*H328</f>
        <v>0</v>
      </c>
      <c r="Q328" s="184">
        <v>0.0004</v>
      </c>
      <c r="R328" s="184">
        <f>Q328*H328</f>
        <v>0.046760800000000005</v>
      </c>
      <c r="S328" s="184">
        <v>0</v>
      </c>
      <c r="T328" s="185">
        <f>S328*H328</f>
        <v>0</v>
      </c>
      <c r="AR328" s="23" t="s">
        <v>153</v>
      </c>
      <c r="AT328" s="23" t="s">
        <v>148</v>
      </c>
      <c r="AU328" s="23" t="s">
        <v>82</v>
      </c>
      <c r="AY328" s="23" t="s">
        <v>146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23" t="s">
        <v>80</v>
      </c>
      <c r="BK328" s="186">
        <f>ROUND(I328*H328,2)</f>
        <v>0</v>
      </c>
      <c r="BL328" s="23" t="s">
        <v>153</v>
      </c>
      <c r="BM328" s="23" t="s">
        <v>801</v>
      </c>
    </row>
    <row r="329" spans="2:51" s="11" customFormat="1" ht="13.5">
      <c r="B329" s="187"/>
      <c r="D329" s="188" t="s">
        <v>155</v>
      </c>
      <c r="E329" s="189" t="s">
        <v>5</v>
      </c>
      <c r="F329" s="190" t="s">
        <v>802</v>
      </c>
      <c r="H329" s="191">
        <v>26.761</v>
      </c>
      <c r="I329" s="192"/>
      <c r="L329" s="187"/>
      <c r="M329" s="193"/>
      <c r="N329" s="194"/>
      <c r="O329" s="194"/>
      <c r="P329" s="194"/>
      <c r="Q329" s="194"/>
      <c r="R329" s="194"/>
      <c r="S329" s="194"/>
      <c r="T329" s="195"/>
      <c r="AT329" s="189" t="s">
        <v>155</v>
      </c>
      <c r="AU329" s="189" t="s">
        <v>82</v>
      </c>
      <c r="AV329" s="11" t="s">
        <v>82</v>
      </c>
      <c r="AW329" s="11" t="s">
        <v>35</v>
      </c>
      <c r="AX329" s="11" t="s">
        <v>72</v>
      </c>
      <c r="AY329" s="189" t="s">
        <v>146</v>
      </c>
    </row>
    <row r="330" spans="2:51" s="11" customFormat="1" ht="13.5">
      <c r="B330" s="187"/>
      <c r="D330" s="188" t="s">
        <v>155</v>
      </c>
      <c r="E330" s="189" t="s">
        <v>5</v>
      </c>
      <c r="F330" s="190" t="s">
        <v>803</v>
      </c>
      <c r="H330" s="191">
        <v>61.88</v>
      </c>
      <c r="I330" s="192"/>
      <c r="L330" s="187"/>
      <c r="M330" s="193"/>
      <c r="N330" s="194"/>
      <c r="O330" s="194"/>
      <c r="P330" s="194"/>
      <c r="Q330" s="194"/>
      <c r="R330" s="194"/>
      <c r="S330" s="194"/>
      <c r="T330" s="195"/>
      <c r="AT330" s="189" t="s">
        <v>155</v>
      </c>
      <c r="AU330" s="189" t="s">
        <v>82</v>
      </c>
      <c r="AV330" s="11" t="s">
        <v>82</v>
      </c>
      <c r="AW330" s="11" t="s">
        <v>35</v>
      </c>
      <c r="AX330" s="11" t="s">
        <v>72</v>
      </c>
      <c r="AY330" s="189" t="s">
        <v>146</v>
      </c>
    </row>
    <row r="331" spans="2:51" s="11" customFormat="1" ht="13.5">
      <c r="B331" s="187"/>
      <c r="D331" s="188" t="s">
        <v>155</v>
      </c>
      <c r="E331" s="189" t="s">
        <v>5</v>
      </c>
      <c r="F331" s="190" t="s">
        <v>751</v>
      </c>
      <c r="H331" s="191">
        <v>27.301</v>
      </c>
      <c r="I331" s="192"/>
      <c r="L331" s="187"/>
      <c r="M331" s="193"/>
      <c r="N331" s="194"/>
      <c r="O331" s="194"/>
      <c r="P331" s="194"/>
      <c r="Q331" s="194"/>
      <c r="R331" s="194"/>
      <c r="S331" s="194"/>
      <c r="T331" s="195"/>
      <c r="AT331" s="189" t="s">
        <v>155</v>
      </c>
      <c r="AU331" s="189" t="s">
        <v>82</v>
      </c>
      <c r="AV331" s="11" t="s">
        <v>82</v>
      </c>
      <c r="AW331" s="11" t="s">
        <v>35</v>
      </c>
      <c r="AX331" s="11" t="s">
        <v>72</v>
      </c>
      <c r="AY331" s="189" t="s">
        <v>146</v>
      </c>
    </row>
    <row r="332" spans="2:51" s="11" customFormat="1" ht="13.5">
      <c r="B332" s="187"/>
      <c r="D332" s="188" t="s">
        <v>155</v>
      </c>
      <c r="E332" s="189" t="s">
        <v>5</v>
      </c>
      <c r="F332" s="190" t="s">
        <v>804</v>
      </c>
      <c r="H332" s="191">
        <v>0.96</v>
      </c>
      <c r="I332" s="192"/>
      <c r="L332" s="187"/>
      <c r="M332" s="193"/>
      <c r="N332" s="194"/>
      <c r="O332" s="194"/>
      <c r="P332" s="194"/>
      <c r="Q332" s="194"/>
      <c r="R332" s="194"/>
      <c r="S332" s="194"/>
      <c r="T332" s="195"/>
      <c r="AT332" s="189" t="s">
        <v>155</v>
      </c>
      <c r="AU332" s="189" t="s">
        <v>82</v>
      </c>
      <c r="AV332" s="11" t="s">
        <v>82</v>
      </c>
      <c r="AW332" s="11" t="s">
        <v>35</v>
      </c>
      <c r="AX332" s="11" t="s">
        <v>72</v>
      </c>
      <c r="AY332" s="189" t="s">
        <v>146</v>
      </c>
    </row>
    <row r="333" spans="2:51" s="12" customFormat="1" ht="13.5">
      <c r="B333" s="196"/>
      <c r="D333" s="188" t="s">
        <v>155</v>
      </c>
      <c r="E333" s="222" t="s">
        <v>5</v>
      </c>
      <c r="F333" s="223" t="s">
        <v>158</v>
      </c>
      <c r="H333" s="224">
        <v>116.902</v>
      </c>
      <c r="I333" s="201"/>
      <c r="L333" s="196"/>
      <c r="M333" s="202"/>
      <c r="N333" s="203"/>
      <c r="O333" s="203"/>
      <c r="P333" s="203"/>
      <c r="Q333" s="203"/>
      <c r="R333" s="203"/>
      <c r="S333" s="203"/>
      <c r="T333" s="204"/>
      <c r="AT333" s="205" t="s">
        <v>155</v>
      </c>
      <c r="AU333" s="205" t="s">
        <v>82</v>
      </c>
      <c r="AV333" s="12" t="s">
        <v>153</v>
      </c>
      <c r="AW333" s="12" t="s">
        <v>35</v>
      </c>
      <c r="AX333" s="12" t="s">
        <v>80</v>
      </c>
      <c r="AY333" s="205" t="s">
        <v>146</v>
      </c>
    </row>
    <row r="334" spans="2:63" s="10" customFormat="1" ht="29.85" customHeight="1">
      <c r="B334" s="160"/>
      <c r="D334" s="171" t="s">
        <v>71</v>
      </c>
      <c r="E334" s="172" t="s">
        <v>262</v>
      </c>
      <c r="F334" s="172" t="s">
        <v>263</v>
      </c>
      <c r="I334" s="163"/>
      <c r="J334" s="173">
        <f>BK334</f>
        <v>0</v>
      </c>
      <c r="L334" s="160"/>
      <c r="M334" s="165"/>
      <c r="N334" s="166"/>
      <c r="O334" s="166"/>
      <c r="P334" s="167">
        <f>SUM(P335:P338)</f>
        <v>0</v>
      </c>
      <c r="Q334" s="166"/>
      <c r="R334" s="167">
        <f>SUM(R335:R338)</f>
        <v>0</v>
      </c>
      <c r="S334" s="166"/>
      <c r="T334" s="168">
        <f>SUM(T335:T338)</f>
        <v>0</v>
      </c>
      <c r="AR334" s="161" t="s">
        <v>80</v>
      </c>
      <c r="AT334" s="169" t="s">
        <v>71</v>
      </c>
      <c r="AU334" s="169" t="s">
        <v>80</v>
      </c>
      <c r="AY334" s="161" t="s">
        <v>146</v>
      </c>
      <c r="BK334" s="170">
        <f>SUM(BK335:BK338)</f>
        <v>0</v>
      </c>
    </row>
    <row r="335" spans="2:65" s="1" customFormat="1" ht="31.5" customHeight="1">
      <c r="B335" s="174"/>
      <c r="C335" s="175" t="s">
        <v>805</v>
      </c>
      <c r="D335" s="175" t="s">
        <v>148</v>
      </c>
      <c r="E335" s="176" t="s">
        <v>264</v>
      </c>
      <c r="F335" s="177" t="s">
        <v>265</v>
      </c>
      <c r="G335" s="178" t="s">
        <v>197</v>
      </c>
      <c r="H335" s="179">
        <v>18.03</v>
      </c>
      <c r="I335" s="180"/>
      <c r="J335" s="181">
        <f>ROUND(I335*H335,2)</f>
        <v>0</v>
      </c>
      <c r="K335" s="177" t="s">
        <v>152</v>
      </c>
      <c r="L335" s="40"/>
      <c r="M335" s="182" t="s">
        <v>5</v>
      </c>
      <c r="N335" s="183" t="s">
        <v>43</v>
      </c>
      <c r="O335" s="41"/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AR335" s="23" t="s">
        <v>153</v>
      </c>
      <c r="AT335" s="23" t="s">
        <v>148</v>
      </c>
      <c r="AU335" s="23" t="s">
        <v>82</v>
      </c>
      <c r="AY335" s="23" t="s">
        <v>146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23" t="s">
        <v>80</v>
      </c>
      <c r="BK335" s="186">
        <f>ROUND(I335*H335,2)</f>
        <v>0</v>
      </c>
      <c r="BL335" s="23" t="s">
        <v>153</v>
      </c>
      <c r="BM335" s="23" t="s">
        <v>806</v>
      </c>
    </row>
    <row r="336" spans="2:65" s="1" customFormat="1" ht="31.5" customHeight="1">
      <c r="B336" s="174"/>
      <c r="C336" s="175" t="s">
        <v>807</v>
      </c>
      <c r="D336" s="175" t="s">
        <v>148</v>
      </c>
      <c r="E336" s="176" t="s">
        <v>268</v>
      </c>
      <c r="F336" s="177" t="s">
        <v>269</v>
      </c>
      <c r="G336" s="178" t="s">
        <v>197</v>
      </c>
      <c r="H336" s="179">
        <v>270.45</v>
      </c>
      <c r="I336" s="180"/>
      <c r="J336" s="181">
        <f>ROUND(I336*H336,2)</f>
        <v>0</v>
      </c>
      <c r="K336" s="177" t="s">
        <v>152</v>
      </c>
      <c r="L336" s="40"/>
      <c r="M336" s="182" t="s">
        <v>5</v>
      </c>
      <c r="N336" s="183" t="s">
        <v>43</v>
      </c>
      <c r="O336" s="41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AR336" s="23" t="s">
        <v>153</v>
      </c>
      <c r="AT336" s="23" t="s">
        <v>148</v>
      </c>
      <c r="AU336" s="23" t="s">
        <v>82</v>
      </c>
      <c r="AY336" s="23" t="s">
        <v>146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23" t="s">
        <v>80</v>
      </c>
      <c r="BK336" s="186">
        <f>ROUND(I336*H336,2)</f>
        <v>0</v>
      </c>
      <c r="BL336" s="23" t="s">
        <v>153</v>
      </c>
      <c r="BM336" s="23" t="s">
        <v>808</v>
      </c>
    </row>
    <row r="337" spans="2:51" s="11" customFormat="1" ht="13.5">
      <c r="B337" s="187"/>
      <c r="D337" s="197" t="s">
        <v>155</v>
      </c>
      <c r="F337" s="207" t="s">
        <v>809</v>
      </c>
      <c r="H337" s="208">
        <v>270.45</v>
      </c>
      <c r="I337" s="192"/>
      <c r="L337" s="187"/>
      <c r="M337" s="193"/>
      <c r="N337" s="194"/>
      <c r="O337" s="194"/>
      <c r="P337" s="194"/>
      <c r="Q337" s="194"/>
      <c r="R337" s="194"/>
      <c r="S337" s="194"/>
      <c r="T337" s="195"/>
      <c r="AT337" s="189" t="s">
        <v>155</v>
      </c>
      <c r="AU337" s="189" t="s">
        <v>82</v>
      </c>
      <c r="AV337" s="11" t="s">
        <v>82</v>
      </c>
      <c r="AW337" s="11" t="s">
        <v>6</v>
      </c>
      <c r="AX337" s="11" t="s">
        <v>80</v>
      </c>
      <c r="AY337" s="189" t="s">
        <v>146</v>
      </c>
    </row>
    <row r="338" spans="2:65" s="1" customFormat="1" ht="22.5" customHeight="1">
      <c r="B338" s="174"/>
      <c r="C338" s="175" t="s">
        <v>810</v>
      </c>
      <c r="D338" s="175" t="s">
        <v>148</v>
      </c>
      <c r="E338" s="176" t="s">
        <v>273</v>
      </c>
      <c r="F338" s="177" t="s">
        <v>274</v>
      </c>
      <c r="G338" s="178" t="s">
        <v>197</v>
      </c>
      <c r="H338" s="179">
        <v>18.03</v>
      </c>
      <c r="I338" s="180"/>
      <c r="J338" s="181">
        <f>ROUND(I338*H338,2)</f>
        <v>0</v>
      </c>
      <c r="K338" s="177" t="s">
        <v>152</v>
      </c>
      <c r="L338" s="40"/>
      <c r="M338" s="182" t="s">
        <v>5</v>
      </c>
      <c r="N338" s="183" t="s">
        <v>43</v>
      </c>
      <c r="O338" s="41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AR338" s="23" t="s">
        <v>153</v>
      </c>
      <c r="AT338" s="23" t="s">
        <v>148</v>
      </c>
      <c r="AU338" s="23" t="s">
        <v>82</v>
      </c>
      <c r="AY338" s="23" t="s">
        <v>146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23" t="s">
        <v>80</v>
      </c>
      <c r="BK338" s="186">
        <f>ROUND(I338*H338,2)</f>
        <v>0</v>
      </c>
      <c r="BL338" s="23" t="s">
        <v>153</v>
      </c>
      <c r="BM338" s="23" t="s">
        <v>811</v>
      </c>
    </row>
    <row r="339" spans="2:63" s="10" customFormat="1" ht="29.85" customHeight="1">
      <c r="B339" s="160"/>
      <c r="D339" s="171" t="s">
        <v>71</v>
      </c>
      <c r="E339" s="172" t="s">
        <v>812</v>
      </c>
      <c r="F339" s="172" t="s">
        <v>813</v>
      </c>
      <c r="I339" s="163"/>
      <c r="J339" s="173">
        <f>BK339</f>
        <v>0</v>
      </c>
      <c r="L339" s="160"/>
      <c r="M339" s="165"/>
      <c r="N339" s="166"/>
      <c r="O339" s="166"/>
      <c r="P339" s="167">
        <f>P340</f>
        <v>0</v>
      </c>
      <c r="Q339" s="166"/>
      <c r="R339" s="167">
        <f>R340</f>
        <v>0</v>
      </c>
      <c r="S339" s="166"/>
      <c r="T339" s="168">
        <f>T340</f>
        <v>0</v>
      </c>
      <c r="AR339" s="161" t="s">
        <v>80</v>
      </c>
      <c r="AT339" s="169" t="s">
        <v>71</v>
      </c>
      <c r="AU339" s="169" t="s">
        <v>80</v>
      </c>
      <c r="AY339" s="161" t="s">
        <v>146</v>
      </c>
      <c r="BK339" s="170">
        <f>BK340</f>
        <v>0</v>
      </c>
    </row>
    <row r="340" spans="2:65" s="1" customFormat="1" ht="31.5" customHeight="1">
      <c r="B340" s="174"/>
      <c r="C340" s="175" t="s">
        <v>814</v>
      </c>
      <c r="D340" s="175" t="s">
        <v>148</v>
      </c>
      <c r="E340" s="176" t="s">
        <v>815</v>
      </c>
      <c r="F340" s="177" t="s">
        <v>816</v>
      </c>
      <c r="G340" s="178" t="s">
        <v>197</v>
      </c>
      <c r="H340" s="179">
        <v>81.464</v>
      </c>
      <c r="I340" s="180"/>
      <c r="J340" s="181">
        <f>ROUND(I340*H340,2)</f>
        <v>0</v>
      </c>
      <c r="K340" s="177" t="s">
        <v>152</v>
      </c>
      <c r="L340" s="40"/>
      <c r="M340" s="182" t="s">
        <v>5</v>
      </c>
      <c r="N340" s="183" t="s">
        <v>43</v>
      </c>
      <c r="O340" s="41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AR340" s="23" t="s">
        <v>153</v>
      </c>
      <c r="AT340" s="23" t="s">
        <v>148</v>
      </c>
      <c r="AU340" s="23" t="s">
        <v>82</v>
      </c>
      <c r="AY340" s="23" t="s">
        <v>146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23" t="s">
        <v>80</v>
      </c>
      <c r="BK340" s="186">
        <f>ROUND(I340*H340,2)</f>
        <v>0</v>
      </c>
      <c r="BL340" s="23" t="s">
        <v>153</v>
      </c>
      <c r="BM340" s="23" t="s">
        <v>817</v>
      </c>
    </row>
    <row r="341" spans="2:63" s="10" customFormat="1" ht="37.35" customHeight="1">
      <c r="B341" s="160"/>
      <c r="D341" s="161" t="s">
        <v>71</v>
      </c>
      <c r="E341" s="162" t="s">
        <v>276</v>
      </c>
      <c r="F341" s="162" t="s">
        <v>277</v>
      </c>
      <c r="I341" s="163"/>
      <c r="J341" s="164">
        <f>BK341</f>
        <v>0</v>
      </c>
      <c r="L341" s="160"/>
      <c r="M341" s="165"/>
      <c r="N341" s="166"/>
      <c r="O341" s="166"/>
      <c r="P341" s="167">
        <f>P342+P380+P412+P425+P475+P479+P495+P499+P532+P548+P561+P578</f>
        <v>0</v>
      </c>
      <c r="Q341" s="166"/>
      <c r="R341" s="167">
        <f>R342+R380+R412+R425+R475+R479+R495+R499+R532+R548+R561+R578</f>
        <v>9.035533479999998</v>
      </c>
      <c r="S341" s="166"/>
      <c r="T341" s="168">
        <f>T342+T380+T412+T425+T475+T479+T495+T499+T532+T548+T561+T578</f>
        <v>0</v>
      </c>
      <c r="AR341" s="161" t="s">
        <v>82</v>
      </c>
      <c r="AT341" s="169" t="s">
        <v>71</v>
      </c>
      <c r="AU341" s="169" t="s">
        <v>72</v>
      </c>
      <c r="AY341" s="161" t="s">
        <v>146</v>
      </c>
      <c r="BK341" s="170">
        <f>BK342+BK380+BK412+BK425+BK475+BK479+BK495+BK499+BK532+BK548+BK561+BK578</f>
        <v>0</v>
      </c>
    </row>
    <row r="342" spans="2:63" s="10" customFormat="1" ht="19.9" customHeight="1">
      <c r="B342" s="160"/>
      <c r="D342" s="171" t="s">
        <v>71</v>
      </c>
      <c r="E342" s="172" t="s">
        <v>278</v>
      </c>
      <c r="F342" s="172" t="s">
        <v>279</v>
      </c>
      <c r="I342" s="163"/>
      <c r="J342" s="173">
        <f>BK342</f>
        <v>0</v>
      </c>
      <c r="L342" s="160"/>
      <c r="M342" s="165"/>
      <c r="N342" s="166"/>
      <c r="O342" s="166"/>
      <c r="P342" s="167">
        <f>SUM(P343:P379)</f>
        <v>0</v>
      </c>
      <c r="Q342" s="166"/>
      <c r="R342" s="167">
        <f>SUM(R343:R379)</f>
        <v>1.6898021199999997</v>
      </c>
      <c r="S342" s="166"/>
      <c r="T342" s="168">
        <f>SUM(T343:T379)</f>
        <v>0</v>
      </c>
      <c r="AR342" s="161" t="s">
        <v>82</v>
      </c>
      <c r="AT342" s="169" t="s">
        <v>71</v>
      </c>
      <c r="AU342" s="169" t="s">
        <v>80</v>
      </c>
      <c r="AY342" s="161" t="s">
        <v>146</v>
      </c>
      <c r="BK342" s="170">
        <f>SUM(BK343:BK379)</f>
        <v>0</v>
      </c>
    </row>
    <row r="343" spans="2:65" s="1" customFormat="1" ht="31.5" customHeight="1">
      <c r="B343" s="174"/>
      <c r="C343" s="175" t="s">
        <v>818</v>
      </c>
      <c r="D343" s="175" t="s">
        <v>148</v>
      </c>
      <c r="E343" s="176" t="s">
        <v>819</v>
      </c>
      <c r="F343" s="177" t="s">
        <v>820</v>
      </c>
      <c r="G343" s="178" t="s">
        <v>151</v>
      </c>
      <c r="H343" s="179">
        <v>38.751</v>
      </c>
      <c r="I343" s="180"/>
      <c r="J343" s="181">
        <f>ROUND(I343*H343,2)</f>
        <v>0</v>
      </c>
      <c r="K343" s="177" t="s">
        <v>152</v>
      </c>
      <c r="L343" s="40"/>
      <c r="M343" s="182" t="s">
        <v>5</v>
      </c>
      <c r="N343" s="183" t="s">
        <v>43</v>
      </c>
      <c r="O343" s="41"/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AR343" s="23" t="s">
        <v>234</v>
      </c>
      <c r="AT343" s="23" t="s">
        <v>148</v>
      </c>
      <c r="AU343" s="23" t="s">
        <v>82</v>
      </c>
      <c r="AY343" s="23" t="s">
        <v>146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23" t="s">
        <v>80</v>
      </c>
      <c r="BK343" s="186">
        <f>ROUND(I343*H343,2)</f>
        <v>0</v>
      </c>
      <c r="BL343" s="23" t="s">
        <v>234</v>
      </c>
      <c r="BM343" s="23" t="s">
        <v>821</v>
      </c>
    </row>
    <row r="344" spans="2:51" s="11" customFormat="1" ht="13.5">
      <c r="B344" s="187"/>
      <c r="D344" s="197" t="s">
        <v>155</v>
      </c>
      <c r="E344" s="206" t="s">
        <v>5</v>
      </c>
      <c r="F344" s="207" t="s">
        <v>822</v>
      </c>
      <c r="H344" s="208">
        <v>38.751</v>
      </c>
      <c r="I344" s="192"/>
      <c r="L344" s="187"/>
      <c r="M344" s="193"/>
      <c r="N344" s="194"/>
      <c r="O344" s="194"/>
      <c r="P344" s="194"/>
      <c r="Q344" s="194"/>
      <c r="R344" s="194"/>
      <c r="S344" s="194"/>
      <c r="T344" s="195"/>
      <c r="AT344" s="189" t="s">
        <v>155</v>
      </c>
      <c r="AU344" s="189" t="s">
        <v>82</v>
      </c>
      <c r="AV344" s="11" t="s">
        <v>82</v>
      </c>
      <c r="AW344" s="11" t="s">
        <v>35</v>
      </c>
      <c r="AX344" s="11" t="s">
        <v>80</v>
      </c>
      <c r="AY344" s="189" t="s">
        <v>146</v>
      </c>
    </row>
    <row r="345" spans="2:65" s="1" customFormat="1" ht="31.5" customHeight="1">
      <c r="B345" s="174"/>
      <c r="C345" s="175" t="s">
        <v>823</v>
      </c>
      <c r="D345" s="175" t="s">
        <v>148</v>
      </c>
      <c r="E345" s="176" t="s">
        <v>824</v>
      </c>
      <c r="F345" s="177" t="s">
        <v>825</v>
      </c>
      <c r="G345" s="178" t="s">
        <v>151</v>
      </c>
      <c r="H345" s="179">
        <v>29.88</v>
      </c>
      <c r="I345" s="180"/>
      <c r="J345" s="181">
        <f>ROUND(I345*H345,2)</f>
        <v>0</v>
      </c>
      <c r="K345" s="177" t="s">
        <v>152</v>
      </c>
      <c r="L345" s="40"/>
      <c r="M345" s="182" t="s">
        <v>5</v>
      </c>
      <c r="N345" s="183" t="s">
        <v>43</v>
      </c>
      <c r="O345" s="41"/>
      <c r="P345" s="184">
        <f>O345*H345</f>
        <v>0</v>
      </c>
      <c r="Q345" s="184">
        <v>0</v>
      </c>
      <c r="R345" s="184">
        <f>Q345*H345</f>
        <v>0</v>
      </c>
      <c r="S345" s="184">
        <v>0</v>
      </c>
      <c r="T345" s="185">
        <f>S345*H345</f>
        <v>0</v>
      </c>
      <c r="AR345" s="23" t="s">
        <v>234</v>
      </c>
      <c r="AT345" s="23" t="s">
        <v>148</v>
      </c>
      <c r="AU345" s="23" t="s">
        <v>82</v>
      </c>
      <c r="AY345" s="23" t="s">
        <v>146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23" t="s">
        <v>80</v>
      </c>
      <c r="BK345" s="186">
        <f>ROUND(I345*H345,2)</f>
        <v>0</v>
      </c>
      <c r="BL345" s="23" t="s">
        <v>234</v>
      </c>
      <c r="BM345" s="23" t="s">
        <v>826</v>
      </c>
    </row>
    <row r="346" spans="2:51" s="11" customFormat="1" ht="13.5">
      <c r="B346" s="187"/>
      <c r="D346" s="188" t="s">
        <v>155</v>
      </c>
      <c r="E346" s="189" t="s">
        <v>5</v>
      </c>
      <c r="F346" s="190" t="s">
        <v>827</v>
      </c>
      <c r="H346" s="191">
        <v>29.88</v>
      </c>
      <c r="I346" s="192"/>
      <c r="L346" s="187"/>
      <c r="M346" s="193"/>
      <c r="N346" s="194"/>
      <c r="O346" s="194"/>
      <c r="P346" s="194"/>
      <c r="Q346" s="194"/>
      <c r="R346" s="194"/>
      <c r="S346" s="194"/>
      <c r="T346" s="195"/>
      <c r="AT346" s="189" t="s">
        <v>155</v>
      </c>
      <c r="AU346" s="189" t="s">
        <v>82</v>
      </c>
      <c r="AV346" s="11" t="s">
        <v>82</v>
      </c>
      <c r="AW346" s="11" t="s">
        <v>35</v>
      </c>
      <c r="AX346" s="11" t="s">
        <v>72</v>
      </c>
      <c r="AY346" s="189" t="s">
        <v>146</v>
      </c>
    </row>
    <row r="347" spans="2:51" s="12" customFormat="1" ht="13.5">
      <c r="B347" s="196"/>
      <c r="D347" s="197" t="s">
        <v>155</v>
      </c>
      <c r="E347" s="198" t="s">
        <v>5</v>
      </c>
      <c r="F347" s="199" t="s">
        <v>158</v>
      </c>
      <c r="H347" s="200">
        <v>29.88</v>
      </c>
      <c r="I347" s="201"/>
      <c r="L347" s="196"/>
      <c r="M347" s="202"/>
      <c r="N347" s="203"/>
      <c r="O347" s="203"/>
      <c r="P347" s="203"/>
      <c r="Q347" s="203"/>
      <c r="R347" s="203"/>
      <c r="S347" s="203"/>
      <c r="T347" s="204"/>
      <c r="AT347" s="205" t="s">
        <v>155</v>
      </c>
      <c r="AU347" s="205" t="s">
        <v>82</v>
      </c>
      <c r="AV347" s="12" t="s">
        <v>153</v>
      </c>
      <c r="AW347" s="12" t="s">
        <v>35</v>
      </c>
      <c r="AX347" s="12" t="s">
        <v>80</v>
      </c>
      <c r="AY347" s="205" t="s">
        <v>146</v>
      </c>
    </row>
    <row r="348" spans="2:65" s="1" customFormat="1" ht="22.5" customHeight="1">
      <c r="B348" s="174"/>
      <c r="C348" s="212" t="s">
        <v>828</v>
      </c>
      <c r="D348" s="212" t="s">
        <v>318</v>
      </c>
      <c r="E348" s="213" t="s">
        <v>829</v>
      </c>
      <c r="F348" s="214" t="s">
        <v>830</v>
      </c>
      <c r="G348" s="215" t="s">
        <v>197</v>
      </c>
      <c r="H348" s="216">
        <v>0.027</v>
      </c>
      <c r="I348" s="217"/>
      <c r="J348" s="218">
        <f>ROUND(I348*H348,2)</f>
        <v>0</v>
      </c>
      <c r="K348" s="214" t="s">
        <v>152</v>
      </c>
      <c r="L348" s="219"/>
      <c r="M348" s="220" t="s">
        <v>5</v>
      </c>
      <c r="N348" s="221" t="s">
        <v>43</v>
      </c>
      <c r="O348" s="41"/>
      <c r="P348" s="184">
        <f>O348*H348</f>
        <v>0</v>
      </c>
      <c r="Q348" s="184">
        <v>1</v>
      </c>
      <c r="R348" s="184">
        <f>Q348*H348</f>
        <v>0.027</v>
      </c>
      <c r="S348" s="184">
        <v>0</v>
      </c>
      <c r="T348" s="185">
        <f>S348*H348</f>
        <v>0</v>
      </c>
      <c r="AR348" s="23" t="s">
        <v>453</v>
      </c>
      <c r="AT348" s="23" t="s">
        <v>318</v>
      </c>
      <c r="AU348" s="23" t="s">
        <v>82</v>
      </c>
      <c r="AY348" s="23" t="s">
        <v>146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23" t="s">
        <v>80</v>
      </c>
      <c r="BK348" s="186">
        <f>ROUND(I348*H348,2)</f>
        <v>0</v>
      </c>
      <c r="BL348" s="23" t="s">
        <v>234</v>
      </c>
      <c r="BM348" s="23" t="s">
        <v>831</v>
      </c>
    </row>
    <row r="349" spans="2:51" s="11" customFormat="1" ht="13.5">
      <c r="B349" s="187"/>
      <c r="D349" s="197" t="s">
        <v>155</v>
      </c>
      <c r="F349" s="207" t="s">
        <v>832</v>
      </c>
      <c r="H349" s="208">
        <v>0.027</v>
      </c>
      <c r="I349" s="192"/>
      <c r="L349" s="187"/>
      <c r="M349" s="193"/>
      <c r="N349" s="194"/>
      <c r="O349" s="194"/>
      <c r="P349" s="194"/>
      <c r="Q349" s="194"/>
      <c r="R349" s="194"/>
      <c r="S349" s="194"/>
      <c r="T349" s="195"/>
      <c r="AT349" s="189" t="s">
        <v>155</v>
      </c>
      <c r="AU349" s="189" t="s">
        <v>82</v>
      </c>
      <c r="AV349" s="11" t="s">
        <v>82</v>
      </c>
      <c r="AW349" s="11" t="s">
        <v>6</v>
      </c>
      <c r="AX349" s="11" t="s">
        <v>80</v>
      </c>
      <c r="AY349" s="189" t="s">
        <v>146</v>
      </c>
    </row>
    <row r="350" spans="2:65" s="1" customFormat="1" ht="22.5" customHeight="1">
      <c r="B350" s="174"/>
      <c r="C350" s="175" t="s">
        <v>833</v>
      </c>
      <c r="D350" s="175" t="s">
        <v>148</v>
      </c>
      <c r="E350" s="176" t="s">
        <v>834</v>
      </c>
      <c r="F350" s="177" t="s">
        <v>835</v>
      </c>
      <c r="G350" s="178" t="s">
        <v>151</v>
      </c>
      <c r="H350" s="179">
        <v>78.202</v>
      </c>
      <c r="I350" s="180"/>
      <c r="J350" s="181">
        <f>ROUND(I350*H350,2)</f>
        <v>0</v>
      </c>
      <c r="K350" s="177" t="s">
        <v>152</v>
      </c>
      <c r="L350" s="40"/>
      <c r="M350" s="182" t="s">
        <v>5</v>
      </c>
      <c r="N350" s="183" t="s">
        <v>43</v>
      </c>
      <c r="O350" s="41"/>
      <c r="P350" s="184">
        <f>O350*H350</f>
        <v>0</v>
      </c>
      <c r="Q350" s="184">
        <v>0.0004</v>
      </c>
      <c r="R350" s="184">
        <f>Q350*H350</f>
        <v>0.0312808</v>
      </c>
      <c r="S350" s="184">
        <v>0</v>
      </c>
      <c r="T350" s="185">
        <f>S350*H350</f>
        <v>0</v>
      </c>
      <c r="AR350" s="23" t="s">
        <v>234</v>
      </c>
      <c r="AT350" s="23" t="s">
        <v>148</v>
      </c>
      <c r="AU350" s="23" t="s">
        <v>82</v>
      </c>
      <c r="AY350" s="23" t="s">
        <v>146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23" t="s">
        <v>80</v>
      </c>
      <c r="BK350" s="186">
        <f>ROUND(I350*H350,2)</f>
        <v>0</v>
      </c>
      <c r="BL350" s="23" t="s">
        <v>234</v>
      </c>
      <c r="BM350" s="23" t="s">
        <v>836</v>
      </c>
    </row>
    <row r="351" spans="2:51" s="11" customFormat="1" ht="13.5">
      <c r="B351" s="187"/>
      <c r="D351" s="188" t="s">
        <v>155</v>
      </c>
      <c r="E351" s="189" t="s">
        <v>5</v>
      </c>
      <c r="F351" s="190" t="s">
        <v>837</v>
      </c>
      <c r="H351" s="191">
        <v>77.502</v>
      </c>
      <c r="I351" s="192"/>
      <c r="L351" s="187"/>
      <c r="M351" s="193"/>
      <c r="N351" s="194"/>
      <c r="O351" s="194"/>
      <c r="P351" s="194"/>
      <c r="Q351" s="194"/>
      <c r="R351" s="194"/>
      <c r="S351" s="194"/>
      <c r="T351" s="195"/>
      <c r="AT351" s="189" t="s">
        <v>155</v>
      </c>
      <c r="AU351" s="189" t="s">
        <v>82</v>
      </c>
      <c r="AV351" s="11" t="s">
        <v>82</v>
      </c>
      <c r="AW351" s="11" t="s">
        <v>35</v>
      </c>
      <c r="AX351" s="11" t="s">
        <v>72</v>
      </c>
      <c r="AY351" s="189" t="s">
        <v>146</v>
      </c>
    </row>
    <row r="352" spans="2:51" s="11" customFormat="1" ht="13.5">
      <c r="B352" s="187"/>
      <c r="D352" s="188" t="s">
        <v>155</v>
      </c>
      <c r="E352" s="189" t="s">
        <v>5</v>
      </c>
      <c r="F352" s="190" t="s">
        <v>838</v>
      </c>
      <c r="H352" s="191">
        <v>0.7</v>
      </c>
      <c r="I352" s="192"/>
      <c r="L352" s="187"/>
      <c r="M352" s="193"/>
      <c r="N352" s="194"/>
      <c r="O352" s="194"/>
      <c r="P352" s="194"/>
      <c r="Q352" s="194"/>
      <c r="R352" s="194"/>
      <c r="S352" s="194"/>
      <c r="T352" s="195"/>
      <c r="AT352" s="189" t="s">
        <v>155</v>
      </c>
      <c r="AU352" s="189" t="s">
        <v>82</v>
      </c>
      <c r="AV352" s="11" t="s">
        <v>82</v>
      </c>
      <c r="AW352" s="11" t="s">
        <v>35</v>
      </c>
      <c r="AX352" s="11" t="s">
        <v>72</v>
      </c>
      <c r="AY352" s="189" t="s">
        <v>146</v>
      </c>
    </row>
    <row r="353" spans="2:51" s="12" customFormat="1" ht="13.5">
      <c r="B353" s="196"/>
      <c r="D353" s="197" t="s">
        <v>155</v>
      </c>
      <c r="E353" s="198" t="s">
        <v>5</v>
      </c>
      <c r="F353" s="199" t="s">
        <v>158</v>
      </c>
      <c r="H353" s="200">
        <v>78.202</v>
      </c>
      <c r="I353" s="201"/>
      <c r="L353" s="196"/>
      <c r="M353" s="202"/>
      <c r="N353" s="203"/>
      <c r="O353" s="203"/>
      <c r="P353" s="203"/>
      <c r="Q353" s="203"/>
      <c r="R353" s="203"/>
      <c r="S353" s="203"/>
      <c r="T353" s="204"/>
      <c r="AT353" s="205" t="s">
        <v>155</v>
      </c>
      <c r="AU353" s="205" t="s">
        <v>82</v>
      </c>
      <c r="AV353" s="12" t="s">
        <v>153</v>
      </c>
      <c r="AW353" s="12" t="s">
        <v>35</v>
      </c>
      <c r="AX353" s="12" t="s">
        <v>80</v>
      </c>
      <c r="AY353" s="205" t="s">
        <v>146</v>
      </c>
    </row>
    <row r="354" spans="2:65" s="1" customFormat="1" ht="22.5" customHeight="1">
      <c r="B354" s="174"/>
      <c r="C354" s="175" t="s">
        <v>839</v>
      </c>
      <c r="D354" s="175" t="s">
        <v>148</v>
      </c>
      <c r="E354" s="176" t="s">
        <v>840</v>
      </c>
      <c r="F354" s="177" t="s">
        <v>841</v>
      </c>
      <c r="G354" s="178" t="s">
        <v>151</v>
      </c>
      <c r="H354" s="179">
        <v>98.36</v>
      </c>
      <c r="I354" s="180"/>
      <c r="J354" s="181">
        <f>ROUND(I354*H354,2)</f>
        <v>0</v>
      </c>
      <c r="K354" s="177" t="s">
        <v>152</v>
      </c>
      <c r="L354" s="40"/>
      <c r="M354" s="182" t="s">
        <v>5</v>
      </c>
      <c r="N354" s="183" t="s">
        <v>43</v>
      </c>
      <c r="O354" s="41"/>
      <c r="P354" s="184">
        <f>O354*H354</f>
        <v>0</v>
      </c>
      <c r="Q354" s="184">
        <v>0.0004</v>
      </c>
      <c r="R354" s="184">
        <f>Q354*H354</f>
        <v>0.039344000000000004</v>
      </c>
      <c r="S354" s="184">
        <v>0</v>
      </c>
      <c r="T354" s="185">
        <f>S354*H354</f>
        <v>0</v>
      </c>
      <c r="AR354" s="23" t="s">
        <v>234</v>
      </c>
      <c r="AT354" s="23" t="s">
        <v>148</v>
      </c>
      <c r="AU354" s="23" t="s">
        <v>82</v>
      </c>
      <c r="AY354" s="23" t="s">
        <v>146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23" t="s">
        <v>80</v>
      </c>
      <c r="BK354" s="186">
        <f>ROUND(I354*H354,2)</f>
        <v>0</v>
      </c>
      <c r="BL354" s="23" t="s">
        <v>234</v>
      </c>
      <c r="BM354" s="23" t="s">
        <v>842</v>
      </c>
    </row>
    <row r="355" spans="2:51" s="11" customFormat="1" ht="13.5">
      <c r="B355" s="187"/>
      <c r="D355" s="188" t="s">
        <v>155</v>
      </c>
      <c r="E355" s="189" t="s">
        <v>5</v>
      </c>
      <c r="F355" s="190" t="s">
        <v>843</v>
      </c>
      <c r="H355" s="191">
        <v>59.76</v>
      </c>
      <c r="I355" s="192"/>
      <c r="L355" s="187"/>
      <c r="M355" s="193"/>
      <c r="N355" s="194"/>
      <c r="O355" s="194"/>
      <c r="P355" s="194"/>
      <c r="Q355" s="194"/>
      <c r="R355" s="194"/>
      <c r="S355" s="194"/>
      <c r="T355" s="195"/>
      <c r="AT355" s="189" t="s">
        <v>155</v>
      </c>
      <c r="AU355" s="189" t="s">
        <v>82</v>
      </c>
      <c r="AV355" s="11" t="s">
        <v>82</v>
      </c>
      <c r="AW355" s="11" t="s">
        <v>35</v>
      </c>
      <c r="AX355" s="11" t="s">
        <v>72</v>
      </c>
      <c r="AY355" s="189" t="s">
        <v>146</v>
      </c>
    </row>
    <row r="356" spans="2:51" s="11" customFormat="1" ht="13.5">
      <c r="B356" s="187"/>
      <c r="D356" s="188" t="s">
        <v>155</v>
      </c>
      <c r="E356" s="189" t="s">
        <v>5</v>
      </c>
      <c r="F356" s="190" t="s">
        <v>844</v>
      </c>
      <c r="H356" s="191">
        <v>38.6</v>
      </c>
      <c r="I356" s="192"/>
      <c r="L356" s="187"/>
      <c r="M356" s="193"/>
      <c r="N356" s="194"/>
      <c r="O356" s="194"/>
      <c r="P356" s="194"/>
      <c r="Q356" s="194"/>
      <c r="R356" s="194"/>
      <c r="S356" s="194"/>
      <c r="T356" s="195"/>
      <c r="AT356" s="189" t="s">
        <v>155</v>
      </c>
      <c r="AU356" s="189" t="s">
        <v>82</v>
      </c>
      <c r="AV356" s="11" t="s">
        <v>82</v>
      </c>
      <c r="AW356" s="11" t="s">
        <v>35</v>
      </c>
      <c r="AX356" s="11" t="s">
        <v>72</v>
      </c>
      <c r="AY356" s="189" t="s">
        <v>146</v>
      </c>
    </row>
    <row r="357" spans="2:51" s="12" customFormat="1" ht="13.5">
      <c r="B357" s="196"/>
      <c r="D357" s="197" t="s">
        <v>155</v>
      </c>
      <c r="E357" s="198" t="s">
        <v>5</v>
      </c>
      <c r="F357" s="199" t="s">
        <v>158</v>
      </c>
      <c r="H357" s="200">
        <v>98.36</v>
      </c>
      <c r="I357" s="201"/>
      <c r="L357" s="196"/>
      <c r="M357" s="202"/>
      <c r="N357" s="203"/>
      <c r="O357" s="203"/>
      <c r="P357" s="203"/>
      <c r="Q357" s="203"/>
      <c r="R357" s="203"/>
      <c r="S357" s="203"/>
      <c r="T357" s="204"/>
      <c r="AT357" s="205" t="s">
        <v>155</v>
      </c>
      <c r="AU357" s="205" t="s">
        <v>82</v>
      </c>
      <c r="AV357" s="12" t="s">
        <v>153</v>
      </c>
      <c r="AW357" s="12" t="s">
        <v>35</v>
      </c>
      <c r="AX357" s="12" t="s">
        <v>80</v>
      </c>
      <c r="AY357" s="205" t="s">
        <v>146</v>
      </c>
    </row>
    <row r="358" spans="2:65" s="1" customFormat="1" ht="22.5" customHeight="1">
      <c r="B358" s="174"/>
      <c r="C358" s="212" t="s">
        <v>845</v>
      </c>
      <c r="D358" s="212" t="s">
        <v>318</v>
      </c>
      <c r="E358" s="213" t="s">
        <v>846</v>
      </c>
      <c r="F358" s="214" t="s">
        <v>847</v>
      </c>
      <c r="G358" s="215" t="s">
        <v>151</v>
      </c>
      <c r="H358" s="216">
        <v>111.233</v>
      </c>
      <c r="I358" s="217"/>
      <c r="J358" s="218">
        <f>ROUND(I358*H358,2)</f>
        <v>0</v>
      </c>
      <c r="K358" s="214" t="s">
        <v>5</v>
      </c>
      <c r="L358" s="219"/>
      <c r="M358" s="220" t="s">
        <v>5</v>
      </c>
      <c r="N358" s="221" t="s">
        <v>43</v>
      </c>
      <c r="O358" s="41"/>
      <c r="P358" s="184">
        <f>O358*H358</f>
        <v>0</v>
      </c>
      <c r="Q358" s="184">
        <v>0.0049</v>
      </c>
      <c r="R358" s="184">
        <f>Q358*H358</f>
        <v>0.5450417</v>
      </c>
      <c r="S358" s="184">
        <v>0</v>
      </c>
      <c r="T358" s="185">
        <f>S358*H358</f>
        <v>0</v>
      </c>
      <c r="AR358" s="23" t="s">
        <v>453</v>
      </c>
      <c r="AT358" s="23" t="s">
        <v>318</v>
      </c>
      <c r="AU358" s="23" t="s">
        <v>82</v>
      </c>
      <c r="AY358" s="23" t="s">
        <v>146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23" t="s">
        <v>80</v>
      </c>
      <c r="BK358" s="186">
        <f>ROUND(I358*H358,2)</f>
        <v>0</v>
      </c>
      <c r="BL358" s="23" t="s">
        <v>234</v>
      </c>
      <c r="BM358" s="23" t="s">
        <v>848</v>
      </c>
    </row>
    <row r="359" spans="2:51" s="11" customFormat="1" ht="13.5">
      <c r="B359" s="187"/>
      <c r="D359" s="188" t="s">
        <v>155</v>
      </c>
      <c r="E359" s="189" t="s">
        <v>5</v>
      </c>
      <c r="F359" s="190" t="s">
        <v>849</v>
      </c>
      <c r="H359" s="191">
        <v>44.564</v>
      </c>
      <c r="I359" s="192"/>
      <c r="L359" s="187"/>
      <c r="M359" s="193"/>
      <c r="N359" s="194"/>
      <c r="O359" s="194"/>
      <c r="P359" s="194"/>
      <c r="Q359" s="194"/>
      <c r="R359" s="194"/>
      <c r="S359" s="194"/>
      <c r="T359" s="195"/>
      <c r="AT359" s="189" t="s">
        <v>155</v>
      </c>
      <c r="AU359" s="189" t="s">
        <v>82</v>
      </c>
      <c r="AV359" s="11" t="s">
        <v>82</v>
      </c>
      <c r="AW359" s="11" t="s">
        <v>35</v>
      </c>
      <c r="AX359" s="11" t="s">
        <v>72</v>
      </c>
      <c r="AY359" s="189" t="s">
        <v>146</v>
      </c>
    </row>
    <row r="360" spans="2:51" s="11" customFormat="1" ht="13.5">
      <c r="B360" s="187"/>
      <c r="D360" s="188" t="s">
        <v>155</v>
      </c>
      <c r="E360" s="189" t="s">
        <v>5</v>
      </c>
      <c r="F360" s="190" t="s">
        <v>850</v>
      </c>
      <c r="H360" s="191">
        <v>34.362</v>
      </c>
      <c r="I360" s="192"/>
      <c r="L360" s="187"/>
      <c r="M360" s="193"/>
      <c r="N360" s="194"/>
      <c r="O360" s="194"/>
      <c r="P360" s="194"/>
      <c r="Q360" s="194"/>
      <c r="R360" s="194"/>
      <c r="S360" s="194"/>
      <c r="T360" s="195"/>
      <c r="AT360" s="189" t="s">
        <v>155</v>
      </c>
      <c r="AU360" s="189" t="s">
        <v>82</v>
      </c>
      <c r="AV360" s="11" t="s">
        <v>82</v>
      </c>
      <c r="AW360" s="11" t="s">
        <v>35</v>
      </c>
      <c r="AX360" s="11" t="s">
        <v>72</v>
      </c>
      <c r="AY360" s="189" t="s">
        <v>146</v>
      </c>
    </row>
    <row r="361" spans="2:51" s="11" customFormat="1" ht="13.5">
      <c r="B361" s="187"/>
      <c r="D361" s="188" t="s">
        <v>155</v>
      </c>
      <c r="E361" s="189" t="s">
        <v>5</v>
      </c>
      <c r="F361" s="190" t="s">
        <v>851</v>
      </c>
      <c r="H361" s="191">
        <v>22.195</v>
      </c>
      <c r="I361" s="192"/>
      <c r="L361" s="187"/>
      <c r="M361" s="193"/>
      <c r="N361" s="194"/>
      <c r="O361" s="194"/>
      <c r="P361" s="194"/>
      <c r="Q361" s="194"/>
      <c r="R361" s="194"/>
      <c r="S361" s="194"/>
      <c r="T361" s="195"/>
      <c r="AT361" s="189" t="s">
        <v>155</v>
      </c>
      <c r="AU361" s="189" t="s">
        <v>82</v>
      </c>
      <c r="AV361" s="11" t="s">
        <v>82</v>
      </c>
      <c r="AW361" s="11" t="s">
        <v>35</v>
      </c>
      <c r="AX361" s="11" t="s">
        <v>72</v>
      </c>
      <c r="AY361" s="189" t="s">
        <v>146</v>
      </c>
    </row>
    <row r="362" spans="2:51" s="12" customFormat="1" ht="13.5">
      <c r="B362" s="196"/>
      <c r="D362" s="188" t="s">
        <v>155</v>
      </c>
      <c r="E362" s="222" t="s">
        <v>5</v>
      </c>
      <c r="F362" s="223" t="s">
        <v>158</v>
      </c>
      <c r="H362" s="224">
        <v>101.121</v>
      </c>
      <c r="I362" s="201"/>
      <c r="L362" s="196"/>
      <c r="M362" s="202"/>
      <c r="N362" s="203"/>
      <c r="O362" s="203"/>
      <c r="P362" s="203"/>
      <c r="Q362" s="203"/>
      <c r="R362" s="203"/>
      <c r="S362" s="203"/>
      <c r="T362" s="204"/>
      <c r="AT362" s="205" t="s">
        <v>155</v>
      </c>
      <c r="AU362" s="205" t="s">
        <v>82</v>
      </c>
      <c r="AV362" s="12" t="s">
        <v>153</v>
      </c>
      <c r="AW362" s="12" t="s">
        <v>35</v>
      </c>
      <c r="AX362" s="12" t="s">
        <v>80</v>
      </c>
      <c r="AY362" s="205" t="s">
        <v>146</v>
      </c>
    </row>
    <row r="363" spans="2:51" s="11" customFormat="1" ht="13.5">
      <c r="B363" s="187"/>
      <c r="D363" s="197" t="s">
        <v>155</v>
      </c>
      <c r="F363" s="207" t="s">
        <v>852</v>
      </c>
      <c r="H363" s="208">
        <v>111.233</v>
      </c>
      <c r="I363" s="192"/>
      <c r="L363" s="187"/>
      <c r="M363" s="193"/>
      <c r="N363" s="194"/>
      <c r="O363" s="194"/>
      <c r="P363" s="194"/>
      <c r="Q363" s="194"/>
      <c r="R363" s="194"/>
      <c r="S363" s="194"/>
      <c r="T363" s="195"/>
      <c r="AT363" s="189" t="s">
        <v>155</v>
      </c>
      <c r="AU363" s="189" t="s">
        <v>82</v>
      </c>
      <c r="AV363" s="11" t="s">
        <v>82</v>
      </c>
      <c r="AW363" s="11" t="s">
        <v>6</v>
      </c>
      <c r="AX363" s="11" t="s">
        <v>80</v>
      </c>
      <c r="AY363" s="189" t="s">
        <v>146</v>
      </c>
    </row>
    <row r="364" spans="2:65" s="1" customFormat="1" ht="22.5" customHeight="1">
      <c r="B364" s="174"/>
      <c r="C364" s="212" t="s">
        <v>853</v>
      </c>
      <c r="D364" s="212" t="s">
        <v>318</v>
      </c>
      <c r="E364" s="213" t="s">
        <v>854</v>
      </c>
      <c r="F364" s="214" t="s">
        <v>855</v>
      </c>
      <c r="G364" s="215" t="s">
        <v>151</v>
      </c>
      <c r="H364" s="216">
        <v>112.119</v>
      </c>
      <c r="I364" s="217"/>
      <c r="J364" s="218">
        <f>ROUND(I364*H364,2)</f>
        <v>0</v>
      </c>
      <c r="K364" s="214" t="s">
        <v>5</v>
      </c>
      <c r="L364" s="219"/>
      <c r="M364" s="220" t="s">
        <v>5</v>
      </c>
      <c r="N364" s="221" t="s">
        <v>43</v>
      </c>
      <c r="O364" s="41"/>
      <c r="P364" s="184">
        <f>O364*H364</f>
        <v>0</v>
      </c>
      <c r="Q364" s="184">
        <v>0.0069</v>
      </c>
      <c r="R364" s="184">
        <f>Q364*H364</f>
        <v>0.7736211</v>
      </c>
      <c r="S364" s="184">
        <v>0</v>
      </c>
      <c r="T364" s="185">
        <f>S364*H364</f>
        <v>0</v>
      </c>
      <c r="AR364" s="23" t="s">
        <v>453</v>
      </c>
      <c r="AT364" s="23" t="s">
        <v>318</v>
      </c>
      <c r="AU364" s="23" t="s">
        <v>82</v>
      </c>
      <c r="AY364" s="23" t="s">
        <v>146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23" t="s">
        <v>80</v>
      </c>
      <c r="BK364" s="186">
        <f>ROUND(I364*H364,2)</f>
        <v>0</v>
      </c>
      <c r="BL364" s="23" t="s">
        <v>234</v>
      </c>
      <c r="BM364" s="23" t="s">
        <v>856</v>
      </c>
    </row>
    <row r="365" spans="2:51" s="11" customFormat="1" ht="13.5">
      <c r="B365" s="187"/>
      <c r="D365" s="188" t="s">
        <v>155</v>
      </c>
      <c r="E365" s="189" t="s">
        <v>5</v>
      </c>
      <c r="F365" s="190" t="s">
        <v>857</v>
      </c>
      <c r="H365" s="191">
        <v>44.564</v>
      </c>
      <c r="I365" s="192"/>
      <c r="L365" s="187"/>
      <c r="M365" s="193"/>
      <c r="N365" s="194"/>
      <c r="O365" s="194"/>
      <c r="P365" s="194"/>
      <c r="Q365" s="194"/>
      <c r="R365" s="194"/>
      <c r="S365" s="194"/>
      <c r="T365" s="195"/>
      <c r="AT365" s="189" t="s">
        <v>155</v>
      </c>
      <c r="AU365" s="189" t="s">
        <v>82</v>
      </c>
      <c r="AV365" s="11" t="s">
        <v>82</v>
      </c>
      <c r="AW365" s="11" t="s">
        <v>35</v>
      </c>
      <c r="AX365" s="11" t="s">
        <v>72</v>
      </c>
      <c r="AY365" s="189" t="s">
        <v>146</v>
      </c>
    </row>
    <row r="366" spans="2:51" s="11" customFormat="1" ht="13.5">
      <c r="B366" s="187"/>
      <c r="D366" s="188" t="s">
        <v>155</v>
      </c>
      <c r="E366" s="189" t="s">
        <v>5</v>
      </c>
      <c r="F366" s="190" t="s">
        <v>858</v>
      </c>
      <c r="H366" s="191">
        <v>34.362</v>
      </c>
      <c r="I366" s="192"/>
      <c r="L366" s="187"/>
      <c r="M366" s="193"/>
      <c r="N366" s="194"/>
      <c r="O366" s="194"/>
      <c r="P366" s="194"/>
      <c r="Q366" s="194"/>
      <c r="R366" s="194"/>
      <c r="S366" s="194"/>
      <c r="T366" s="195"/>
      <c r="AT366" s="189" t="s">
        <v>155</v>
      </c>
      <c r="AU366" s="189" t="s">
        <v>82</v>
      </c>
      <c r="AV366" s="11" t="s">
        <v>82</v>
      </c>
      <c r="AW366" s="11" t="s">
        <v>35</v>
      </c>
      <c r="AX366" s="11" t="s">
        <v>72</v>
      </c>
      <c r="AY366" s="189" t="s">
        <v>146</v>
      </c>
    </row>
    <row r="367" spans="2:51" s="11" customFormat="1" ht="13.5">
      <c r="B367" s="187"/>
      <c r="D367" s="188" t="s">
        <v>155</v>
      </c>
      <c r="E367" s="189" t="s">
        <v>5</v>
      </c>
      <c r="F367" s="190" t="s">
        <v>851</v>
      </c>
      <c r="H367" s="191">
        <v>22.195</v>
      </c>
      <c r="I367" s="192"/>
      <c r="L367" s="187"/>
      <c r="M367" s="193"/>
      <c r="N367" s="194"/>
      <c r="O367" s="194"/>
      <c r="P367" s="194"/>
      <c r="Q367" s="194"/>
      <c r="R367" s="194"/>
      <c r="S367" s="194"/>
      <c r="T367" s="195"/>
      <c r="AT367" s="189" t="s">
        <v>155</v>
      </c>
      <c r="AU367" s="189" t="s">
        <v>82</v>
      </c>
      <c r="AV367" s="11" t="s">
        <v>82</v>
      </c>
      <c r="AW367" s="11" t="s">
        <v>35</v>
      </c>
      <c r="AX367" s="11" t="s">
        <v>72</v>
      </c>
      <c r="AY367" s="189" t="s">
        <v>146</v>
      </c>
    </row>
    <row r="368" spans="2:51" s="11" customFormat="1" ht="13.5">
      <c r="B368" s="187"/>
      <c r="D368" s="188" t="s">
        <v>155</v>
      </c>
      <c r="E368" s="189" t="s">
        <v>5</v>
      </c>
      <c r="F368" s="190" t="s">
        <v>859</v>
      </c>
      <c r="H368" s="191">
        <v>0.805</v>
      </c>
      <c r="I368" s="192"/>
      <c r="L368" s="187"/>
      <c r="M368" s="193"/>
      <c r="N368" s="194"/>
      <c r="O368" s="194"/>
      <c r="P368" s="194"/>
      <c r="Q368" s="194"/>
      <c r="R368" s="194"/>
      <c r="S368" s="194"/>
      <c r="T368" s="195"/>
      <c r="AT368" s="189" t="s">
        <v>155</v>
      </c>
      <c r="AU368" s="189" t="s">
        <v>82</v>
      </c>
      <c r="AV368" s="11" t="s">
        <v>82</v>
      </c>
      <c r="AW368" s="11" t="s">
        <v>35</v>
      </c>
      <c r="AX368" s="11" t="s">
        <v>72</v>
      </c>
      <c r="AY368" s="189" t="s">
        <v>146</v>
      </c>
    </row>
    <row r="369" spans="2:51" s="12" customFormat="1" ht="13.5">
      <c r="B369" s="196"/>
      <c r="D369" s="188" t="s">
        <v>155</v>
      </c>
      <c r="E369" s="222" t="s">
        <v>5</v>
      </c>
      <c r="F369" s="223" t="s">
        <v>158</v>
      </c>
      <c r="H369" s="224">
        <v>101.926</v>
      </c>
      <c r="I369" s="201"/>
      <c r="L369" s="196"/>
      <c r="M369" s="202"/>
      <c r="N369" s="203"/>
      <c r="O369" s="203"/>
      <c r="P369" s="203"/>
      <c r="Q369" s="203"/>
      <c r="R369" s="203"/>
      <c r="S369" s="203"/>
      <c r="T369" s="204"/>
      <c r="AT369" s="205" t="s">
        <v>155</v>
      </c>
      <c r="AU369" s="205" t="s">
        <v>82</v>
      </c>
      <c r="AV369" s="12" t="s">
        <v>153</v>
      </c>
      <c r="AW369" s="12" t="s">
        <v>35</v>
      </c>
      <c r="AX369" s="12" t="s">
        <v>80</v>
      </c>
      <c r="AY369" s="205" t="s">
        <v>146</v>
      </c>
    </row>
    <row r="370" spans="2:51" s="11" customFormat="1" ht="13.5">
      <c r="B370" s="187"/>
      <c r="D370" s="197" t="s">
        <v>155</v>
      </c>
      <c r="F370" s="207" t="s">
        <v>860</v>
      </c>
      <c r="H370" s="208">
        <v>112.119</v>
      </c>
      <c r="I370" s="192"/>
      <c r="L370" s="187"/>
      <c r="M370" s="193"/>
      <c r="N370" s="194"/>
      <c r="O370" s="194"/>
      <c r="P370" s="194"/>
      <c r="Q370" s="194"/>
      <c r="R370" s="194"/>
      <c r="S370" s="194"/>
      <c r="T370" s="195"/>
      <c r="AT370" s="189" t="s">
        <v>155</v>
      </c>
      <c r="AU370" s="189" t="s">
        <v>82</v>
      </c>
      <c r="AV370" s="11" t="s">
        <v>82</v>
      </c>
      <c r="AW370" s="11" t="s">
        <v>6</v>
      </c>
      <c r="AX370" s="11" t="s">
        <v>80</v>
      </c>
      <c r="AY370" s="189" t="s">
        <v>146</v>
      </c>
    </row>
    <row r="371" spans="2:65" s="1" customFormat="1" ht="31.5" customHeight="1">
      <c r="B371" s="174"/>
      <c r="C371" s="175" t="s">
        <v>861</v>
      </c>
      <c r="D371" s="175" t="s">
        <v>148</v>
      </c>
      <c r="E371" s="176" t="s">
        <v>862</v>
      </c>
      <c r="F371" s="177" t="s">
        <v>863</v>
      </c>
      <c r="G371" s="178" t="s">
        <v>151</v>
      </c>
      <c r="H371" s="179">
        <v>96.724</v>
      </c>
      <c r="I371" s="180"/>
      <c r="J371" s="181">
        <f>ROUND(I371*H371,2)</f>
        <v>0</v>
      </c>
      <c r="K371" s="177" t="s">
        <v>152</v>
      </c>
      <c r="L371" s="40"/>
      <c r="M371" s="182" t="s">
        <v>5</v>
      </c>
      <c r="N371" s="183" t="s">
        <v>43</v>
      </c>
      <c r="O371" s="41"/>
      <c r="P371" s="184">
        <f>O371*H371</f>
        <v>0</v>
      </c>
      <c r="Q371" s="184">
        <v>0.00084</v>
      </c>
      <c r="R371" s="184">
        <f>Q371*H371</f>
        <v>0.08124816</v>
      </c>
      <c r="S371" s="184">
        <v>0</v>
      </c>
      <c r="T371" s="185">
        <f>S371*H371</f>
        <v>0</v>
      </c>
      <c r="AR371" s="23" t="s">
        <v>234</v>
      </c>
      <c r="AT371" s="23" t="s">
        <v>148</v>
      </c>
      <c r="AU371" s="23" t="s">
        <v>82</v>
      </c>
      <c r="AY371" s="23" t="s">
        <v>146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23" t="s">
        <v>80</v>
      </c>
      <c r="BK371" s="186">
        <f>ROUND(I371*H371,2)</f>
        <v>0</v>
      </c>
      <c r="BL371" s="23" t="s">
        <v>234</v>
      </c>
      <c r="BM371" s="23" t="s">
        <v>864</v>
      </c>
    </row>
    <row r="372" spans="2:51" s="11" customFormat="1" ht="13.5">
      <c r="B372" s="187"/>
      <c r="D372" s="197" t="s">
        <v>155</v>
      </c>
      <c r="F372" s="207" t="s">
        <v>865</v>
      </c>
      <c r="H372" s="208">
        <v>96.724</v>
      </c>
      <c r="I372" s="192"/>
      <c r="L372" s="187"/>
      <c r="M372" s="193"/>
      <c r="N372" s="194"/>
      <c r="O372" s="194"/>
      <c r="P372" s="194"/>
      <c r="Q372" s="194"/>
      <c r="R372" s="194"/>
      <c r="S372" s="194"/>
      <c r="T372" s="195"/>
      <c r="AT372" s="189" t="s">
        <v>155</v>
      </c>
      <c r="AU372" s="189" t="s">
        <v>82</v>
      </c>
      <c r="AV372" s="11" t="s">
        <v>82</v>
      </c>
      <c r="AW372" s="11" t="s">
        <v>6</v>
      </c>
      <c r="AX372" s="11" t="s">
        <v>80</v>
      </c>
      <c r="AY372" s="189" t="s">
        <v>146</v>
      </c>
    </row>
    <row r="373" spans="2:65" s="1" customFormat="1" ht="22.5" customHeight="1">
      <c r="B373" s="174"/>
      <c r="C373" s="212" t="s">
        <v>866</v>
      </c>
      <c r="D373" s="212" t="s">
        <v>318</v>
      </c>
      <c r="E373" s="213" t="s">
        <v>867</v>
      </c>
      <c r="F373" s="214" t="s">
        <v>868</v>
      </c>
      <c r="G373" s="215" t="s">
        <v>151</v>
      </c>
      <c r="H373" s="216">
        <v>111.233</v>
      </c>
      <c r="I373" s="217"/>
      <c r="J373" s="218">
        <f>ROUND(I373*H373,2)</f>
        <v>0</v>
      </c>
      <c r="K373" s="214" t="s">
        <v>5</v>
      </c>
      <c r="L373" s="219"/>
      <c r="M373" s="220" t="s">
        <v>5</v>
      </c>
      <c r="N373" s="221" t="s">
        <v>43</v>
      </c>
      <c r="O373" s="41"/>
      <c r="P373" s="184">
        <f>O373*H373</f>
        <v>0</v>
      </c>
      <c r="Q373" s="184">
        <v>0.00142</v>
      </c>
      <c r="R373" s="184">
        <f>Q373*H373</f>
        <v>0.15795086</v>
      </c>
      <c r="S373" s="184">
        <v>0</v>
      </c>
      <c r="T373" s="185">
        <f>S373*H373</f>
        <v>0</v>
      </c>
      <c r="AR373" s="23" t="s">
        <v>453</v>
      </c>
      <c r="AT373" s="23" t="s">
        <v>318</v>
      </c>
      <c r="AU373" s="23" t="s">
        <v>82</v>
      </c>
      <c r="AY373" s="23" t="s">
        <v>146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23" t="s">
        <v>80</v>
      </c>
      <c r="BK373" s="186">
        <f>ROUND(I373*H373,2)</f>
        <v>0</v>
      </c>
      <c r="BL373" s="23" t="s">
        <v>234</v>
      </c>
      <c r="BM373" s="23" t="s">
        <v>869</v>
      </c>
    </row>
    <row r="374" spans="2:51" s="11" customFormat="1" ht="13.5">
      <c r="B374" s="187"/>
      <c r="D374" s="197" t="s">
        <v>155</v>
      </c>
      <c r="F374" s="207" t="s">
        <v>870</v>
      </c>
      <c r="H374" s="208">
        <v>111.233</v>
      </c>
      <c r="I374" s="192"/>
      <c r="L374" s="187"/>
      <c r="M374" s="193"/>
      <c r="N374" s="194"/>
      <c r="O374" s="194"/>
      <c r="P374" s="194"/>
      <c r="Q374" s="194"/>
      <c r="R374" s="194"/>
      <c r="S374" s="194"/>
      <c r="T374" s="195"/>
      <c r="AT374" s="189" t="s">
        <v>155</v>
      </c>
      <c r="AU374" s="189" t="s">
        <v>82</v>
      </c>
      <c r="AV374" s="11" t="s">
        <v>82</v>
      </c>
      <c r="AW374" s="11" t="s">
        <v>6</v>
      </c>
      <c r="AX374" s="11" t="s">
        <v>80</v>
      </c>
      <c r="AY374" s="189" t="s">
        <v>146</v>
      </c>
    </row>
    <row r="375" spans="2:65" s="1" customFormat="1" ht="31.5" customHeight="1">
      <c r="B375" s="174"/>
      <c r="C375" s="175" t="s">
        <v>871</v>
      </c>
      <c r="D375" s="175" t="s">
        <v>148</v>
      </c>
      <c r="E375" s="176" t="s">
        <v>872</v>
      </c>
      <c r="F375" s="177" t="s">
        <v>873</v>
      </c>
      <c r="G375" s="178" t="s">
        <v>151</v>
      </c>
      <c r="H375" s="179">
        <v>68.631</v>
      </c>
      <c r="I375" s="180"/>
      <c r="J375" s="181">
        <f>ROUND(I375*H375,2)</f>
        <v>0</v>
      </c>
      <c r="K375" s="177" t="s">
        <v>152</v>
      </c>
      <c r="L375" s="40"/>
      <c r="M375" s="182" t="s">
        <v>5</v>
      </c>
      <c r="N375" s="183" t="s">
        <v>43</v>
      </c>
      <c r="O375" s="41"/>
      <c r="P375" s="184">
        <f>O375*H375</f>
        <v>0</v>
      </c>
      <c r="Q375" s="184">
        <v>0.0005</v>
      </c>
      <c r="R375" s="184">
        <f>Q375*H375</f>
        <v>0.0343155</v>
      </c>
      <c r="S375" s="184">
        <v>0</v>
      </c>
      <c r="T375" s="185">
        <f>S375*H375</f>
        <v>0</v>
      </c>
      <c r="AR375" s="23" t="s">
        <v>234</v>
      </c>
      <c r="AT375" s="23" t="s">
        <v>148</v>
      </c>
      <c r="AU375" s="23" t="s">
        <v>82</v>
      </c>
      <c r="AY375" s="23" t="s">
        <v>146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23" t="s">
        <v>80</v>
      </c>
      <c r="BK375" s="186">
        <f>ROUND(I375*H375,2)</f>
        <v>0</v>
      </c>
      <c r="BL375" s="23" t="s">
        <v>234</v>
      </c>
      <c r="BM375" s="23" t="s">
        <v>874</v>
      </c>
    </row>
    <row r="376" spans="2:51" s="11" customFormat="1" ht="13.5">
      <c r="B376" s="187"/>
      <c r="D376" s="188" t="s">
        <v>155</v>
      </c>
      <c r="E376" s="189" t="s">
        <v>5</v>
      </c>
      <c r="F376" s="190" t="s">
        <v>875</v>
      </c>
      <c r="H376" s="191">
        <v>29.88</v>
      </c>
      <c r="I376" s="192"/>
      <c r="L376" s="187"/>
      <c r="M376" s="193"/>
      <c r="N376" s="194"/>
      <c r="O376" s="194"/>
      <c r="P376" s="194"/>
      <c r="Q376" s="194"/>
      <c r="R376" s="194"/>
      <c r="S376" s="194"/>
      <c r="T376" s="195"/>
      <c r="AT376" s="189" t="s">
        <v>155</v>
      </c>
      <c r="AU376" s="189" t="s">
        <v>82</v>
      </c>
      <c r="AV376" s="11" t="s">
        <v>82</v>
      </c>
      <c r="AW376" s="11" t="s">
        <v>35</v>
      </c>
      <c r="AX376" s="11" t="s">
        <v>72</v>
      </c>
      <c r="AY376" s="189" t="s">
        <v>146</v>
      </c>
    </row>
    <row r="377" spans="2:51" s="11" customFormat="1" ht="13.5">
      <c r="B377" s="187"/>
      <c r="D377" s="188" t="s">
        <v>155</v>
      </c>
      <c r="E377" s="189" t="s">
        <v>5</v>
      </c>
      <c r="F377" s="190" t="s">
        <v>369</v>
      </c>
      <c r="H377" s="191">
        <v>38.751</v>
      </c>
      <c r="I377" s="192"/>
      <c r="L377" s="187"/>
      <c r="M377" s="193"/>
      <c r="N377" s="194"/>
      <c r="O377" s="194"/>
      <c r="P377" s="194"/>
      <c r="Q377" s="194"/>
      <c r="R377" s="194"/>
      <c r="S377" s="194"/>
      <c r="T377" s="195"/>
      <c r="AT377" s="189" t="s">
        <v>155</v>
      </c>
      <c r="AU377" s="189" t="s">
        <v>82</v>
      </c>
      <c r="AV377" s="11" t="s">
        <v>82</v>
      </c>
      <c r="AW377" s="11" t="s">
        <v>35</v>
      </c>
      <c r="AX377" s="11" t="s">
        <v>72</v>
      </c>
      <c r="AY377" s="189" t="s">
        <v>146</v>
      </c>
    </row>
    <row r="378" spans="2:51" s="12" customFormat="1" ht="13.5">
      <c r="B378" s="196"/>
      <c r="D378" s="197" t="s">
        <v>155</v>
      </c>
      <c r="E378" s="198" t="s">
        <v>5</v>
      </c>
      <c r="F378" s="199" t="s">
        <v>158</v>
      </c>
      <c r="H378" s="200">
        <v>68.631</v>
      </c>
      <c r="I378" s="201"/>
      <c r="L378" s="196"/>
      <c r="M378" s="202"/>
      <c r="N378" s="203"/>
      <c r="O378" s="203"/>
      <c r="P378" s="203"/>
      <c r="Q378" s="203"/>
      <c r="R378" s="203"/>
      <c r="S378" s="203"/>
      <c r="T378" s="204"/>
      <c r="AT378" s="205" t="s">
        <v>155</v>
      </c>
      <c r="AU378" s="205" t="s">
        <v>82</v>
      </c>
      <c r="AV378" s="12" t="s">
        <v>153</v>
      </c>
      <c r="AW378" s="12" t="s">
        <v>35</v>
      </c>
      <c r="AX378" s="12" t="s">
        <v>80</v>
      </c>
      <c r="AY378" s="205" t="s">
        <v>146</v>
      </c>
    </row>
    <row r="379" spans="2:65" s="1" customFormat="1" ht="31.5" customHeight="1">
      <c r="B379" s="174"/>
      <c r="C379" s="175" t="s">
        <v>876</v>
      </c>
      <c r="D379" s="175" t="s">
        <v>148</v>
      </c>
      <c r="E379" s="176" t="s">
        <v>877</v>
      </c>
      <c r="F379" s="177" t="s">
        <v>878</v>
      </c>
      <c r="G379" s="178" t="s">
        <v>879</v>
      </c>
      <c r="H379" s="233"/>
      <c r="I379" s="180"/>
      <c r="J379" s="181">
        <f>ROUND(I379*H379,2)</f>
        <v>0</v>
      </c>
      <c r="K379" s="177" t="s">
        <v>152</v>
      </c>
      <c r="L379" s="40"/>
      <c r="M379" s="182" t="s">
        <v>5</v>
      </c>
      <c r="N379" s="183" t="s">
        <v>43</v>
      </c>
      <c r="O379" s="41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AR379" s="23" t="s">
        <v>234</v>
      </c>
      <c r="AT379" s="23" t="s">
        <v>148</v>
      </c>
      <c r="AU379" s="23" t="s">
        <v>82</v>
      </c>
      <c r="AY379" s="23" t="s">
        <v>146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23" t="s">
        <v>80</v>
      </c>
      <c r="BK379" s="186">
        <f>ROUND(I379*H379,2)</f>
        <v>0</v>
      </c>
      <c r="BL379" s="23" t="s">
        <v>234</v>
      </c>
      <c r="BM379" s="23" t="s">
        <v>880</v>
      </c>
    </row>
    <row r="380" spans="2:63" s="10" customFormat="1" ht="29.85" customHeight="1">
      <c r="B380" s="160"/>
      <c r="D380" s="171" t="s">
        <v>71</v>
      </c>
      <c r="E380" s="172" t="s">
        <v>881</v>
      </c>
      <c r="F380" s="172" t="s">
        <v>882</v>
      </c>
      <c r="I380" s="163"/>
      <c r="J380" s="173">
        <f>BK380</f>
        <v>0</v>
      </c>
      <c r="L380" s="160"/>
      <c r="M380" s="165"/>
      <c r="N380" s="166"/>
      <c r="O380" s="166"/>
      <c r="P380" s="167">
        <f>SUM(P381:P411)</f>
        <v>0</v>
      </c>
      <c r="Q380" s="166"/>
      <c r="R380" s="167">
        <f>SUM(R381:R411)</f>
        <v>2.2946469599999997</v>
      </c>
      <c r="S380" s="166"/>
      <c r="T380" s="168">
        <f>SUM(T381:T411)</f>
        <v>0</v>
      </c>
      <c r="AR380" s="161" t="s">
        <v>82</v>
      </c>
      <c r="AT380" s="169" t="s">
        <v>71</v>
      </c>
      <c r="AU380" s="169" t="s">
        <v>80</v>
      </c>
      <c r="AY380" s="161" t="s">
        <v>146</v>
      </c>
      <c r="BK380" s="170">
        <f>SUM(BK381:BK411)</f>
        <v>0</v>
      </c>
    </row>
    <row r="381" spans="2:65" s="1" customFormat="1" ht="31.5" customHeight="1">
      <c r="B381" s="174"/>
      <c r="C381" s="175" t="s">
        <v>883</v>
      </c>
      <c r="D381" s="175" t="s">
        <v>148</v>
      </c>
      <c r="E381" s="176" t="s">
        <v>884</v>
      </c>
      <c r="F381" s="177" t="s">
        <v>885</v>
      </c>
      <c r="G381" s="178" t="s">
        <v>151</v>
      </c>
      <c r="H381" s="179">
        <v>38.751</v>
      </c>
      <c r="I381" s="180"/>
      <c r="J381" s="181">
        <f>ROUND(I381*H381,2)</f>
        <v>0</v>
      </c>
      <c r="K381" s="177" t="s">
        <v>152</v>
      </c>
      <c r="L381" s="40"/>
      <c r="M381" s="182" t="s">
        <v>5</v>
      </c>
      <c r="N381" s="183" t="s">
        <v>43</v>
      </c>
      <c r="O381" s="41"/>
      <c r="P381" s="184">
        <f>O381*H381</f>
        <v>0</v>
      </c>
      <c r="Q381" s="184">
        <v>0.00204</v>
      </c>
      <c r="R381" s="184">
        <f>Q381*H381</f>
        <v>0.07905204</v>
      </c>
      <c r="S381" s="184">
        <v>0</v>
      </c>
      <c r="T381" s="185">
        <f>S381*H381</f>
        <v>0</v>
      </c>
      <c r="AR381" s="23" t="s">
        <v>234</v>
      </c>
      <c r="AT381" s="23" t="s">
        <v>148</v>
      </c>
      <c r="AU381" s="23" t="s">
        <v>82</v>
      </c>
      <c r="AY381" s="23" t="s">
        <v>146</v>
      </c>
      <c r="BE381" s="186">
        <f>IF(N381="základní",J381,0)</f>
        <v>0</v>
      </c>
      <c r="BF381" s="186">
        <f>IF(N381="snížená",J381,0)</f>
        <v>0</v>
      </c>
      <c r="BG381" s="186">
        <f>IF(N381="zákl. přenesená",J381,0)</f>
        <v>0</v>
      </c>
      <c r="BH381" s="186">
        <f>IF(N381="sníž. přenesená",J381,0)</f>
        <v>0</v>
      </c>
      <c r="BI381" s="186">
        <f>IF(N381="nulová",J381,0)</f>
        <v>0</v>
      </c>
      <c r="BJ381" s="23" t="s">
        <v>80</v>
      </c>
      <c r="BK381" s="186">
        <f>ROUND(I381*H381,2)</f>
        <v>0</v>
      </c>
      <c r="BL381" s="23" t="s">
        <v>234</v>
      </c>
      <c r="BM381" s="23" t="s">
        <v>886</v>
      </c>
    </row>
    <row r="382" spans="2:51" s="11" customFormat="1" ht="13.5">
      <c r="B382" s="187"/>
      <c r="D382" s="188" t="s">
        <v>155</v>
      </c>
      <c r="E382" s="189" t="s">
        <v>5</v>
      </c>
      <c r="F382" s="190" t="s">
        <v>887</v>
      </c>
      <c r="H382" s="191">
        <v>38.751</v>
      </c>
      <c r="I382" s="192"/>
      <c r="L382" s="187"/>
      <c r="M382" s="193"/>
      <c r="N382" s="194"/>
      <c r="O382" s="194"/>
      <c r="P382" s="194"/>
      <c r="Q382" s="194"/>
      <c r="R382" s="194"/>
      <c r="S382" s="194"/>
      <c r="T382" s="195"/>
      <c r="AT382" s="189" t="s">
        <v>155</v>
      </c>
      <c r="AU382" s="189" t="s">
        <v>82</v>
      </c>
      <c r="AV382" s="11" t="s">
        <v>82</v>
      </c>
      <c r="AW382" s="11" t="s">
        <v>35</v>
      </c>
      <c r="AX382" s="11" t="s">
        <v>72</v>
      </c>
      <c r="AY382" s="189" t="s">
        <v>146</v>
      </c>
    </row>
    <row r="383" spans="2:51" s="12" customFormat="1" ht="13.5">
      <c r="B383" s="196"/>
      <c r="D383" s="197" t="s">
        <v>155</v>
      </c>
      <c r="E383" s="198" t="s">
        <v>327</v>
      </c>
      <c r="F383" s="199" t="s">
        <v>158</v>
      </c>
      <c r="H383" s="200">
        <v>38.751</v>
      </c>
      <c r="I383" s="201"/>
      <c r="L383" s="196"/>
      <c r="M383" s="202"/>
      <c r="N383" s="203"/>
      <c r="O383" s="203"/>
      <c r="P383" s="203"/>
      <c r="Q383" s="203"/>
      <c r="R383" s="203"/>
      <c r="S383" s="203"/>
      <c r="T383" s="204"/>
      <c r="AT383" s="205" t="s">
        <v>155</v>
      </c>
      <c r="AU383" s="205" t="s">
        <v>82</v>
      </c>
      <c r="AV383" s="12" t="s">
        <v>153</v>
      </c>
      <c r="AW383" s="12" t="s">
        <v>35</v>
      </c>
      <c r="AX383" s="12" t="s">
        <v>80</v>
      </c>
      <c r="AY383" s="205" t="s">
        <v>146</v>
      </c>
    </row>
    <row r="384" spans="2:65" s="1" customFormat="1" ht="22.5" customHeight="1">
      <c r="B384" s="174"/>
      <c r="C384" s="212" t="s">
        <v>888</v>
      </c>
      <c r="D384" s="212" t="s">
        <v>318</v>
      </c>
      <c r="E384" s="213" t="s">
        <v>889</v>
      </c>
      <c r="F384" s="214" t="s">
        <v>890</v>
      </c>
      <c r="G384" s="215" t="s">
        <v>151</v>
      </c>
      <c r="H384" s="216">
        <v>40.689</v>
      </c>
      <c r="I384" s="217"/>
      <c r="J384" s="218">
        <f>ROUND(I384*H384,2)</f>
        <v>0</v>
      </c>
      <c r="K384" s="214" t="s">
        <v>5</v>
      </c>
      <c r="L384" s="219"/>
      <c r="M384" s="220" t="s">
        <v>5</v>
      </c>
      <c r="N384" s="221" t="s">
        <v>43</v>
      </c>
      <c r="O384" s="41"/>
      <c r="P384" s="184">
        <f>O384*H384</f>
        <v>0</v>
      </c>
      <c r="Q384" s="184">
        <v>0.012</v>
      </c>
      <c r="R384" s="184">
        <f>Q384*H384</f>
        <v>0.48826800000000004</v>
      </c>
      <c r="S384" s="184">
        <v>0</v>
      </c>
      <c r="T384" s="185">
        <f>S384*H384</f>
        <v>0</v>
      </c>
      <c r="AR384" s="23" t="s">
        <v>453</v>
      </c>
      <c r="AT384" s="23" t="s">
        <v>318</v>
      </c>
      <c r="AU384" s="23" t="s">
        <v>82</v>
      </c>
      <c r="AY384" s="23" t="s">
        <v>146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23" t="s">
        <v>80</v>
      </c>
      <c r="BK384" s="186">
        <f>ROUND(I384*H384,2)</f>
        <v>0</v>
      </c>
      <c r="BL384" s="23" t="s">
        <v>234</v>
      </c>
      <c r="BM384" s="23" t="s">
        <v>891</v>
      </c>
    </row>
    <row r="385" spans="2:51" s="11" customFormat="1" ht="13.5">
      <c r="B385" s="187"/>
      <c r="D385" s="197" t="s">
        <v>155</v>
      </c>
      <c r="F385" s="207" t="s">
        <v>892</v>
      </c>
      <c r="H385" s="208">
        <v>40.689</v>
      </c>
      <c r="I385" s="192"/>
      <c r="L385" s="187"/>
      <c r="M385" s="193"/>
      <c r="N385" s="194"/>
      <c r="O385" s="194"/>
      <c r="P385" s="194"/>
      <c r="Q385" s="194"/>
      <c r="R385" s="194"/>
      <c r="S385" s="194"/>
      <c r="T385" s="195"/>
      <c r="AT385" s="189" t="s">
        <v>155</v>
      </c>
      <c r="AU385" s="189" t="s">
        <v>82</v>
      </c>
      <c r="AV385" s="11" t="s">
        <v>82</v>
      </c>
      <c r="AW385" s="11" t="s">
        <v>6</v>
      </c>
      <c r="AX385" s="11" t="s">
        <v>80</v>
      </c>
      <c r="AY385" s="189" t="s">
        <v>146</v>
      </c>
    </row>
    <row r="386" spans="2:65" s="1" customFormat="1" ht="31.5" customHeight="1">
      <c r="B386" s="174"/>
      <c r="C386" s="175" t="s">
        <v>893</v>
      </c>
      <c r="D386" s="175" t="s">
        <v>148</v>
      </c>
      <c r="E386" s="176" t="s">
        <v>894</v>
      </c>
      <c r="F386" s="177" t="s">
        <v>895</v>
      </c>
      <c r="G386" s="178" t="s">
        <v>151</v>
      </c>
      <c r="H386" s="179">
        <v>59.76</v>
      </c>
      <c r="I386" s="180"/>
      <c r="J386" s="181">
        <f>ROUND(I386*H386,2)</f>
        <v>0</v>
      </c>
      <c r="K386" s="177" t="s">
        <v>152</v>
      </c>
      <c r="L386" s="40"/>
      <c r="M386" s="182" t="s">
        <v>5</v>
      </c>
      <c r="N386" s="183" t="s">
        <v>43</v>
      </c>
      <c r="O386" s="41"/>
      <c r="P386" s="184">
        <f>O386*H386</f>
        <v>0</v>
      </c>
      <c r="Q386" s="184">
        <v>0.006</v>
      </c>
      <c r="R386" s="184">
        <f>Q386*H386</f>
        <v>0.35856</v>
      </c>
      <c r="S386" s="184">
        <v>0</v>
      </c>
      <c r="T386" s="185">
        <f>S386*H386</f>
        <v>0</v>
      </c>
      <c r="AR386" s="23" t="s">
        <v>234</v>
      </c>
      <c r="AT386" s="23" t="s">
        <v>148</v>
      </c>
      <c r="AU386" s="23" t="s">
        <v>82</v>
      </c>
      <c r="AY386" s="23" t="s">
        <v>146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23" t="s">
        <v>80</v>
      </c>
      <c r="BK386" s="186">
        <f>ROUND(I386*H386,2)</f>
        <v>0</v>
      </c>
      <c r="BL386" s="23" t="s">
        <v>234</v>
      </c>
      <c r="BM386" s="23" t="s">
        <v>896</v>
      </c>
    </row>
    <row r="387" spans="2:51" s="11" customFormat="1" ht="13.5">
      <c r="B387" s="187"/>
      <c r="D387" s="197" t="s">
        <v>155</v>
      </c>
      <c r="E387" s="206" t="s">
        <v>5</v>
      </c>
      <c r="F387" s="207" t="s">
        <v>897</v>
      </c>
      <c r="H387" s="208">
        <v>59.76</v>
      </c>
      <c r="I387" s="192"/>
      <c r="L387" s="187"/>
      <c r="M387" s="193"/>
      <c r="N387" s="194"/>
      <c r="O387" s="194"/>
      <c r="P387" s="194"/>
      <c r="Q387" s="194"/>
      <c r="R387" s="194"/>
      <c r="S387" s="194"/>
      <c r="T387" s="195"/>
      <c r="AT387" s="189" t="s">
        <v>155</v>
      </c>
      <c r="AU387" s="189" t="s">
        <v>82</v>
      </c>
      <c r="AV387" s="11" t="s">
        <v>82</v>
      </c>
      <c r="AW387" s="11" t="s">
        <v>35</v>
      </c>
      <c r="AX387" s="11" t="s">
        <v>80</v>
      </c>
      <c r="AY387" s="189" t="s">
        <v>146</v>
      </c>
    </row>
    <row r="388" spans="2:65" s="1" customFormat="1" ht="22.5" customHeight="1">
      <c r="B388" s="174"/>
      <c r="C388" s="212" t="s">
        <v>898</v>
      </c>
      <c r="D388" s="212" t="s">
        <v>318</v>
      </c>
      <c r="E388" s="213" t="s">
        <v>899</v>
      </c>
      <c r="F388" s="214" t="s">
        <v>900</v>
      </c>
      <c r="G388" s="215" t="s">
        <v>151</v>
      </c>
      <c r="H388" s="216">
        <v>62.748</v>
      </c>
      <c r="I388" s="217"/>
      <c r="J388" s="218">
        <f>ROUND(I388*H388,2)</f>
        <v>0</v>
      </c>
      <c r="K388" s="214" t="s">
        <v>5</v>
      </c>
      <c r="L388" s="219"/>
      <c r="M388" s="220" t="s">
        <v>5</v>
      </c>
      <c r="N388" s="221" t="s">
        <v>43</v>
      </c>
      <c r="O388" s="41"/>
      <c r="P388" s="184">
        <f>O388*H388</f>
        <v>0</v>
      </c>
      <c r="Q388" s="184">
        <v>0.0136</v>
      </c>
      <c r="R388" s="184">
        <f>Q388*H388</f>
        <v>0.8533727999999999</v>
      </c>
      <c r="S388" s="184">
        <v>0</v>
      </c>
      <c r="T388" s="185">
        <f>S388*H388</f>
        <v>0</v>
      </c>
      <c r="AR388" s="23" t="s">
        <v>453</v>
      </c>
      <c r="AT388" s="23" t="s">
        <v>318</v>
      </c>
      <c r="AU388" s="23" t="s">
        <v>82</v>
      </c>
      <c r="AY388" s="23" t="s">
        <v>146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23" t="s">
        <v>80</v>
      </c>
      <c r="BK388" s="186">
        <f>ROUND(I388*H388,2)</f>
        <v>0</v>
      </c>
      <c r="BL388" s="23" t="s">
        <v>234</v>
      </c>
      <c r="BM388" s="23" t="s">
        <v>901</v>
      </c>
    </row>
    <row r="389" spans="2:51" s="11" customFormat="1" ht="13.5">
      <c r="B389" s="187"/>
      <c r="D389" s="197" t="s">
        <v>155</v>
      </c>
      <c r="F389" s="207" t="s">
        <v>902</v>
      </c>
      <c r="H389" s="208">
        <v>62.748</v>
      </c>
      <c r="I389" s="192"/>
      <c r="L389" s="187"/>
      <c r="M389" s="193"/>
      <c r="N389" s="194"/>
      <c r="O389" s="194"/>
      <c r="P389" s="194"/>
      <c r="Q389" s="194"/>
      <c r="R389" s="194"/>
      <c r="S389" s="194"/>
      <c r="T389" s="195"/>
      <c r="AT389" s="189" t="s">
        <v>155</v>
      </c>
      <c r="AU389" s="189" t="s">
        <v>82</v>
      </c>
      <c r="AV389" s="11" t="s">
        <v>82</v>
      </c>
      <c r="AW389" s="11" t="s">
        <v>6</v>
      </c>
      <c r="AX389" s="11" t="s">
        <v>80</v>
      </c>
      <c r="AY389" s="189" t="s">
        <v>146</v>
      </c>
    </row>
    <row r="390" spans="2:65" s="1" customFormat="1" ht="31.5" customHeight="1">
      <c r="B390" s="174"/>
      <c r="C390" s="175" t="s">
        <v>903</v>
      </c>
      <c r="D390" s="175" t="s">
        <v>148</v>
      </c>
      <c r="E390" s="176" t="s">
        <v>904</v>
      </c>
      <c r="F390" s="177" t="s">
        <v>905</v>
      </c>
      <c r="G390" s="178" t="s">
        <v>151</v>
      </c>
      <c r="H390" s="179">
        <v>30.87</v>
      </c>
      <c r="I390" s="180"/>
      <c r="J390" s="181">
        <f>ROUND(I390*H390,2)</f>
        <v>0</v>
      </c>
      <c r="K390" s="177" t="s">
        <v>5</v>
      </c>
      <c r="L390" s="40"/>
      <c r="M390" s="182" t="s">
        <v>5</v>
      </c>
      <c r="N390" s="183" t="s">
        <v>43</v>
      </c>
      <c r="O390" s="41"/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AR390" s="23" t="s">
        <v>153</v>
      </c>
      <c r="AT390" s="23" t="s">
        <v>148</v>
      </c>
      <c r="AU390" s="23" t="s">
        <v>82</v>
      </c>
      <c r="AY390" s="23" t="s">
        <v>146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23" t="s">
        <v>80</v>
      </c>
      <c r="BK390" s="186">
        <f>ROUND(I390*H390,2)</f>
        <v>0</v>
      </c>
      <c r="BL390" s="23" t="s">
        <v>153</v>
      </c>
      <c r="BM390" s="23" t="s">
        <v>906</v>
      </c>
    </row>
    <row r="391" spans="2:51" s="13" customFormat="1" ht="13.5">
      <c r="B391" s="225"/>
      <c r="D391" s="188" t="s">
        <v>155</v>
      </c>
      <c r="E391" s="226" t="s">
        <v>5</v>
      </c>
      <c r="F391" s="227" t="s">
        <v>907</v>
      </c>
      <c r="H391" s="228" t="s">
        <v>5</v>
      </c>
      <c r="I391" s="229"/>
      <c r="L391" s="225"/>
      <c r="M391" s="230"/>
      <c r="N391" s="231"/>
      <c r="O391" s="231"/>
      <c r="P391" s="231"/>
      <c r="Q391" s="231"/>
      <c r="R391" s="231"/>
      <c r="S391" s="231"/>
      <c r="T391" s="232"/>
      <c r="AT391" s="228" t="s">
        <v>155</v>
      </c>
      <c r="AU391" s="228" t="s">
        <v>82</v>
      </c>
      <c r="AV391" s="13" t="s">
        <v>80</v>
      </c>
      <c r="AW391" s="13" t="s">
        <v>35</v>
      </c>
      <c r="AX391" s="13" t="s">
        <v>72</v>
      </c>
      <c r="AY391" s="228" t="s">
        <v>146</v>
      </c>
    </row>
    <row r="392" spans="2:51" s="11" customFormat="1" ht="13.5">
      <c r="B392" s="187"/>
      <c r="D392" s="188" t="s">
        <v>155</v>
      </c>
      <c r="E392" s="189" t="s">
        <v>5</v>
      </c>
      <c r="F392" s="190" t="s">
        <v>430</v>
      </c>
      <c r="H392" s="191">
        <v>18.92</v>
      </c>
      <c r="I392" s="192"/>
      <c r="L392" s="187"/>
      <c r="M392" s="193"/>
      <c r="N392" s="194"/>
      <c r="O392" s="194"/>
      <c r="P392" s="194"/>
      <c r="Q392" s="194"/>
      <c r="R392" s="194"/>
      <c r="S392" s="194"/>
      <c r="T392" s="195"/>
      <c r="AT392" s="189" t="s">
        <v>155</v>
      </c>
      <c r="AU392" s="189" t="s">
        <v>82</v>
      </c>
      <c r="AV392" s="11" t="s">
        <v>82</v>
      </c>
      <c r="AW392" s="11" t="s">
        <v>35</v>
      </c>
      <c r="AX392" s="11" t="s">
        <v>72</v>
      </c>
      <c r="AY392" s="189" t="s">
        <v>146</v>
      </c>
    </row>
    <row r="393" spans="2:51" s="11" customFormat="1" ht="13.5">
      <c r="B393" s="187"/>
      <c r="D393" s="188" t="s">
        <v>155</v>
      </c>
      <c r="E393" s="189" t="s">
        <v>5</v>
      </c>
      <c r="F393" s="190" t="s">
        <v>431</v>
      </c>
      <c r="H393" s="191">
        <v>8.25</v>
      </c>
      <c r="I393" s="192"/>
      <c r="L393" s="187"/>
      <c r="M393" s="193"/>
      <c r="N393" s="194"/>
      <c r="O393" s="194"/>
      <c r="P393" s="194"/>
      <c r="Q393" s="194"/>
      <c r="R393" s="194"/>
      <c r="S393" s="194"/>
      <c r="T393" s="195"/>
      <c r="AT393" s="189" t="s">
        <v>155</v>
      </c>
      <c r="AU393" s="189" t="s">
        <v>82</v>
      </c>
      <c r="AV393" s="11" t="s">
        <v>82</v>
      </c>
      <c r="AW393" s="11" t="s">
        <v>35</v>
      </c>
      <c r="AX393" s="11" t="s">
        <v>72</v>
      </c>
      <c r="AY393" s="189" t="s">
        <v>146</v>
      </c>
    </row>
    <row r="394" spans="2:51" s="11" customFormat="1" ht="13.5">
      <c r="B394" s="187"/>
      <c r="D394" s="188" t="s">
        <v>155</v>
      </c>
      <c r="E394" s="189" t="s">
        <v>5</v>
      </c>
      <c r="F394" s="190" t="s">
        <v>432</v>
      </c>
      <c r="H394" s="191">
        <v>3.7</v>
      </c>
      <c r="I394" s="192"/>
      <c r="L394" s="187"/>
      <c r="M394" s="193"/>
      <c r="N394" s="194"/>
      <c r="O394" s="194"/>
      <c r="P394" s="194"/>
      <c r="Q394" s="194"/>
      <c r="R394" s="194"/>
      <c r="S394" s="194"/>
      <c r="T394" s="195"/>
      <c r="AT394" s="189" t="s">
        <v>155</v>
      </c>
      <c r="AU394" s="189" t="s">
        <v>82</v>
      </c>
      <c r="AV394" s="11" t="s">
        <v>82</v>
      </c>
      <c r="AW394" s="11" t="s">
        <v>35</v>
      </c>
      <c r="AX394" s="11" t="s">
        <v>72</v>
      </c>
      <c r="AY394" s="189" t="s">
        <v>146</v>
      </c>
    </row>
    <row r="395" spans="2:51" s="12" customFormat="1" ht="13.5">
      <c r="B395" s="196"/>
      <c r="D395" s="197" t="s">
        <v>155</v>
      </c>
      <c r="E395" s="198" t="s">
        <v>5</v>
      </c>
      <c r="F395" s="199" t="s">
        <v>158</v>
      </c>
      <c r="H395" s="200">
        <v>30.87</v>
      </c>
      <c r="I395" s="201"/>
      <c r="L395" s="196"/>
      <c r="M395" s="202"/>
      <c r="N395" s="203"/>
      <c r="O395" s="203"/>
      <c r="P395" s="203"/>
      <c r="Q395" s="203"/>
      <c r="R395" s="203"/>
      <c r="S395" s="203"/>
      <c r="T395" s="204"/>
      <c r="AT395" s="205" t="s">
        <v>155</v>
      </c>
      <c r="AU395" s="205" t="s">
        <v>82</v>
      </c>
      <c r="AV395" s="12" t="s">
        <v>153</v>
      </c>
      <c r="AW395" s="12" t="s">
        <v>35</v>
      </c>
      <c r="AX395" s="12" t="s">
        <v>80</v>
      </c>
      <c r="AY395" s="205" t="s">
        <v>146</v>
      </c>
    </row>
    <row r="396" spans="2:65" s="1" customFormat="1" ht="31.5" customHeight="1">
      <c r="B396" s="174"/>
      <c r="C396" s="175" t="s">
        <v>908</v>
      </c>
      <c r="D396" s="175" t="s">
        <v>148</v>
      </c>
      <c r="E396" s="176" t="s">
        <v>909</v>
      </c>
      <c r="F396" s="177" t="s">
        <v>910</v>
      </c>
      <c r="G396" s="178" t="s">
        <v>151</v>
      </c>
      <c r="H396" s="179">
        <v>30</v>
      </c>
      <c r="I396" s="180"/>
      <c r="J396" s="181">
        <f>ROUND(I396*H396,2)</f>
        <v>0</v>
      </c>
      <c r="K396" s="177" t="s">
        <v>152</v>
      </c>
      <c r="L396" s="40"/>
      <c r="M396" s="182" t="s">
        <v>5</v>
      </c>
      <c r="N396" s="183" t="s">
        <v>43</v>
      </c>
      <c r="O396" s="41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AR396" s="23" t="s">
        <v>234</v>
      </c>
      <c r="AT396" s="23" t="s">
        <v>148</v>
      </c>
      <c r="AU396" s="23" t="s">
        <v>82</v>
      </c>
      <c r="AY396" s="23" t="s">
        <v>146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23" t="s">
        <v>80</v>
      </c>
      <c r="BK396" s="186">
        <f>ROUND(I396*H396,2)</f>
        <v>0</v>
      </c>
      <c r="BL396" s="23" t="s">
        <v>234</v>
      </c>
      <c r="BM396" s="23" t="s">
        <v>911</v>
      </c>
    </row>
    <row r="397" spans="2:51" s="11" customFormat="1" ht="13.5">
      <c r="B397" s="187"/>
      <c r="D397" s="197" t="s">
        <v>155</v>
      </c>
      <c r="E397" s="206" t="s">
        <v>5</v>
      </c>
      <c r="F397" s="207" t="s">
        <v>912</v>
      </c>
      <c r="H397" s="208">
        <v>30</v>
      </c>
      <c r="I397" s="192"/>
      <c r="L397" s="187"/>
      <c r="M397" s="193"/>
      <c r="N397" s="194"/>
      <c r="O397" s="194"/>
      <c r="P397" s="194"/>
      <c r="Q397" s="194"/>
      <c r="R397" s="194"/>
      <c r="S397" s="194"/>
      <c r="T397" s="195"/>
      <c r="AT397" s="189" t="s">
        <v>155</v>
      </c>
      <c r="AU397" s="189" t="s">
        <v>82</v>
      </c>
      <c r="AV397" s="11" t="s">
        <v>82</v>
      </c>
      <c r="AW397" s="11" t="s">
        <v>35</v>
      </c>
      <c r="AX397" s="11" t="s">
        <v>80</v>
      </c>
      <c r="AY397" s="189" t="s">
        <v>146</v>
      </c>
    </row>
    <row r="398" spans="2:65" s="1" customFormat="1" ht="22.5" customHeight="1">
      <c r="B398" s="174"/>
      <c r="C398" s="212" t="s">
        <v>913</v>
      </c>
      <c r="D398" s="212" t="s">
        <v>318</v>
      </c>
      <c r="E398" s="213" t="s">
        <v>914</v>
      </c>
      <c r="F398" s="214" t="s">
        <v>915</v>
      </c>
      <c r="G398" s="215" t="s">
        <v>151</v>
      </c>
      <c r="H398" s="216">
        <v>63.914</v>
      </c>
      <c r="I398" s="217"/>
      <c r="J398" s="218">
        <f>ROUND(I398*H398,2)</f>
        <v>0</v>
      </c>
      <c r="K398" s="214" t="s">
        <v>152</v>
      </c>
      <c r="L398" s="219"/>
      <c r="M398" s="220" t="s">
        <v>5</v>
      </c>
      <c r="N398" s="221" t="s">
        <v>43</v>
      </c>
      <c r="O398" s="41"/>
      <c r="P398" s="184">
        <f>O398*H398</f>
        <v>0</v>
      </c>
      <c r="Q398" s="184">
        <v>0.0035</v>
      </c>
      <c r="R398" s="184">
        <f>Q398*H398</f>
        <v>0.223699</v>
      </c>
      <c r="S398" s="184">
        <v>0</v>
      </c>
      <c r="T398" s="185">
        <f>S398*H398</f>
        <v>0</v>
      </c>
      <c r="AR398" s="23" t="s">
        <v>453</v>
      </c>
      <c r="AT398" s="23" t="s">
        <v>318</v>
      </c>
      <c r="AU398" s="23" t="s">
        <v>82</v>
      </c>
      <c r="AY398" s="23" t="s">
        <v>146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23" t="s">
        <v>80</v>
      </c>
      <c r="BK398" s="186">
        <f>ROUND(I398*H398,2)</f>
        <v>0</v>
      </c>
      <c r="BL398" s="23" t="s">
        <v>234</v>
      </c>
      <c r="BM398" s="23" t="s">
        <v>916</v>
      </c>
    </row>
    <row r="399" spans="2:51" s="11" customFormat="1" ht="13.5">
      <c r="B399" s="187"/>
      <c r="D399" s="197" t="s">
        <v>155</v>
      </c>
      <c r="F399" s="207" t="s">
        <v>917</v>
      </c>
      <c r="H399" s="208">
        <v>63.914</v>
      </c>
      <c r="I399" s="192"/>
      <c r="L399" s="187"/>
      <c r="M399" s="193"/>
      <c r="N399" s="194"/>
      <c r="O399" s="194"/>
      <c r="P399" s="194"/>
      <c r="Q399" s="194"/>
      <c r="R399" s="194"/>
      <c r="S399" s="194"/>
      <c r="T399" s="195"/>
      <c r="AT399" s="189" t="s">
        <v>155</v>
      </c>
      <c r="AU399" s="189" t="s">
        <v>82</v>
      </c>
      <c r="AV399" s="11" t="s">
        <v>82</v>
      </c>
      <c r="AW399" s="11" t="s">
        <v>6</v>
      </c>
      <c r="AX399" s="11" t="s">
        <v>80</v>
      </c>
      <c r="AY399" s="189" t="s">
        <v>146</v>
      </c>
    </row>
    <row r="400" spans="2:65" s="1" customFormat="1" ht="31.5" customHeight="1">
      <c r="B400" s="174"/>
      <c r="C400" s="175" t="s">
        <v>918</v>
      </c>
      <c r="D400" s="175" t="s">
        <v>148</v>
      </c>
      <c r="E400" s="176" t="s">
        <v>919</v>
      </c>
      <c r="F400" s="177" t="s">
        <v>920</v>
      </c>
      <c r="G400" s="178" t="s">
        <v>151</v>
      </c>
      <c r="H400" s="179">
        <v>14.09</v>
      </c>
      <c r="I400" s="180"/>
      <c r="J400" s="181">
        <f>ROUND(I400*H400,2)</f>
        <v>0</v>
      </c>
      <c r="K400" s="177" t="s">
        <v>152</v>
      </c>
      <c r="L400" s="40"/>
      <c r="M400" s="182" t="s">
        <v>5</v>
      </c>
      <c r="N400" s="183" t="s">
        <v>43</v>
      </c>
      <c r="O400" s="41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AR400" s="23" t="s">
        <v>234</v>
      </c>
      <c r="AT400" s="23" t="s">
        <v>148</v>
      </c>
      <c r="AU400" s="23" t="s">
        <v>82</v>
      </c>
      <c r="AY400" s="23" t="s">
        <v>146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23" t="s">
        <v>80</v>
      </c>
      <c r="BK400" s="186">
        <f>ROUND(I400*H400,2)</f>
        <v>0</v>
      </c>
      <c r="BL400" s="23" t="s">
        <v>234</v>
      </c>
      <c r="BM400" s="23" t="s">
        <v>921</v>
      </c>
    </row>
    <row r="401" spans="2:51" s="11" customFormat="1" ht="13.5">
      <c r="B401" s="187"/>
      <c r="D401" s="188" t="s">
        <v>155</v>
      </c>
      <c r="E401" s="189" t="s">
        <v>5</v>
      </c>
      <c r="F401" s="190" t="s">
        <v>922</v>
      </c>
      <c r="H401" s="191">
        <v>3.63</v>
      </c>
      <c r="I401" s="192"/>
      <c r="L401" s="187"/>
      <c r="M401" s="193"/>
      <c r="N401" s="194"/>
      <c r="O401" s="194"/>
      <c r="P401" s="194"/>
      <c r="Q401" s="194"/>
      <c r="R401" s="194"/>
      <c r="S401" s="194"/>
      <c r="T401" s="195"/>
      <c r="AT401" s="189" t="s">
        <v>155</v>
      </c>
      <c r="AU401" s="189" t="s">
        <v>82</v>
      </c>
      <c r="AV401" s="11" t="s">
        <v>82</v>
      </c>
      <c r="AW401" s="11" t="s">
        <v>35</v>
      </c>
      <c r="AX401" s="11" t="s">
        <v>72</v>
      </c>
      <c r="AY401" s="189" t="s">
        <v>146</v>
      </c>
    </row>
    <row r="402" spans="2:51" s="11" customFormat="1" ht="13.5">
      <c r="B402" s="187"/>
      <c r="D402" s="188" t="s">
        <v>155</v>
      </c>
      <c r="E402" s="189" t="s">
        <v>5</v>
      </c>
      <c r="F402" s="190" t="s">
        <v>923</v>
      </c>
      <c r="H402" s="191">
        <v>4.25</v>
      </c>
      <c r="I402" s="192"/>
      <c r="L402" s="187"/>
      <c r="M402" s="193"/>
      <c r="N402" s="194"/>
      <c r="O402" s="194"/>
      <c r="P402" s="194"/>
      <c r="Q402" s="194"/>
      <c r="R402" s="194"/>
      <c r="S402" s="194"/>
      <c r="T402" s="195"/>
      <c r="AT402" s="189" t="s">
        <v>155</v>
      </c>
      <c r="AU402" s="189" t="s">
        <v>82</v>
      </c>
      <c r="AV402" s="11" t="s">
        <v>82</v>
      </c>
      <c r="AW402" s="11" t="s">
        <v>35</v>
      </c>
      <c r="AX402" s="11" t="s">
        <v>72</v>
      </c>
      <c r="AY402" s="189" t="s">
        <v>146</v>
      </c>
    </row>
    <row r="403" spans="2:51" s="11" customFormat="1" ht="13.5">
      <c r="B403" s="187"/>
      <c r="D403" s="188" t="s">
        <v>155</v>
      </c>
      <c r="E403" s="189" t="s">
        <v>5</v>
      </c>
      <c r="F403" s="190" t="s">
        <v>924</v>
      </c>
      <c r="H403" s="191">
        <v>6.21</v>
      </c>
      <c r="I403" s="192"/>
      <c r="L403" s="187"/>
      <c r="M403" s="193"/>
      <c r="N403" s="194"/>
      <c r="O403" s="194"/>
      <c r="P403" s="194"/>
      <c r="Q403" s="194"/>
      <c r="R403" s="194"/>
      <c r="S403" s="194"/>
      <c r="T403" s="195"/>
      <c r="AT403" s="189" t="s">
        <v>155</v>
      </c>
      <c r="AU403" s="189" t="s">
        <v>82</v>
      </c>
      <c r="AV403" s="11" t="s">
        <v>82</v>
      </c>
      <c r="AW403" s="11" t="s">
        <v>35</v>
      </c>
      <c r="AX403" s="11" t="s">
        <v>72</v>
      </c>
      <c r="AY403" s="189" t="s">
        <v>146</v>
      </c>
    </row>
    <row r="404" spans="2:51" s="12" customFormat="1" ht="13.5">
      <c r="B404" s="196"/>
      <c r="D404" s="197" t="s">
        <v>155</v>
      </c>
      <c r="E404" s="198" t="s">
        <v>5</v>
      </c>
      <c r="F404" s="199" t="s">
        <v>158</v>
      </c>
      <c r="H404" s="200">
        <v>14.09</v>
      </c>
      <c r="I404" s="201"/>
      <c r="L404" s="196"/>
      <c r="M404" s="202"/>
      <c r="N404" s="203"/>
      <c r="O404" s="203"/>
      <c r="P404" s="203"/>
      <c r="Q404" s="203"/>
      <c r="R404" s="203"/>
      <c r="S404" s="203"/>
      <c r="T404" s="204"/>
      <c r="AT404" s="205" t="s">
        <v>155</v>
      </c>
      <c r="AU404" s="205" t="s">
        <v>82</v>
      </c>
      <c r="AV404" s="12" t="s">
        <v>153</v>
      </c>
      <c r="AW404" s="12" t="s">
        <v>35</v>
      </c>
      <c r="AX404" s="12" t="s">
        <v>80</v>
      </c>
      <c r="AY404" s="205" t="s">
        <v>146</v>
      </c>
    </row>
    <row r="405" spans="2:65" s="1" customFormat="1" ht="31.5" customHeight="1">
      <c r="B405" s="174"/>
      <c r="C405" s="212" t="s">
        <v>925</v>
      </c>
      <c r="D405" s="212" t="s">
        <v>318</v>
      </c>
      <c r="E405" s="213" t="s">
        <v>926</v>
      </c>
      <c r="F405" s="214" t="s">
        <v>927</v>
      </c>
      <c r="G405" s="215" t="s">
        <v>151</v>
      </c>
      <c r="H405" s="216">
        <v>14.795</v>
      </c>
      <c r="I405" s="217"/>
      <c r="J405" s="218">
        <f>ROUND(I405*H405,2)</f>
        <v>0</v>
      </c>
      <c r="K405" s="214" t="s">
        <v>152</v>
      </c>
      <c r="L405" s="219"/>
      <c r="M405" s="220" t="s">
        <v>5</v>
      </c>
      <c r="N405" s="221" t="s">
        <v>43</v>
      </c>
      <c r="O405" s="41"/>
      <c r="P405" s="184">
        <f>O405*H405</f>
        <v>0</v>
      </c>
      <c r="Q405" s="184">
        <v>0.0196</v>
      </c>
      <c r="R405" s="184">
        <f>Q405*H405</f>
        <v>0.28998199999999996</v>
      </c>
      <c r="S405" s="184">
        <v>0</v>
      </c>
      <c r="T405" s="185">
        <f>S405*H405</f>
        <v>0</v>
      </c>
      <c r="AR405" s="23" t="s">
        <v>453</v>
      </c>
      <c r="AT405" s="23" t="s">
        <v>318</v>
      </c>
      <c r="AU405" s="23" t="s">
        <v>82</v>
      </c>
      <c r="AY405" s="23" t="s">
        <v>146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23" t="s">
        <v>80</v>
      </c>
      <c r="BK405" s="186">
        <f>ROUND(I405*H405,2)</f>
        <v>0</v>
      </c>
      <c r="BL405" s="23" t="s">
        <v>234</v>
      </c>
      <c r="BM405" s="23" t="s">
        <v>928</v>
      </c>
    </row>
    <row r="406" spans="2:51" s="11" customFormat="1" ht="13.5">
      <c r="B406" s="187"/>
      <c r="D406" s="197" t="s">
        <v>155</v>
      </c>
      <c r="F406" s="207" t="s">
        <v>929</v>
      </c>
      <c r="H406" s="208">
        <v>14.795</v>
      </c>
      <c r="I406" s="192"/>
      <c r="L406" s="187"/>
      <c r="M406" s="193"/>
      <c r="N406" s="194"/>
      <c r="O406" s="194"/>
      <c r="P406" s="194"/>
      <c r="Q406" s="194"/>
      <c r="R406" s="194"/>
      <c r="S406" s="194"/>
      <c r="T406" s="195"/>
      <c r="AT406" s="189" t="s">
        <v>155</v>
      </c>
      <c r="AU406" s="189" t="s">
        <v>82</v>
      </c>
      <c r="AV406" s="11" t="s">
        <v>82</v>
      </c>
      <c r="AW406" s="11" t="s">
        <v>6</v>
      </c>
      <c r="AX406" s="11" t="s">
        <v>80</v>
      </c>
      <c r="AY406" s="189" t="s">
        <v>146</v>
      </c>
    </row>
    <row r="407" spans="2:65" s="1" customFormat="1" ht="31.5" customHeight="1">
      <c r="B407" s="174"/>
      <c r="C407" s="175" t="s">
        <v>930</v>
      </c>
      <c r="D407" s="175" t="s">
        <v>148</v>
      </c>
      <c r="E407" s="176" t="s">
        <v>931</v>
      </c>
      <c r="F407" s="177" t="s">
        <v>932</v>
      </c>
      <c r="G407" s="178" t="s">
        <v>151</v>
      </c>
      <c r="H407" s="179">
        <v>10.32</v>
      </c>
      <c r="I407" s="180"/>
      <c r="J407" s="181">
        <f>ROUND(I407*H407,2)</f>
        <v>0</v>
      </c>
      <c r="K407" s="177" t="s">
        <v>152</v>
      </c>
      <c r="L407" s="40"/>
      <c r="M407" s="182" t="s">
        <v>5</v>
      </c>
      <c r="N407" s="183" t="s">
        <v>43</v>
      </c>
      <c r="O407" s="41"/>
      <c r="P407" s="184">
        <f>O407*H407</f>
        <v>0</v>
      </c>
      <c r="Q407" s="184">
        <v>4E-05</v>
      </c>
      <c r="R407" s="184">
        <f>Q407*H407</f>
        <v>0.00041280000000000006</v>
      </c>
      <c r="S407" s="184">
        <v>0</v>
      </c>
      <c r="T407" s="185">
        <f>S407*H407</f>
        <v>0</v>
      </c>
      <c r="AR407" s="23" t="s">
        <v>234</v>
      </c>
      <c r="AT407" s="23" t="s">
        <v>148</v>
      </c>
      <c r="AU407" s="23" t="s">
        <v>82</v>
      </c>
      <c r="AY407" s="23" t="s">
        <v>146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23" t="s">
        <v>80</v>
      </c>
      <c r="BK407" s="186">
        <f>ROUND(I407*H407,2)</f>
        <v>0</v>
      </c>
      <c r="BL407" s="23" t="s">
        <v>234</v>
      </c>
      <c r="BM407" s="23" t="s">
        <v>933</v>
      </c>
    </row>
    <row r="408" spans="2:51" s="11" customFormat="1" ht="13.5">
      <c r="B408" s="187"/>
      <c r="D408" s="197" t="s">
        <v>155</v>
      </c>
      <c r="E408" s="206" t="s">
        <v>5</v>
      </c>
      <c r="F408" s="207" t="s">
        <v>524</v>
      </c>
      <c r="H408" s="208">
        <v>10.32</v>
      </c>
      <c r="I408" s="192"/>
      <c r="L408" s="187"/>
      <c r="M408" s="193"/>
      <c r="N408" s="194"/>
      <c r="O408" s="194"/>
      <c r="P408" s="194"/>
      <c r="Q408" s="194"/>
      <c r="R408" s="194"/>
      <c r="S408" s="194"/>
      <c r="T408" s="195"/>
      <c r="AT408" s="189" t="s">
        <v>155</v>
      </c>
      <c r="AU408" s="189" t="s">
        <v>82</v>
      </c>
      <c r="AV408" s="11" t="s">
        <v>82</v>
      </c>
      <c r="AW408" s="11" t="s">
        <v>35</v>
      </c>
      <c r="AX408" s="11" t="s">
        <v>80</v>
      </c>
      <c r="AY408" s="189" t="s">
        <v>146</v>
      </c>
    </row>
    <row r="409" spans="2:65" s="1" customFormat="1" ht="22.5" customHeight="1">
      <c r="B409" s="174"/>
      <c r="C409" s="212" t="s">
        <v>934</v>
      </c>
      <c r="D409" s="212" t="s">
        <v>318</v>
      </c>
      <c r="E409" s="213" t="s">
        <v>935</v>
      </c>
      <c r="F409" s="214" t="s">
        <v>936</v>
      </c>
      <c r="G409" s="215" t="s">
        <v>151</v>
      </c>
      <c r="H409" s="216">
        <v>10.836</v>
      </c>
      <c r="I409" s="217"/>
      <c r="J409" s="218">
        <f>ROUND(I409*H409,2)</f>
        <v>0</v>
      </c>
      <c r="K409" s="214" t="s">
        <v>152</v>
      </c>
      <c r="L409" s="219"/>
      <c r="M409" s="220" t="s">
        <v>5</v>
      </c>
      <c r="N409" s="221" t="s">
        <v>43</v>
      </c>
      <c r="O409" s="41"/>
      <c r="P409" s="184">
        <f>O409*H409</f>
        <v>0</v>
      </c>
      <c r="Q409" s="184">
        <v>0.00012</v>
      </c>
      <c r="R409" s="184">
        <f>Q409*H409</f>
        <v>0.00130032</v>
      </c>
      <c r="S409" s="184">
        <v>0</v>
      </c>
      <c r="T409" s="185">
        <f>S409*H409</f>
        <v>0</v>
      </c>
      <c r="AR409" s="23" t="s">
        <v>453</v>
      </c>
      <c r="AT409" s="23" t="s">
        <v>318</v>
      </c>
      <c r="AU409" s="23" t="s">
        <v>82</v>
      </c>
      <c r="AY409" s="23" t="s">
        <v>146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23" t="s">
        <v>80</v>
      </c>
      <c r="BK409" s="186">
        <f>ROUND(I409*H409,2)</f>
        <v>0</v>
      </c>
      <c r="BL409" s="23" t="s">
        <v>234</v>
      </c>
      <c r="BM409" s="23" t="s">
        <v>937</v>
      </c>
    </row>
    <row r="410" spans="2:51" s="11" customFormat="1" ht="13.5">
      <c r="B410" s="187"/>
      <c r="D410" s="197" t="s">
        <v>155</v>
      </c>
      <c r="F410" s="207" t="s">
        <v>938</v>
      </c>
      <c r="H410" s="208">
        <v>10.836</v>
      </c>
      <c r="I410" s="192"/>
      <c r="L410" s="187"/>
      <c r="M410" s="193"/>
      <c r="N410" s="194"/>
      <c r="O410" s="194"/>
      <c r="P410" s="194"/>
      <c r="Q410" s="194"/>
      <c r="R410" s="194"/>
      <c r="S410" s="194"/>
      <c r="T410" s="195"/>
      <c r="AT410" s="189" t="s">
        <v>155</v>
      </c>
      <c r="AU410" s="189" t="s">
        <v>82</v>
      </c>
      <c r="AV410" s="11" t="s">
        <v>82</v>
      </c>
      <c r="AW410" s="11" t="s">
        <v>6</v>
      </c>
      <c r="AX410" s="11" t="s">
        <v>80</v>
      </c>
      <c r="AY410" s="189" t="s">
        <v>146</v>
      </c>
    </row>
    <row r="411" spans="2:65" s="1" customFormat="1" ht="31.5" customHeight="1">
      <c r="B411" s="174"/>
      <c r="C411" s="175" t="s">
        <v>939</v>
      </c>
      <c r="D411" s="175" t="s">
        <v>148</v>
      </c>
      <c r="E411" s="176" t="s">
        <v>940</v>
      </c>
      <c r="F411" s="177" t="s">
        <v>941</v>
      </c>
      <c r="G411" s="178" t="s">
        <v>879</v>
      </c>
      <c r="H411" s="233"/>
      <c r="I411" s="180"/>
      <c r="J411" s="181">
        <f>ROUND(I411*H411,2)</f>
        <v>0</v>
      </c>
      <c r="K411" s="177" t="s">
        <v>152</v>
      </c>
      <c r="L411" s="40"/>
      <c r="M411" s="182" t="s">
        <v>5</v>
      </c>
      <c r="N411" s="183" t="s">
        <v>43</v>
      </c>
      <c r="O411" s="41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AR411" s="23" t="s">
        <v>234</v>
      </c>
      <c r="AT411" s="23" t="s">
        <v>148</v>
      </c>
      <c r="AU411" s="23" t="s">
        <v>82</v>
      </c>
      <c r="AY411" s="23" t="s">
        <v>146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23" t="s">
        <v>80</v>
      </c>
      <c r="BK411" s="186">
        <f>ROUND(I411*H411,2)</f>
        <v>0</v>
      </c>
      <c r="BL411" s="23" t="s">
        <v>234</v>
      </c>
      <c r="BM411" s="23" t="s">
        <v>942</v>
      </c>
    </row>
    <row r="412" spans="2:63" s="10" customFormat="1" ht="29.85" customHeight="1">
      <c r="B412" s="160"/>
      <c r="D412" s="171" t="s">
        <v>71</v>
      </c>
      <c r="E412" s="172" t="s">
        <v>943</v>
      </c>
      <c r="F412" s="172" t="s">
        <v>944</v>
      </c>
      <c r="I412" s="163"/>
      <c r="J412" s="173">
        <f>BK412</f>
        <v>0</v>
      </c>
      <c r="L412" s="160"/>
      <c r="M412" s="165"/>
      <c r="N412" s="166"/>
      <c r="O412" s="166"/>
      <c r="P412" s="167">
        <f>SUM(P413:P424)</f>
        <v>0</v>
      </c>
      <c r="Q412" s="166"/>
      <c r="R412" s="167">
        <f>SUM(R413:R424)</f>
        <v>0.038492</v>
      </c>
      <c r="S412" s="166"/>
      <c r="T412" s="168">
        <f>SUM(T413:T424)</f>
        <v>0</v>
      </c>
      <c r="AR412" s="161" t="s">
        <v>82</v>
      </c>
      <c r="AT412" s="169" t="s">
        <v>71</v>
      </c>
      <c r="AU412" s="169" t="s">
        <v>80</v>
      </c>
      <c r="AY412" s="161" t="s">
        <v>146</v>
      </c>
      <c r="BK412" s="170">
        <f>SUM(BK413:BK424)</f>
        <v>0</v>
      </c>
    </row>
    <row r="413" spans="2:65" s="1" customFormat="1" ht="22.5" customHeight="1">
      <c r="B413" s="174"/>
      <c r="C413" s="175" t="s">
        <v>945</v>
      </c>
      <c r="D413" s="175" t="s">
        <v>148</v>
      </c>
      <c r="E413" s="176" t="s">
        <v>946</v>
      </c>
      <c r="F413" s="177" t="s">
        <v>947</v>
      </c>
      <c r="G413" s="178" t="s">
        <v>307</v>
      </c>
      <c r="H413" s="179">
        <v>3</v>
      </c>
      <c r="I413" s="180"/>
      <c r="J413" s="181">
        <f>ROUND(I413*H413,2)</f>
        <v>0</v>
      </c>
      <c r="K413" s="177" t="s">
        <v>152</v>
      </c>
      <c r="L413" s="40"/>
      <c r="M413" s="182" t="s">
        <v>5</v>
      </c>
      <c r="N413" s="183" t="s">
        <v>43</v>
      </c>
      <c r="O413" s="41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AR413" s="23" t="s">
        <v>234</v>
      </c>
      <c r="AT413" s="23" t="s">
        <v>148</v>
      </c>
      <c r="AU413" s="23" t="s">
        <v>82</v>
      </c>
      <c r="AY413" s="23" t="s">
        <v>146</v>
      </c>
      <c r="BE413" s="186">
        <f>IF(N413="základní",J413,0)</f>
        <v>0</v>
      </c>
      <c r="BF413" s="186">
        <f>IF(N413="snížená",J413,0)</f>
        <v>0</v>
      </c>
      <c r="BG413" s="186">
        <f>IF(N413="zákl. přenesená",J413,0)</f>
        <v>0</v>
      </c>
      <c r="BH413" s="186">
        <f>IF(N413="sníž. přenesená",J413,0)</f>
        <v>0</v>
      </c>
      <c r="BI413" s="186">
        <f>IF(N413="nulová",J413,0)</f>
        <v>0</v>
      </c>
      <c r="BJ413" s="23" t="s">
        <v>80</v>
      </c>
      <c r="BK413" s="186">
        <f>ROUND(I413*H413,2)</f>
        <v>0</v>
      </c>
      <c r="BL413" s="23" t="s">
        <v>234</v>
      </c>
      <c r="BM413" s="23" t="s">
        <v>948</v>
      </c>
    </row>
    <row r="414" spans="2:65" s="1" customFormat="1" ht="22.5" customHeight="1">
      <c r="B414" s="174"/>
      <c r="C414" s="212" t="s">
        <v>949</v>
      </c>
      <c r="D414" s="212" t="s">
        <v>318</v>
      </c>
      <c r="E414" s="213" t="s">
        <v>950</v>
      </c>
      <c r="F414" s="214" t="s">
        <v>951</v>
      </c>
      <c r="G414" s="215" t="s">
        <v>307</v>
      </c>
      <c r="H414" s="216">
        <v>3</v>
      </c>
      <c r="I414" s="217"/>
      <c r="J414" s="218">
        <f>ROUND(I414*H414,2)</f>
        <v>0</v>
      </c>
      <c r="K414" s="214" t="s">
        <v>152</v>
      </c>
      <c r="L414" s="219"/>
      <c r="M414" s="220" t="s">
        <v>5</v>
      </c>
      <c r="N414" s="221" t="s">
        <v>43</v>
      </c>
      <c r="O414" s="41"/>
      <c r="P414" s="184">
        <f>O414*H414</f>
        <v>0</v>
      </c>
      <c r="Q414" s="184">
        <v>0.00046</v>
      </c>
      <c r="R414" s="184">
        <f>Q414*H414</f>
        <v>0.0013800000000000002</v>
      </c>
      <c r="S414" s="184">
        <v>0</v>
      </c>
      <c r="T414" s="185">
        <f>S414*H414</f>
        <v>0</v>
      </c>
      <c r="AR414" s="23" t="s">
        <v>952</v>
      </c>
      <c r="AT414" s="23" t="s">
        <v>318</v>
      </c>
      <c r="AU414" s="23" t="s">
        <v>82</v>
      </c>
      <c r="AY414" s="23" t="s">
        <v>146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23" t="s">
        <v>80</v>
      </c>
      <c r="BK414" s="186">
        <f>ROUND(I414*H414,2)</f>
        <v>0</v>
      </c>
      <c r="BL414" s="23" t="s">
        <v>952</v>
      </c>
      <c r="BM414" s="23" t="s">
        <v>953</v>
      </c>
    </row>
    <row r="415" spans="2:65" s="1" customFormat="1" ht="22.5" customHeight="1">
      <c r="B415" s="174"/>
      <c r="C415" s="175" t="s">
        <v>954</v>
      </c>
      <c r="D415" s="175" t="s">
        <v>148</v>
      </c>
      <c r="E415" s="176" t="s">
        <v>955</v>
      </c>
      <c r="F415" s="177" t="s">
        <v>956</v>
      </c>
      <c r="G415" s="178" t="s">
        <v>109</v>
      </c>
      <c r="H415" s="179">
        <v>7.4</v>
      </c>
      <c r="I415" s="180"/>
      <c r="J415" s="181">
        <f>ROUND(I415*H415,2)</f>
        <v>0</v>
      </c>
      <c r="K415" s="177" t="s">
        <v>152</v>
      </c>
      <c r="L415" s="40"/>
      <c r="M415" s="182" t="s">
        <v>5</v>
      </c>
      <c r="N415" s="183" t="s">
        <v>43</v>
      </c>
      <c r="O415" s="41"/>
      <c r="P415" s="184">
        <f>O415*H415</f>
        <v>0</v>
      </c>
      <c r="Q415" s="184">
        <v>0</v>
      </c>
      <c r="R415" s="184">
        <f>Q415*H415</f>
        <v>0</v>
      </c>
      <c r="S415" s="184">
        <v>0</v>
      </c>
      <c r="T415" s="185">
        <f>S415*H415</f>
        <v>0</v>
      </c>
      <c r="AR415" s="23" t="s">
        <v>234</v>
      </c>
      <c r="AT415" s="23" t="s">
        <v>148</v>
      </c>
      <c r="AU415" s="23" t="s">
        <v>82</v>
      </c>
      <c r="AY415" s="23" t="s">
        <v>146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23" t="s">
        <v>80</v>
      </c>
      <c r="BK415" s="186">
        <f>ROUND(I415*H415,2)</f>
        <v>0</v>
      </c>
      <c r="BL415" s="23" t="s">
        <v>234</v>
      </c>
      <c r="BM415" s="23" t="s">
        <v>957</v>
      </c>
    </row>
    <row r="416" spans="2:51" s="11" customFormat="1" ht="13.5">
      <c r="B416" s="187"/>
      <c r="D416" s="197" t="s">
        <v>155</v>
      </c>
      <c r="E416" s="206" t="s">
        <v>5</v>
      </c>
      <c r="F416" s="207" t="s">
        <v>958</v>
      </c>
      <c r="H416" s="208">
        <v>7.4</v>
      </c>
      <c r="I416" s="192"/>
      <c r="L416" s="187"/>
      <c r="M416" s="193"/>
      <c r="N416" s="194"/>
      <c r="O416" s="194"/>
      <c r="P416" s="194"/>
      <c r="Q416" s="194"/>
      <c r="R416" s="194"/>
      <c r="S416" s="194"/>
      <c r="T416" s="195"/>
      <c r="AT416" s="189" t="s">
        <v>155</v>
      </c>
      <c r="AU416" s="189" t="s">
        <v>82</v>
      </c>
      <c r="AV416" s="11" t="s">
        <v>82</v>
      </c>
      <c r="AW416" s="11" t="s">
        <v>35</v>
      </c>
      <c r="AX416" s="11" t="s">
        <v>80</v>
      </c>
      <c r="AY416" s="189" t="s">
        <v>146</v>
      </c>
    </row>
    <row r="417" spans="2:65" s="1" customFormat="1" ht="22.5" customHeight="1">
      <c r="B417" s="174"/>
      <c r="C417" s="212" t="s">
        <v>959</v>
      </c>
      <c r="D417" s="212" t="s">
        <v>318</v>
      </c>
      <c r="E417" s="213" t="s">
        <v>960</v>
      </c>
      <c r="F417" s="214" t="s">
        <v>961</v>
      </c>
      <c r="G417" s="215" t="s">
        <v>109</v>
      </c>
      <c r="H417" s="216">
        <v>7.4</v>
      </c>
      <c r="I417" s="217"/>
      <c r="J417" s="218">
        <f>ROUND(I417*H417,2)</f>
        <v>0</v>
      </c>
      <c r="K417" s="214" t="s">
        <v>5</v>
      </c>
      <c r="L417" s="219"/>
      <c r="M417" s="220" t="s">
        <v>5</v>
      </c>
      <c r="N417" s="221" t="s">
        <v>43</v>
      </c>
      <c r="O417" s="41"/>
      <c r="P417" s="184">
        <f>O417*H417</f>
        <v>0</v>
      </c>
      <c r="Q417" s="184">
        <v>0.0017</v>
      </c>
      <c r="R417" s="184">
        <f>Q417*H417</f>
        <v>0.01258</v>
      </c>
      <c r="S417" s="184">
        <v>0</v>
      </c>
      <c r="T417" s="185">
        <f>S417*H417</f>
        <v>0</v>
      </c>
      <c r="AR417" s="23" t="s">
        <v>453</v>
      </c>
      <c r="AT417" s="23" t="s">
        <v>318</v>
      </c>
      <c r="AU417" s="23" t="s">
        <v>82</v>
      </c>
      <c r="AY417" s="23" t="s">
        <v>146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23" t="s">
        <v>80</v>
      </c>
      <c r="BK417" s="186">
        <f>ROUND(I417*H417,2)</f>
        <v>0</v>
      </c>
      <c r="BL417" s="23" t="s">
        <v>234</v>
      </c>
      <c r="BM417" s="23" t="s">
        <v>962</v>
      </c>
    </row>
    <row r="418" spans="2:65" s="1" customFormat="1" ht="22.5" customHeight="1">
      <c r="B418" s="174"/>
      <c r="C418" s="212" t="s">
        <v>963</v>
      </c>
      <c r="D418" s="212" t="s">
        <v>318</v>
      </c>
      <c r="E418" s="213" t="s">
        <v>964</v>
      </c>
      <c r="F418" s="214" t="s">
        <v>965</v>
      </c>
      <c r="G418" s="215" t="s">
        <v>307</v>
      </c>
      <c r="H418" s="216">
        <v>2</v>
      </c>
      <c r="I418" s="217"/>
      <c r="J418" s="218">
        <f>ROUND(I418*H418,2)</f>
        <v>0</v>
      </c>
      <c r="K418" s="214" t="s">
        <v>5</v>
      </c>
      <c r="L418" s="219"/>
      <c r="M418" s="220" t="s">
        <v>5</v>
      </c>
      <c r="N418" s="221" t="s">
        <v>43</v>
      </c>
      <c r="O418" s="41"/>
      <c r="P418" s="184">
        <f>O418*H418</f>
        <v>0</v>
      </c>
      <c r="Q418" s="184">
        <v>0.00065</v>
      </c>
      <c r="R418" s="184">
        <f>Q418*H418</f>
        <v>0.0013</v>
      </c>
      <c r="S418" s="184">
        <v>0</v>
      </c>
      <c r="T418" s="185">
        <f>S418*H418</f>
        <v>0</v>
      </c>
      <c r="AR418" s="23" t="s">
        <v>952</v>
      </c>
      <c r="AT418" s="23" t="s">
        <v>318</v>
      </c>
      <c r="AU418" s="23" t="s">
        <v>82</v>
      </c>
      <c r="AY418" s="23" t="s">
        <v>146</v>
      </c>
      <c r="BE418" s="186">
        <f>IF(N418="základní",J418,0)</f>
        <v>0</v>
      </c>
      <c r="BF418" s="186">
        <f>IF(N418="snížená",J418,0)</f>
        <v>0</v>
      </c>
      <c r="BG418" s="186">
        <f>IF(N418="zákl. přenesená",J418,0)</f>
        <v>0</v>
      </c>
      <c r="BH418" s="186">
        <f>IF(N418="sníž. přenesená",J418,0)</f>
        <v>0</v>
      </c>
      <c r="BI418" s="186">
        <f>IF(N418="nulová",J418,0)</f>
        <v>0</v>
      </c>
      <c r="BJ418" s="23" t="s">
        <v>80</v>
      </c>
      <c r="BK418" s="186">
        <f>ROUND(I418*H418,2)</f>
        <v>0</v>
      </c>
      <c r="BL418" s="23" t="s">
        <v>952</v>
      </c>
      <c r="BM418" s="23" t="s">
        <v>966</v>
      </c>
    </row>
    <row r="419" spans="2:65" s="1" customFormat="1" ht="22.5" customHeight="1">
      <c r="B419" s="174"/>
      <c r="C419" s="212" t="s">
        <v>967</v>
      </c>
      <c r="D419" s="212" t="s">
        <v>318</v>
      </c>
      <c r="E419" s="213" t="s">
        <v>968</v>
      </c>
      <c r="F419" s="214" t="s">
        <v>969</v>
      </c>
      <c r="G419" s="215" t="s">
        <v>307</v>
      </c>
      <c r="H419" s="216">
        <v>8</v>
      </c>
      <c r="I419" s="217"/>
      <c r="J419" s="218">
        <f>ROUND(I419*H419,2)</f>
        <v>0</v>
      </c>
      <c r="K419" s="214" t="s">
        <v>5</v>
      </c>
      <c r="L419" s="219"/>
      <c r="M419" s="220" t="s">
        <v>5</v>
      </c>
      <c r="N419" s="221" t="s">
        <v>43</v>
      </c>
      <c r="O419" s="41"/>
      <c r="P419" s="184">
        <f>O419*H419</f>
        <v>0</v>
      </c>
      <c r="Q419" s="184">
        <v>0.00105</v>
      </c>
      <c r="R419" s="184">
        <f>Q419*H419</f>
        <v>0.0084</v>
      </c>
      <c r="S419" s="184">
        <v>0</v>
      </c>
      <c r="T419" s="185">
        <f>S419*H419</f>
        <v>0</v>
      </c>
      <c r="AR419" s="23" t="s">
        <v>453</v>
      </c>
      <c r="AT419" s="23" t="s">
        <v>318</v>
      </c>
      <c r="AU419" s="23" t="s">
        <v>82</v>
      </c>
      <c r="AY419" s="23" t="s">
        <v>146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23" t="s">
        <v>80</v>
      </c>
      <c r="BK419" s="186">
        <f>ROUND(I419*H419,2)</f>
        <v>0</v>
      </c>
      <c r="BL419" s="23" t="s">
        <v>234</v>
      </c>
      <c r="BM419" s="23" t="s">
        <v>970</v>
      </c>
    </row>
    <row r="420" spans="2:65" s="1" customFormat="1" ht="22.5" customHeight="1">
      <c r="B420" s="174"/>
      <c r="C420" s="175" t="s">
        <v>971</v>
      </c>
      <c r="D420" s="175" t="s">
        <v>148</v>
      </c>
      <c r="E420" s="176" t="s">
        <v>972</v>
      </c>
      <c r="F420" s="177" t="s">
        <v>973</v>
      </c>
      <c r="G420" s="178" t="s">
        <v>109</v>
      </c>
      <c r="H420" s="179">
        <v>3.2</v>
      </c>
      <c r="I420" s="180"/>
      <c r="J420" s="181">
        <f>ROUND(I420*H420,2)</f>
        <v>0</v>
      </c>
      <c r="K420" s="177" t="s">
        <v>152</v>
      </c>
      <c r="L420" s="40"/>
      <c r="M420" s="182" t="s">
        <v>5</v>
      </c>
      <c r="N420" s="183" t="s">
        <v>43</v>
      </c>
      <c r="O420" s="41"/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AR420" s="23" t="s">
        <v>234</v>
      </c>
      <c r="AT420" s="23" t="s">
        <v>148</v>
      </c>
      <c r="AU420" s="23" t="s">
        <v>82</v>
      </c>
      <c r="AY420" s="23" t="s">
        <v>146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23" t="s">
        <v>80</v>
      </c>
      <c r="BK420" s="186">
        <f>ROUND(I420*H420,2)</f>
        <v>0</v>
      </c>
      <c r="BL420" s="23" t="s">
        <v>234</v>
      </c>
      <c r="BM420" s="23" t="s">
        <v>974</v>
      </c>
    </row>
    <row r="421" spans="2:51" s="11" customFormat="1" ht="13.5">
      <c r="B421" s="187"/>
      <c r="D421" s="197" t="s">
        <v>155</v>
      </c>
      <c r="E421" s="206" t="s">
        <v>5</v>
      </c>
      <c r="F421" s="207" t="s">
        <v>975</v>
      </c>
      <c r="H421" s="208">
        <v>3.2</v>
      </c>
      <c r="I421" s="192"/>
      <c r="L421" s="187"/>
      <c r="M421" s="193"/>
      <c r="N421" s="194"/>
      <c r="O421" s="194"/>
      <c r="P421" s="194"/>
      <c r="Q421" s="194"/>
      <c r="R421" s="194"/>
      <c r="S421" s="194"/>
      <c r="T421" s="195"/>
      <c r="AT421" s="189" t="s">
        <v>155</v>
      </c>
      <c r="AU421" s="189" t="s">
        <v>82</v>
      </c>
      <c r="AV421" s="11" t="s">
        <v>82</v>
      </c>
      <c r="AW421" s="11" t="s">
        <v>35</v>
      </c>
      <c r="AX421" s="11" t="s">
        <v>80</v>
      </c>
      <c r="AY421" s="189" t="s">
        <v>146</v>
      </c>
    </row>
    <row r="422" spans="2:65" s="1" customFormat="1" ht="22.5" customHeight="1">
      <c r="B422" s="174"/>
      <c r="C422" s="212" t="s">
        <v>952</v>
      </c>
      <c r="D422" s="212" t="s">
        <v>318</v>
      </c>
      <c r="E422" s="213" t="s">
        <v>976</v>
      </c>
      <c r="F422" s="214" t="s">
        <v>977</v>
      </c>
      <c r="G422" s="215" t="s">
        <v>109</v>
      </c>
      <c r="H422" s="216">
        <v>3.2</v>
      </c>
      <c r="I422" s="217"/>
      <c r="J422" s="218">
        <f>ROUND(I422*H422,2)</f>
        <v>0</v>
      </c>
      <c r="K422" s="214" t="s">
        <v>5</v>
      </c>
      <c r="L422" s="219"/>
      <c r="M422" s="220" t="s">
        <v>5</v>
      </c>
      <c r="N422" s="221" t="s">
        <v>43</v>
      </c>
      <c r="O422" s="41"/>
      <c r="P422" s="184">
        <f>O422*H422</f>
        <v>0</v>
      </c>
      <c r="Q422" s="184">
        <v>0.00361</v>
      </c>
      <c r="R422" s="184">
        <f>Q422*H422</f>
        <v>0.011552</v>
      </c>
      <c r="S422" s="184">
        <v>0</v>
      </c>
      <c r="T422" s="185">
        <f>S422*H422</f>
        <v>0</v>
      </c>
      <c r="AR422" s="23" t="s">
        <v>453</v>
      </c>
      <c r="AT422" s="23" t="s">
        <v>318</v>
      </c>
      <c r="AU422" s="23" t="s">
        <v>82</v>
      </c>
      <c r="AY422" s="23" t="s">
        <v>146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23" t="s">
        <v>80</v>
      </c>
      <c r="BK422" s="186">
        <f>ROUND(I422*H422,2)</f>
        <v>0</v>
      </c>
      <c r="BL422" s="23" t="s">
        <v>234</v>
      </c>
      <c r="BM422" s="23" t="s">
        <v>978</v>
      </c>
    </row>
    <row r="423" spans="2:65" s="1" customFormat="1" ht="31.5" customHeight="1">
      <c r="B423" s="174"/>
      <c r="C423" s="212" t="s">
        <v>979</v>
      </c>
      <c r="D423" s="212" t="s">
        <v>318</v>
      </c>
      <c r="E423" s="213" t="s">
        <v>980</v>
      </c>
      <c r="F423" s="214" t="s">
        <v>981</v>
      </c>
      <c r="G423" s="215" t="s">
        <v>307</v>
      </c>
      <c r="H423" s="216">
        <v>2</v>
      </c>
      <c r="I423" s="217"/>
      <c r="J423" s="218">
        <f>ROUND(I423*H423,2)</f>
        <v>0</v>
      </c>
      <c r="K423" s="214" t="s">
        <v>152</v>
      </c>
      <c r="L423" s="219"/>
      <c r="M423" s="220" t="s">
        <v>5</v>
      </c>
      <c r="N423" s="221" t="s">
        <v>43</v>
      </c>
      <c r="O423" s="41"/>
      <c r="P423" s="184">
        <f>O423*H423</f>
        <v>0</v>
      </c>
      <c r="Q423" s="184">
        <v>0.00164</v>
      </c>
      <c r="R423" s="184">
        <f>Q423*H423</f>
        <v>0.00328</v>
      </c>
      <c r="S423" s="184">
        <v>0</v>
      </c>
      <c r="T423" s="185">
        <f>S423*H423</f>
        <v>0</v>
      </c>
      <c r="AR423" s="23" t="s">
        <v>453</v>
      </c>
      <c r="AT423" s="23" t="s">
        <v>318</v>
      </c>
      <c r="AU423" s="23" t="s">
        <v>82</v>
      </c>
      <c r="AY423" s="23" t="s">
        <v>146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23" t="s">
        <v>80</v>
      </c>
      <c r="BK423" s="186">
        <f>ROUND(I423*H423,2)</f>
        <v>0</v>
      </c>
      <c r="BL423" s="23" t="s">
        <v>234</v>
      </c>
      <c r="BM423" s="23" t="s">
        <v>982</v>
      </c>
    </row>
    <row r="424" spans="2:65" s="1" customFormat="1" ht="31.5" customHeight="1">
      <c r="B424" s="174"/>
      <c r="C424" s="175" t="s">
        <v>983</v>
      </c>
      <c r="D424" s="175" t="s">
        <v>148</v>
      </c>
      <c r="E424" s="176" t="s">
        <v>984</v>
      </c>
      <c r="F424" s="177" t="s">
        <v>985</v>
      </c>
      <c r="G424" s="178" t="s">
        <v>879</v>
      </c>
      <c r="H424" s="233"/>
      <c r="I424" s="180"/>
      <c r="J424" s="181">
        <f>ROUND(I424*H424,2)</f>
        <v>0</v>
      </c>
      <c r="K424" s="177" t="s">
        <v>152</v>
      </c>
      <c r="L424" s="40"/>
      <c r="M424" s="182" t="s">
        <v>5</v>
      </c>
      <c r="N424" s="183" t="s">
        <v>43</v>
      </c>
      <c r="O424" s="41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AR424" s="23" t="s">
        <v>234</v>
      </c>
      <c r="AT424" s="23" t="s">
        <v>148</v>
      </c>
      <c r="AU424" s="23" t="s">
        <v>82</v>
      </c>
      <c r="AY424" s="23" t="s">
        <v>146</v>
      </c>
      <c r="BE424" s="186">
        <f>IF(N424="základní",J424,0)</f>
        <v>0</v>
      </c>
      <c r="BF424" s="186">
        <f>IF(N424="snížená",J424,0)</f>
        <v>0</v>
      </c>
      <c r="BG424" s="186">
        <f>IF(N424="zákl. přenesená",J424,0)</f>
        <v>0</v>
      </c>
      <c r="BH424" s="186">
        <f>IF(N424="sníž. přenesená",J424,0)</f>
        <v>0</v>
      </c>
      <c r="BI424" s="186">
        <f>IF(N424="nulová",J424,0)</f>
        <v>0</v>
      </c>
      <c r="BJ424" s="23" t="s">
        <v>80</v>
      </c>
      <c r="BK424" s="186">
        <f>ROUND(I424*H424,2)</f>
        <v>0</v>
      </c>
      <c r="BL424" s="23" t="s">
        <v>234</v>
      </c>
      <c r="BM424" s="23" t="s">
        <v>986</v>
      </c>
    </row>
    <row r="425" spans="2:63" s="10" customFormat="1" ht="29.85" customHeight="1">
      <c r="B425" s="160"/>
      <c r="D425" s="171" t="s">
        <v>71</v>
      </c>
      <c r="E425" s="172" t="s">
        <v>987</v>
      </c>
      <c r="F425" s="172" t="s">
        <v>988</v>
      </c>
      <c r="I425" s="163"/>
      <c r="J425" s="173">
        <f>BK425</f>
        <v>0</v>
      </c>
      <c r="L425" s="160"/>
      <c r="M425" s="165"/>
      <c r="N425" s="166"/>
      <c r="O425" s="166"/>
      <c r="P425" s="167">
        <f>SUM(P426:P474)</f>
        <v>0</v>
      </c>
      <c r="Q425" s="166"/>
      <c r="R425" s="167">
        <f>SUM(R426:R474)</f>
        <v>1.13795243</v>
      </c>
      <c r="S425" s="166"/>
      <c r="T425" s="168">
        <f>SUM(T426:T474)</f>
        <v>0</v>
      </c>
      <c r="AR425" s="161" t="s">
        <v>82</v>
      </c>
      <c r="AT425" s="169" t="s">
        <v>71</v>
      </c>
      <c r="AU425" s="169" t="s">
        <v>80</v>
      </c>
      <c r="AY425" s="161" t="s">
        <v>146</v>
      </c>
      <c r="BK425" s="170">
        <f>SUM(BK426:BK474)</f>
        <v>0</v>
      </c>
    </row>
    <row r="426" spans="2:65" s="1" customFormat="1" ht="31.5" customHeight="1">
      <c r="B426" s="174"/>
      <c r="C426" s="175" t="s">
        <v>989</v>
      </c>
      <c r="D426" s="175" t="s">
        <v>148</v>
      </c>
      <c r="E426" s="176" t="s">
        <v>990</v>
      </c>
      <c r="F426" s="177" t="s">
        <v>991</v>
      </c>
      <c r="G426" s="178" t="s">
        <v>161</v>
      </c>
      <c r="H426" s="179">
        <v>1.897</v>
      </c>
      <c r="I426" s="180"/>
      <c r="J426" s="181">
        <f>ROUND(I426*H426,2)</f>
        <v>0</v>
      </c>
      <c r="K426" s="177" t="s">
        <v>152</v>
      </c>
      <c r="L426" s="40"/>
      <c r="M426" s="182" t="s">
        <v>5</v>
      </c>
      <c r="N426" s="183" t="s">
        <v>43</v>
      </c>
      <c r="O426" s="41"/>
      <c r="P426" s="184">
        <f>O426*H426</f>
        <v>0</v>
      </c>
      <c r="Q426" s="184">
        <v>0.00189</v>
      </c>
      <c r="R426" s="184">
        <f>Q426*H426</f>
        <v>0.00358533</v>
      </c>
      <c r="S426" s="184">
        <v>0</v>
      </c>
      <c r="T426" s="185">
        <f>S426*H426</f>
        <v>0</v>
      </c>
      <c r="AR426" s="23" t="s">
        <v>234</v>
      </c>
      <c r="AT426" s="23" t="s">
        <v>148</v>
      </c>
      <c r="AU426" s="23" t="s">
        <v>82</v>
      </c>
      <c r="AY426" s="23" t="s">
        <v>146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23" t="s">
        <v>80</v>
      </c>
      <c r="BK426" s="186">
        <f>ROUND(I426*H426,2)</f>
        <v>0</v>
      </c>
      <c r="BL426" s="23" t="s">
        <v>234</v>
      </c>
      <c r="BM426" s="23" t="s">
        <v>992</v>
      </c>
    </row>
    <row r="427" spans="2:51" s="11" customFormat="1" ht="13.5">
      <c r="B427" s="187"/>
      <c r="D427" s="197" t="s">
        <v>155</v>
      </c>
      <c r="E427" s="206" t="s">
        <v>5</v>
      </c>
      <c r="F427" s="207" t="s">
        <v>993</v>
      </c>
      <c r="H427" s="208">
        <v>1.897</v>
      </c>
      <c r="I427" s="192"/>
      <c r="L427" s="187"/>
      <c r="M427" s="193"/>
      <c r="N427" s="194"/>
      <c r="O427" s="194"/>
      <c r="P427" s="194"/>
      <c r="Q427" s="194"/>
      <c r="R427" s="194"/>
      <c r="S427" s="194"/>
      <c r="T427" s="195"/>
      <c r="AT427" s="189" t="s">
        <v>155</v>
      </c>
      <c r="AU427" s="189" t="s">
        <v>82</v>
      </c>
      <c r="AV427" s="11" t="s">
        <v>82</v>
      </c>
      <c r="AW427" s="11" t="s">
        <v>35</v>
      </c>
      <c r="AX427" s="11" t="s">
        <v>80</v>
      </c>
      <c r="AY427" s="189" t="s">
        <v>146</v>
      </c>
    </row>
    <row r="428" spans="2:65" s="1" customFormat="1" ht="44.25" customHeight="1">
      <c r="B428" s="174"/>
      <c r="C428" s="175" t="s">
        <v>994</v>
      </c>
      <c r="D428" s="175" t="s">
        <v>148</v>
      </c>
      <c r="E428" s="176" t="s">
        <v>995</v>
      </c>
      <c r="F428" s="177" t="s">
        <v>996</v>
      </c>
      <c r="G428" s="178" t="s">
        <v>109</v>
      </c>
      <c r="H428" s="179">
        <v>60.02</v>
      </c>
      <c r="I428" s="180"/>
      <c r="J428" s="181">
        <f>ROUND(I428*H428,2)</f>
        <v>0</v>
      </c>
      <c r="K428" s="177" t="s">
        <v>152</v>
      </c>
      <c r="L428" s="40"/>
      <c r="M428" s="182" t="s">
        <v>5</v>
      </c>
      <c r="N428" s="183" t="s">
        <v>43</v>
      </c>
      <c r="O428" s="41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AR428" s="23" t="s">
        <v>234</v>
      </c>
      <c r="AT428" s="23" t="s">
        <v>148</v>
      </c>
      <c r="AU428" s="23" t="s">
        <v>82</v>
      </c>
      <c r="AY428" s="23" t="s">
        <v>146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23" t="s">
        <v>80</v>
      </c>
      <c r="BK428" s="186">
        <f>ROUND(I428*H428,2)</f>
        <v>0</v>
      </c>
      <c r="BL428" s="23" t="s">
        <v>234</v>
      </c>
      <c r="BM428" s="23" t="s">
        <v>997</v>
      </c>
    </row>
    <row r="429" spans="2:51" s="11" customFormat="1" ht="13.5">
      <c r="B429" s="187"/>
      <c r="D429" s="188" t="s">
        <v>155</v>
      </c>
      <c r="E429" s="189" t="s">
        <v>5</v>
      </c>
      <c r="F429" s="190" t="s">
        <v>998</v>
      </c>
      <c r="H429" s="191">
        <v>11</v>
      </c>
      <c r="I429" s="192"/>
      <c r="L429" s="187"/>
      <c r="M429" s="193"/>
      <c r="N429" s="194"/>
      <c r="O429" s="194"/>
      <c r="P429" s="194"/>
      <c r="Q429" s="194"/>
      <c r="R429" s="194"/>
      <c r="S429" s="194"/>
      <c r="T429" s="195"/>
      <c r="AT429" s="189" t="s">
        <v>155</v>
      </c>
      <c r="AU429" s="189" t="s">
        <v>82</v>
      </c>
      <c r="AV429" s="11" t="s">
        <v>82</v>
      </c>
      <c r="AW429" s="11" t="s">
        <v>35</v>
      </c>
      <c r="AX429" s="11" t="s">
        <v>72</v>
      </c>
      <c r="AY429" s="189" t="s">
        <v>146</v>
      </c>
    </row>
    <row r="430" spans="2:51" s="11" customFormat="1" ht="13.5">
      <c r="B430" s="187"/>
      <c r="D430" s="188" t="s">
        <v>155</v>
      </c>
      <c r="E430" s="189" t="s">
        <v>5</v>
      </c>
      <c r="F430" s="190" t="s">
        <v>999</v>
      </c>
      <c r="H430" s="191">
        <v>9.02</v>
      </c>
      <c r="I430" s="192"/>
      <c r="L430" s="187"/>
      <c r="M430" s="193"/>
      <c r="N430" s="194"/>
      <c r="O430" s="194"/>
      <c r="P430" s="194"/>
      <c r="Q430" s="194"/>
      <c r="R430" s="194"/>
      <c r="S430" s="194"/>
      <c r="T430" s="195"/>
      <c r="AT430" s="189" t="s">
        <v>155</v>
      </c>
      <c r="AU430" s="189" t="s">
        <v>82</v>
      </c>
      <c r="AV430" s="11" t="s">
        <v>82</v>
      </c>
      <c r="AW430" s="11" t="s">
        <v>35</v>
      </c>
      <c r="AX430" s="11" t="s">
        <v>72</v>
      </c>
      <c r="AY430" s="189" t="s">
        <v>146</v>
      </c>
    </row>
    <row r="431" spans="2:51" s="11" customFormat="1" ht="13.5">
      <c r="B431" s="187"/>
      <c r="D431" s="188" t="s">
        <v>155</v>
      </c>
      <c r="E431" s="189" t="s">
        <v>5</v>
      </c>
      <c r="F431" s="190" t="s">
        <v>1000</v>
      </c>
      <c r="H431" s="191">
        <v>40</v>
      </c>
      <c r="I431" s="192"/>
      <c r="L431" s="187"/>
      <c r="M431" s="193"/>
      <c r="N431" s="194"/>
      <c r="O431" s="194"/>
      <c r="P431" s="194"/>
      <c r="Q431" s="194"/>
      <c r="R431" s="194"/>
      <c r="S431" s="194"/>
      <c r="T431" s="195"/>
      <c r="AT431" s="189" t="s">
        <v>155</v>
      </c>
      <c r="AU431" s="189" t="s">
        <v>82</v>
      </c>
      <c r="AV431" s="11" t="s">
        <v>82</v>
      </c>
      <c r="AW431" s="11" t="s">
        <v>35</v>
      </c>
      <c r="AX431" s="11" t="s">
        <v>72</v>
      </c>
      <c r="AY431" s="189" t="s">
        <v>146</v>
      </c>
    </row>
    <row r="432" spans="2:51" s="12" customFormat="1" ht="13.5">
      <c r="B432" s="196"/>
      <c r="D432" s="197" t="s">
        <v>155</v>
      </c>
      <c r="E432" s="198" t="s">
        <v>5</v>
      </c>
      <c r="F432" s="199" t="s">
        <v>158</v>
      </c>
      <c r="H432" s="200">
        <v>60.02</v>
      </c>
      <c r="I432" s="201"/>
      <c r="L432" s="196"/>
      <c r="M432" s="202"/>
      <c r="N432" s="203"/>
      <c r="O432" s="203"/>
      <c r="P432" s="203"/>
      <c r="Q432" s="203"/>
      <c r="R432" s="203"/>
      <c r="S432" s="203"/>
      <c r="T432" s="204"/>
      <c r="AT432" s="205" t="s">
        <v>155</v>
      </c>
      <c r="AU432" s="205" t="s">
        <v>82</v>
      </c>
      <c r="AV432" s="12" t="s">
        <v>153</v>
      </c>
      <c r="AW432" s="12" t="s">
        <v>35</v>
      </c>
      <c r="AX432" s="12" t="s">
        <v>80</v>
      </c>
      <c r="AY432" s="205" t="s">
        <v>146</v>
      </c>
    </row>
    <row r="433" spans="2:65" s="1" customFormat="1" ht="44.25" customHeight="1">
      <c r="B433" s="174"/>
      <c r="C433" s="175" t="s">
        <v>1001</v>
      </c>
      <c r="D433" s="175" t="s">
        <v>148</v>
      </c>
      <c r="E433" s="176" t="s">
        <v>1002</v>
      </c>
      <c r="F433" s="177" t="s">
        <v>1003</v>
      </c>
      <c r="G433" s="178" t="s">
        <v>109</v>
      </c>
      <c r="H433" s="179">
        <v>39</v>
      </c>
      <c r="I433" s="180"/>
      <c r="J433" s="181">
        <f>ROUND(I433*H433,2)</f>
        <v>0</v>
      </c>
      <c r="K433" s="177" t="s">
        <v>152</v>
      </c>
      <c r="L433" s="40"/>
      <c r="M433" s="182" t="s">
        <v>5</v>
      </c>
      <c r="N433" s="183" t="s">
        <v>43</v>
      </c>
      <c r="O433" s="41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AR433" s="23" t="s">
        <v>234</v>
      </c>
      <c r="AT433" s="23" t="s">
        <v>148</v>
      </c>
      <c r="AU433" s="23" t="s">
        <v>82</v>
      </c>
      <c r="AY433" s="23" t="s">
        <v>146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23" t="s">
        <v>80</v>
      </c>
      <c r="BK433" s="186">
        <f>ROUND(I433*H433,2)</f>
        <v>0</v>
      </c>
      <c r="BL433" s="23" t="s">
        <v>234</v>
      </c>
      <c r="BM433" s="23" t="s">
        <v>1004</v>
      </c>
    </row>
    <row r="434" spans="2:51" s="11" customFormat="1" ht="13.5">
      <c r="B434" s="187"/>
      <c r="D434" s="188" t="s">
        <v>155</v>
      </c>
      <c r="E434" s="189" t="s">
        <v>5</v>
      </c>
      <c r="F434" s="190" t="s">
        <v>1005</v>
      </c>
      <c r="H434" s="191">
        <v>21.6</v>
      </c>
      <c r="I434" s="192"/>
      <c r="L434" s="187"/>
      <c r="M434" s="193"/>
      <c r="N434" s="194"/>
      <c r="O434" s="194"/>
      <c r="P434" s="194"/>
      <c r="Q434" s="194"/>
      <c r="R434" s="194"/>
      <c r="S434" s="194"/>
      <c r="T434" s="195"/>
      <c r="AT434" s="189" t="s">
        <v>155</v>
      </c>
      <c r="AU434" s="189" t="s">
        <v>82</v>
      </c>
      <c r="AV434" s="11" t="s">
        <v>82</v>
      </c>
      <c r="AW434" s="11" t="s">
        <v>35</v>
      </c>
      <c r="AX434" s="11" t="s">
        <v>72</v>
      </c>
      <c r="AY434" s="189" t="s">
        <v>146</v>
      </c>
    </row>
    <row r="435" spans="2:51" s="11" customFormat="1" ht="13.5">
      <c r="B435" s="187"/>
      <c r="D435" s="188" t="s">
        <v>155</v>
      </c>
      <c r="E435" s="189" t="s">
        <v>5</v>
      </c>
      <c r="F435" s="190" t="s">
        <v>1006</v>
      </c>
      <c r="H435" s="191">
        <v>14.4</v>
      </c>
      <c r="I435" s="192"/>
      <c r="L435" s="187"/>
      <c r="M435" s="193"/>
      <c r="N435" s="194"/>
      <c r="O435" s="194"/>
      <c r="P435" s="194"/>
      <c r="Q435" s="194"/>
      <c r="R435" s="194"/>
      <c r="S435" s="194"/>
      <c r="T435" s="195"/>
      <c r="AT435" s="189" t="s">
        <v>155</v>
      </c>
      <c r="AU435" s="189" t="s">
        <v>82</v>
      </c>
      <c r="AV435" s="11" t="s">
        <v>82</v>
      </c>
      <c r="AW435" s="11" t="s">
        <v>35</v>
      </c>
      <c r="AX435" s="11" t="s">
        <v>72</v>
      </c>
      <c r="AY435" s="189" t="s">
        <v>146</v>
      </c>
    </row>
    <row r="436" spans="2:51" s="11" customFormat="1" ht="13.5">
      <c r="B436" s="187"/>
      <c r="D436" s="188" t="s">
        <v>155</v>
      </c>
      <c r="E436" s="189" t="s">
        <v>5</v>
      </c>
      <c r="F436" s="190" t="s">
        <v>1007</v>
      </c>
      <c r="H436" s="191">
        <v>3</v>
      </c>
      <c r="I436" s="192"/>
      <c r="L436" s="187"/>
      <c r="M436" s="193"/>
      <c r="N436" s="194"/>
      <c r="O436" s="194"/>
      <c r="P436" s="194"/>
      <c r="Q436" s="194"/>
      <c r="R436" s="194"/>
      <c r="S436" s="194"/>
      <c r="T436" s="195"/>
      <c r="AT436" s="189" t="s">
        <v>155</v>
      </c>
      <c r="AU436" s="189" t="s">
        <v>82</v>
      </c>
      <c r="AV436" s="11" t="s">
        <v>82</v>
      </c>
      <c r="AW436" s="11" t="s">
        <v>35</v>
      </c>
      <c r="AX436" s="11" t="s">
        <v>72</v>
      </c>
      <c r="AY436" s="189" t="s">
        <v>146</v>
      </c>
    </row>
    <row r="437" spans="2:51" s="12" customFormat="1" ht="13.5">
      <c r="B437" s="196"/>
      <c r="D437" s="197" t="s">
        <v>155</v>
      </c>
      <c r="E437" s="198" t="s">
        <v>5</v>
      </c>
      <c r="F437" s="199" t="s">
        <v>158</v>
      </c>
      <c r="H437" s="200">
        <v>39</v>
      </c>
      <c r="I437" s="201"/>
      <c r="L437" s="196"/>
      <c r="M437" s="202"/>
      <c r="N437" s="203"/>
      <c r="O437" s="203"/>
      <c r="P437" s="203"/>
      <c r="Q437" s="203"/>
      <c r="R437" s="203"/>
      <c r="S437" s="203"/>
      <c r="T437" s="204"/>
      <c r="AT437" s="205" t="s">
        <v>155</v>
      </c>
      <c r="AU437" s="205" t="s">
        <v>82</v>
      </c>
      <c r="AV437" s="12" t="s">
        <v>153</v>
      </c>
      <c r="AW437" s="12" t="s">
        <v>35</v>
      </c>
      <c r="AX437" s="12" t="s">
        <v>80</v>
      </c>
      <c r="AY437" s="205" t="s">
        <v>146</v>
      </c>
    </row>
    <row r="438" spans="2:65" s="1" customFormat="1" ht="44.25" customHeight="1">
      <c r="B438" s="174"/>
      <c r="C438" s="175" t="s">
        <v>1008</v>
      </c>
      <c r="D438" s="175" t="s">
        <v>148</v>
      </c>
      <c r="E438" s="176" t="s">
        <v>1009</v>
      </c>
      <c r="F438" s="177" t="s">
        <v>1010</v>
      </c>
      <c r="G438" s="178" t="s">
        <v>109</v>
      </c>
      <c r="H438" s="179">
        <v>11.12</v>
      </c>
      <c r="I438" s="180"/>
      <c r="J438" s="181">
        <f>ROUND(I438*H438,2)</f>
        <v>0</v>
      </c>
      <c r="K438" s="177" t="s">
        <v>152</v>
      </c>
      <c r="L438" s="40"/>
      <c r="M438" s="182" t="s">
        <v>5</v>
      </c>
      <c r="N438" s="183" t="s">
        <v>43</v>
      </c>
      <c r="O438" s="41"/>
      <c r="P438" s="184">
        <f>O438*H438</f>
        <v>0</v>
      </c>
      <c r="Q438" s="184">
        <v>0</v>
      </c>
      <c r="R438" s="184">
        <f>Q438*H438</f>
        <v>0</v>
      </c>
      <c r="S438" s="184">
        <v>0</v>
      </c>
      <c r="T438" s="185">
        <f>S438*H438</f>
        <v>0</v>
      </c>
      <c r="AR438" s="23" t="s">
        <v>234</v>
      </c>
      <c r="AT438" s="23" t="s">
        <v>148</v>
      </c>
      <c r="AU438" s="23" t="s">
        <v>82</v>
      </c>
      <c r="AY438" s="23" t="s">
        <v>146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23" t="s">
        <v>80</v>
      </c>
      <c r="BK438" s="186">
        <f>ROUND(I438*H438,2)</f>
        <v>0</v>
      </c>
      <c r="BL438" s="23" t="s">
        <v>234</v>
      </c>
      <c r="BM438" s="23" t="s">
        <v>1011</v>
      </c>
    </row>
    <row r="439" spans="2:51" s="11" customFormat="1" ht="13.5">
      <c r="B439" s="187"/>
      <c r="D439" s="197" t="s">
        <v>155</v>
      </c>
      <c r="E439" s="206" t="s">
        <v>5</v>
      </c>
      <c r="F439" s="207" t="s">
        <v>1012</v>
      </c>
      <c r="H439" s="208">
        <v>11.12</v>
      </c>
      <c r="I439" s="192"/>
      <c r="L439" s="187"/>
      <c r="M439" s="193"/>
      <c r="N439" s="194"/>
      <c r="O439" s="194"/>
      <c r="P439" s="194"/>
      <c r="Q439" s="194"/>
      <c r="R439" s="194"/>
      <c r="S439" s="194"/>
      <c r="T439" s="195"/>
      <c r="AT439" s="189" t="s">
        <v>155</v>
      </c>
      <c r="AU439" s="189" t="s">
        <v>82</v>
      </c>
      <c r="AV439" s="11" t="s">
        <v>82</v>
      </c>
      <c r="AW439" s="11" t="s">
        <v>35</v>
      </c>
      <c r="AX439" s="11" t="s">
        <v>80</v>
      </c>
      <c r="AY439" s="189" t="s">
        <v>146</v>
      </c>
    </row>
    <row r="440" spans="2:65" s="1" customFormat="1" ht="44.25" customHeight="1">
      <c r="B440" s="174"/>
      <c r="C440" s="175" t="s">
        <v>1013</v>
      </c>
      <c r="D440" s="175" t="s">
        <v>148</v>
      </c>
      <c r="E440" s="176" t="s">
        <v>1014</v>
      </c>
      <c r="F440" s="177" t="s">
        <v>1015</v>
      </c>
      <c r="G440" s="178" t="s">
        <v>109</v>
      </c>
      <c r="H440" s="179">
        <v>4.51</v>
      </c>
      <c r="I440" s="180"/>
      <c r="J440" s="181">
        <f>ROUND(I440*H440,2)</f>
        <v>0</v>
      </c>
      <c r="K440" s="177" t="s">
        <v>152</v>
      </c>
      <c r="L440" s="40"/>
      <c r="M440" s="182" t="s">
        <v>5</v>
      </c>
      <c r="N440" s="183" t="s">
        <v>43</v>
      </c>
      <c r="O440" s="41"/>
      <c r="P440" s="184">
        <f>O440*H440</f>
        <v>0</v>
      </c>
      <c r="Q440" s="184">
        <v>0</v>
      </c>
      <c r="R440" s="184">
        <f>Q440*H440</f>
        <v>0</v>
      </c>
      <c r="S440" s="184">
        <v>0</v>
      </c>
      <c r="T440" s="185">
        <f>S440*H440</f>
        <v>0</v>
      </c>
      <c r="AR440" s="23" t="s">
        <v>234</v>
      </c>
      <c r="AT440" s="23" t="s">
        <v>148</v>
      </c>
      <c r="AU440" s="23" t="s">
        <v>82</v>
      </c>
      <c r="AY440" s="23" t="s">
        <v>146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23" t="s">
        <v>80</v>
      </c>
      <c r="BK440" s="186">
        <f>ROUND(I440*H440,2)</f>
        <v>0</v>
      </c>
      <c r="BL440" s="23" t="s">
        <v>234</v>
      </c>
      <c r="BM440" s="23" t="s">
        <v>1016</v>
      </c>
    </row>
    <row r="441" spans="2:51" s="11" customFormat="1" ht="13.5">
      <c r="B441" s="187"/>
      <c r="D441" s="197" t="s">
        <v>155</v>
      </c>
      <c r="E441" s="206" t="s">
        <v>5</v>
      </c>
      <c r="F441" s="207" t="s">
        <v>1017</v>
      </c>
      <c r="H441" s="208">
        <v>4.51</v>
      </c>
      <c r="I441" s="192"/>
      <c r="L441" s="187"/>
      <c r="M441" s="193"/>
      <c r="N441" s="194"/>
      <c r="O441" s="194"/>
      <c r="P441" s="194"/>
      <c r="Q441" s="194"/>
      <c r="R441" s="194"/>
      <c r="S441" s="194"/>
      <c r="T441" s="195"/>
      <c r="AT441" s="189" t="s">
        <v>155</v>
      </c>
      <c r="AU441" s="189" t="s">
        <v>82</v>
      </c>
      <c r="AV441" s="11" t="s">
        <v>82</v>
      </c>
      <c r="AW441" s="11" t="s">
        <v>35</v>
      </c>
      <c r="AX441" s="11" t="s">
        <v>80</v>
      </c>
      <c r="AY441" s="189" t="s">
        <v>146</v>
      </c>
    </row>
    <row r="442" spans="2:65" s="1" customFormat="1" ht="31.5" customHeight="1">
      <c r="B442" s="174"/>
      <c r="C442" s="212" t="s">
        <v>1018</v>
      </c>
      <c r="D442" s="212" t="s">
        <v>318</v>
      </c>
      <c r="E442" s="213" t="s">
        <v>1019</v>
      </c>
      <c r="F442" s="214" t="s">
        <v>1020</v>
      </c>
      <c r="G442" s="215" t="s">
        <v>161</v>
      </c>
      <c r="H442" s="216">
        <v>1.309</v>
      </c>
      <c r="I442" s="217"/>
      <c r="J442" s="218">
        <f>ROUND(I442*H442,2)</f>
        <v>0</v>
      </c>
      <c r="K442" s="214" t="s">
        <v>152</v>
      </c>
      <c r="L442" s="219"/>
      <c r="M442" s="220" t="s">
        <v>5</v>
      </c>
      <c r="N442" s="221" t="s">
        <v>43</v>
      </c>
      <c r="O442" s="41"/>
      <c r="P442" s="184">
        <f>O442*H442</f>
        <v>0</v>
      </c>
      <c r="Q442" s="184">
        <v>0.55</v>
      </c>
      <c r="R442" s="184">
        <f>Q442*H442</f>
        <v>0.71995</v>
      </c>
      <c r="S442" s="184">
        <v>0</v>
      </c>
      <c r="T442" s="185">
        <f>S442*H442</f>
        <v>0</v>
      </c>
      <c r="AR442" s="23" t="s">
        <v>453</v>
      </c>
      <c r="AT442" s="23" t="s">
        <v>318</v>
      </c>
      <c r="AU442" s="23" t="s">
        <v>82</v>
      </c>
      <c r="AY442" s="23" t="s">
        <v>146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23" t="s">
        <v>80</v>
      </c>
      <c r="BK442" s="186">
        <f>ROUND(I442*H442,2)</f>
        <v>0</v>
      </c>
      <c r="BL442" s="23" t="s">
        <v>234</v>
      </c>
      <c r="BM442" s="23" t="s">
        <v>1021</v>
      </c>
    </row>
    <row r="443" spans="2:51" s="11" customFormat="1" ht="13.5">
      <c r="B443" s="187"/>
      <c r="D443" s="188" t="s">
        <v>155</v>
      </c>
      <c r="E443" s="189" t="s">
        <v>5</v>
      </c>
      <c r="F443" s="190" t="s">
        <v>1022</v>
      </c>
      <c r="H443" s="191">
        <v>0.139</v>
      </c>
      <c r="I443" s="192"/>
      <c r="L443" s="187"/>
      <c r="M443" s="193"/>
      <c r="N443" s="194"/>
      <c r="O443" s="194"/>
      <c r="P443" s="194"/>
      <c r="Q443" s="194"/>
      <c r="R443" s="194"/>
      <c r="S443" s="194"/>
      <c r="T443" s="195"/>
      <c r="AT443" s="189" t="s">
        <v>155</v>
      </c>
      <c r="AU443" s="189" t="s">
        <v>82</v>
      </c>
      <c r="AV443" s="11" t="s">
        <v>82</v>
      </c>
      <c r="AW443" s="11" t="s">
        <v>35</v>
      </c>
      <c r="AX443" s="11" t="s">
        <v>72</v>
      </c>
      <c r="AY443" s="189" t="s">
        <v>146</v>
      </c>
    </row>
    <row r="444" spans="2:51" s="11" customFormat="1" ht="13.5">
      <c r="B444" s="187"/>
      <c r="D444" s="188" t="s">
        <v>155</v>
      </c>
      <c r="E444" s="189" t="s">
        <v>5</v>
      </c>
      <c r="F444" s="190" t="s">
        <v>1023</v>
      </c>
      <c r="H444" s="191">
        <v>0.02</v>
      </c>
      <c r="I444" s="192"/>
      <c r="L444" s="187"/>
      <c r="M444" s="193"/>
      <c r="N444" s="194"/>
      <c r="O444" s="194"/>
      <c r="P444" s="194"/>
      <c r="Q444" s="194"/>
      <c r="R444" s="194"/>
      <c r="S444" s="194"/>
      <c r="T444" s="195"/>
      <c r="AT444" s="189" t="s">
        <v>155</v>
      </c>
      <c r="AU444" s="189" t="s">
        <v>82</v>
      </c>
      <c r="AV444" s="11" t="s">
        <v>82</v>
      </c>
      <c r="AW444" s="11" t="s">
        <v>35</v>
      </c>
      <c r="AX444" s="11" t="s">
        <v>72</v>
      </c>
      <c r="AY444" s="189" t="s">
        <v>146</v>
      </c>
    </row>
    <row r="445" spans="2:51" s="11" customFormat="1" ht="13.5">
      <c r="B445" s="187"/>
      <c r="D445" s="188" t="s">
        <v>155</v>
      </c>
      <c r="E445" s="189" t="s">
        <v>5</v>
      </c>
      <c r="F445" s="190" t="s">
        <v>1024</v>
      </c>
      <c r="H445" s="191">
        <v>0.032</v>
      </c>
      <c r="I445" s="192"/>
      <c r="L445" s="187"/>
      <c r="M445" s="193"/>
      <c r="N445" s="194"/>
      <c r="O445" s="194"/>
      <c r="P445" s="194"/>
      <c r="Q445" s="194"/>
      <c r="R445" s="194"/>
      <c r="S445" s="194"/>
      <c r="T445" s="195"/>
      <c r="AT445" s="189" t="s">
        <v>155</v>
      </c>
      <c r="AU445" s="189" t="s">
        <v>82</v>
      </c>
      <c r="AV445" s="11" t="s">
        <v>82</v>
      </c>
      <c r="AW445" s="11" t="s">
        <v>35</v>
      </c>
      <c r="AX445" s="11" t="s">
        <v>72</v>
      </c>
      <c r="AY445" s="189" t="s">
        <v>146</v>
      </c>
    </row>
    <row r="446" spans="2:51" s="11" customFormat="1" ht="13.5">
      <c r="B446" s="187"/>
      <c r="D446" s="188" t="s">
        <v>155</v>
      </c>
      <c r="E446" s="189" t="s">
        <v>5</v>
      </c>
      <c r="F446" s="190" t="s">
        <v>1025</v>
      </c>
      <c r="H446" s="191">
        <v>0.058</v>
      </c>
      <c r="I446" s="192"/>
      <c r="L446" s="187"/>
      <c r="M446" s="193"/>
      <c r="N446" s="194"/>
      <c r="O446" s="194"/>
      <c r="P446" s="194"/>
      <c r="Q446" s="194"/>
      <c r="R446" s="194"/>
      <c r="S446" s="194"/>
      <c r="T446" s="195"/>
      <c r="AT446" s="189" t="s">
        <v>155</v>
      </c>
      <c r="AU446" s="189" t="s">
        <v>82</v>
      </c>
      <c r="AV446" s="11" t="s">
        <v>82</v>
      </c>
      <c r="AW446" s="11" t="s">
        <v>35</v>
      </c>
      <c r="AX446" s="11" t="s">
        <v>72</v>
      </c>
      <c r="AY446" s="189" t="s">
        <v>146</v>
      </c>
    </row>
    <row r="447" spans="2:51" s="11" customFormat="1" ht="13.5">
      <c r="B447" s="187"/>
      <c r="D447" s="188" t="s">
        <v>155</v>
      </c>
      <c r="E447" s="189" t="s">
        <v>5</v>
      </c>
      <c r="F447" s="190" t="s">
        <v>1026</v>
      </c>
      <c r="H447" s="191">
        <v>0.432</v>
      </c>
      <c r="I447" s="192"/>
      <c r="L447" s="187"/>
      <c r="M447" s="193"/>
      <c r="N447" s="194"/>
      <c r="O447" s="194"/>
      <c r="P447" s="194"/>
      <c r="Q447" s="194"/>
      <c r="R447" s="194"/>
      <c r="S447" s="194"/>
      <c r="T447" s="195"/>
      <c r="AT447" s="189" t="s">
        <v>155</v>
      </c>
      <c r="AU447" s="189" t="s">
        <v>82</v>
      </c>
      <c r="AV447" s="11" t="s">
        <v>82</v>
      </c>
      <c r="AW447" s="11" t="s">
        <v>35</v>
      </c>
      <c r="AX447" s="11" t="s">
        <v>72</v>
      </c>
      <c r="AY447" s="189" t="s">
        <v>146</v>
      </c>
    </row>
    <row r="448" spans="2:51" s="11" customFormat="1" ht="13.5">
      <c r="B448" s="187"/>
      <c r="D448" s="188" t="s">
        <v>155</v>
      </c>
      <c r="E448" s="189" t="s">
        <v>5</v>
      </c>
      <c r="F448" s="190" t="s">
        <v>1027</v>
      </c>
      <c r="H448" s="191">
        <v>0.288</v>
      </c>
      <c r="I448" s="192"/>
      <c r="L448" s="187"/>
      <c r="M448" s="193"/>
      <c r="N448" s="194"/>
      <c r="O448" s="194"/>
      <c r="P448" s="194"/>
      <c r="Q448" s="194"/>
      <c r="R448" s="194"/>
      <c r="S448" s="194"/>
      <c r="T448" s="195"/>
      <c r="AT448" s="189" t="s">
        <v>155</v>
      </c>
      <c r="AU448" s="189" t="s">
        <v>82</v>
      </c>
      <c r="AV448" s="11" t="s">
        <v>82</v>
      </c>
      <c r="AW448" s="11" t="s">
        <v>35</v>
      </c>
      <c r="AX448" s="11" t="s">
        <v>72</v>
      </c>
      <c r="AY448" s="189" t="s">
        <v>146</v>
      </c>
    </row>
    <row r="449" spans="2:51" s="11" customFormat="1" ht="13.5">
      <c r="B449" s="187"/>
      <c r="D449" s="188" t="s">
        <v>155</v>
      </c>
      <c r="E449" s="189" t="s">
        <v>5</v>
      </c>
      <c r="F449" s="190" t="s">
        <v>1028</v>
      </c>
      <c r="H449" s="191">
        <v>0.06</v>
      </c>
      <c r="I449" s="192"/>
      <c r="L449" s="187"/>
      <c r="M449" s="193"/>
      <c r="N449" s="194"/>
      <c r="O449" s="194"/>
      <c r="P449" s="194"/>
      <c r="Q449" s="194"/>
      <c r="R449" s="194"/>
      <c r="S449" s="194"/>
      <c r="T449" s="195"/>
      <c r="AT449" s="189" t="s">
        <v>155</v>
      </c>
      <c r="AU449" s="189" t="s">
        <v>82</v>
      </c>
      <c r="AV449" s="11" t="s">
        <v>82</v>
      </c>
      <c r="AW449" s="11" t="s">
        <v>35</v>
      </c>
      <c r="AX449" s="11" t="s">
        <v>72</v>
      </c>
      <c r="AY449" s="189" t="s">
        <v>146</v>
      </c>
    </row>
    <row r="450" spans="2:51" s="11" customFormat="1" ht="13.5">
      <c r="B450" s="187"/>
      <c r="D450" s="188" t="s">
        <v>155</v>
      </c>
      <c r="E450" s="189" t="s">
        <v>5</v>
      </c>
      <c r="F450" s="190" t="s">
        <v>1029</v>
      </c>
      <c r="H450" s="191">
        <v>0.28</v>
      </c>
      <c r="I450" s="192"/>
      <c r="L450" s="187"/>
      <c r="M450" s="193"/>
      <c r="N450" s="194"/>
      <c r="O450" s="194"/>
      <c r="P450" s="194"/>
      <c r="Q450" s="194"/>
      <c r="R450" s="194"/>
      <c r="S450" s="194"/>
      <c r="T450" s="195"/>
      <c r="AT450" s="189" t="s">
        <v>155</v>
      </c>
      <c r="AU450" s="189" t="s">
        <v>82</v>
      </c>
      <c r="AV450" s="11" t="s">
        <v>82</v>
      </c>
      <c r="AW450" s="11" t="s">
        <v>35</v>
      </c>
      <c r="AX450" s="11" t="s">
        <v>72</v>
      </c>
      <c r="AY450" s="189" t="s">
        <v>146</v>
      </c>
    </row>
    <row r="451" spans="2:51" s="12" customFormat="1" ht="13.5">
      <c r="B451" s="196"/>
      <c r="D451" s="197" t="s">
        <v>155</v>
      </c>
      <c r="E451" s="198" t="s">
        <v>5</v>
      </c>
      <c r="F451" s="199" t="s">
        <v>158</v>
      </c>
      <c r="H451" s="200">
        <v>1.309</v>
      </c>
      <c r="I451" s="201"/>
      <c r="L451" s="196"/>
      <c r="M451" s="202"/>
      <c r="N451" s="203"/>
      <c r="O451" s="203"/>
      <c r="P451" s="203"/>
      <c r="Q451" s="203"/>
      <c r="R451" s="203"/>
      <c r="S451" s="203"/>
      <c r="T451" s="204"/>
      <c r="AT451" s="205" t="s">
        <v>155</v>
      </c>
      <c r="AU451" s="205" t="s">
        <v>82</v>
      </c>
      <c r="AV451" s="12" t="s">
        <v>153</v>
      </c>
      <c r="AW451" s="12" t="s">
        <v>35</v>
      </c>
      <c r="AX451" s="12" t="s">
        <v>80</v>
      </c>
      <c r="AY451" s="205" t="s">
        <v>146</v>
      </c>
    </row>
    <row r="452" spans="2:65" s="1" customFormat="1" ht="31.5" customHeight="1">
      <c r="B452" s="174"/>
      <c r="C452" s="175" t="s">
        <v>1030</v>
      </c>
      <c r="D452" s="175" t="s">
        <v>148</v>
      </c>
      <c r="E452" s="176" t="s">
        <v>1031</v>
      </c>
      <c r="F452" s="177" t="s">
        <v>1032</v>
      </c>
      <c r="G452" s="178" t="s">
        <v>151</v>
      </c>
      <c r="H452" s="179">
        <v>16.4</v>
      </c>
      <c r="I452" s="180"/>
      <c r="J452" s="181">
        <f>ROUND(I452*H452,2)</f>
        <v>0</v>
      </c>
      <c r="K452" s="177" t="s">
        <v>152</v>
      </c>
      <c r="L452" s="40"/>
      <c r="M452" s="182" t="s">
        <v>5</v>
      </c>
      <c r="N452" s="183" t="s">
        <v>43</v>
      </c>
      <c r="O452" s="41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AR452" s="23" t="s">
        <v>234</v>
      </c>
      <c r="AT452" s="23" t="s">
        <v>148</v>
      </c>
      <c r="AU452" s="23" t="s">
        <v>82</v>
      </c>
      <c r="AY452" s="23" t="s">
        <v>146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23" t="s">
        <v>80</v>
      </c>
      <c r="BK452" s="186">
        <f>ROUND(I452*H452,2)</f>
        <v>0</v>
      </c>
      <c r="BL452" s="23" t="s">
        <v>234</v>
      </c>
      <c r="BM452" s="23" t="s">
        <v>1033</v>
      </c>
    </row>
    <row r="453" spans="2:51" s="11" customFormat="1" ht="13.5">
      <c r="B453" s="187"/>
      <c r="D453" s="197" t="s">
        <v>155</v>
      </c>
      <c r="E453" s="206" t="s">
        <v>5</v>
      </c>
      <c r="F453" s="207" t="s">
        <v>1034</v>
      </c>
      <c r="H453" s="208">
        <v>16.4</v>
      </c>
      <c r="I453" s="192"/>
      <c r="L453" s="187"/>
      <c r="M453" s="193"/>
      <c r="N453" s="194"/>
      <c r="O453" s="194"/>
      <c r="P453" s="194"/>
      <c r="Q453" s="194"/>
      <c r="R453" s="194"/>
      <c r="S453" s="194"/>
      <c r="T453" s="195"/>
      <c r="AT453" s="189" t="s">
        <v>155</v>
      </c>
      <c r="AU453" s="189" t="s">
        <v>82</v>
      </c>
      <c r="AV453" s="11" t="s">
        <v>82</v>
      </c>
      <c r="AW453" s="11" t="s">
        <v>35</v>
      </c>
      <c r="AX453" s="11" t="s">
        <v>80</v>
      </c>
      <c r="AY453" s="189" t="s">
        <v>146</v>
      </c>
    </row>
    <row r="454" spans="2:65" s="1" customFormat="1" ht="22.5" customHeight="1">
      <c r="B454" s="174"/>
      <c r="C454" s="212" t="s">
        <v>1035</v>
      </c>
      <c r="D454" s="212" t="s">
        <v>318</v>
      </c>
      <c r="E454" s="213" t="s">
        <v>1036</v>
      </c>
      <c r="F454" s="214" t="s">
        <v>1037</v>
      </c>
      <c r="G454" s="215" t="s">
        <v>161</v>
      </c>
      <c r="H454" s="216">
        <v>0.295</v>
      </c>
      <c r="I454" s="217"/>
      <c r="J454" s="218">
        <f>ROUND(I454*H454,2)</f>
        <v>0</v>
      </c>
      <c r="K454" s="214" t="s">
        <v>152</v>
      </c>
      <c r="L454" s="219"/>
      <c r="M454" s="220" t="s">
        <v>5</v>
      </c>
      <c r="N454" s="221" t="s">
        <v>43</v>
      </c>
      <c r="O454" s="41"/>
      <c r="P454" s="184">
        <f>O454*H454</f>
        <v>0</v>
      </c>
      <c r="Q454" s="184">
        <v>0.55</v>
      </c>
      <c r="R454" s="184">
        <f>Q454*H454</f>
        <v>0.16225</v>
      </c>
      <c r="S454" s="184">
        <v>0</v>
      </c>
      <c r="T454" s="185">
        <f>S454*H454</f>
        <v>0</v>
      </c>
      <c r="AR454" s="23" t="s">
        <v>453</v>
      </c>
      <c r="AT454" s="23" t="s">
        <v>318</v>
      </c>
      <c r="AU454" s="23" t="s">
        <v>82</v>
      </c>
      <c r="AY454" s="23" t="s">
        <v>146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23" t="s">
        <v>80</v>
      </c>
      <c r="BK454" s="186">
        <f>ROUND(I454*H454,2)</f>
        <v>0</v>
      </c>
      <c r="BL454" s="23" t="s">
        <v>234</v>
      </c>
      <c r="BM454" s="23" t="s">
        <v>1038</v>
      </c>
    </row>
    <row r="455" spans="2:51" s="11" customFormat="1" ht="13.5">
      <c r="B455" s="187"/>
      <c r="D455" s="197" t="s">
        <v>155</v>
      </c>
      <c r="E455" s="206" t="s">
        <v>5</v>
      </c>
      <c r="F455" s="207" t="s">
        <v>1039</v>
      </c>
      <c r="H455" s="208">
        <v>0.295</v>
      </c>
      <c r="I455" s="192"/>
      <c r="L455" s="187"/>
      <c r="M455" s="193"/>
      <c r="N455" s="194"/>
      <c r="O455" s="194"/>
      <c r="P455" s="194"/>
      <c r="Q455" s="194"/>
      <c r="R455" s="194"/>
      <c r="S455" s="194"/>
      <c r="T455" s="195"/>
      <c r="AT455" s="189" t="s">
        <v>155</v>
      </c>
      <c r="AU455" s="189" t="s">
        <v>82</v>
      </c>
      <c r="AV455" s="11" t="s">
        <v>82</v>
      </c>
      <c r="AW455" s="11" t="s">
        <v>35</v>
      </c>
      <c r="AX455" s="11" t="s">
        <v>80</v>
      </c>
      <c r="AY455" s="189" t="s">
        <v>146</v>
      </c>
    </row>
    <row r="456" spans="2:65" s="1" customFormat="1" ht="31.5" customHeight="1">
      <c r="B456" s="174"/>
      <c r="C456" s="175" t="s">
        <v>1040</v>
      </c>
      <c r="D456" s="175" t="s">
        <v>148</v>
      </c>
      <c r="E456" s="176" t="s">
        <v>1041</v>
      </c>
      <c r="F456" s="177" t="s">
        <v>1042</v>
      </c>
      <c r="G456" s="178" t="s">
        <v>151</v>
      </c>
      <c r="H456" s="179">
        <v>31.75</v>
      </c>
      <c r="I456" s="180"/>
      <c r="J456" s="181">
        <f>ROUND(I456*H456,2)</f>
        <v>0</v>
      </c>
      <c r="K456" s="177" t="s">
        <v>152</v>
      </c>
      <c r="L456" s="40"/>
      <c r="M456" s="182" t="s">
        <v>5</v>
      </c>
      <c r="N456" s="183" t="s">
        <v>43</v>
      </c>
      <c r="O456" s="41"/>
      <c r="P456" s="184">
        <f>O456*H456</f>
        <v>0</v>
      </c>
      <c r="Q456" s="184">
        <v>0</v>
      </c>
      <c r="R456" s="184">
        <f>Q456*H456</f>
        <v>0</v>
      </c>
      <c r="S456" s="184">
        <v>0</v>
      </c>
      <c r="T456" s="185">
        <f>S456*H456</f>
        <v>0</v>
      </c>
      <c r="AR456" s="23" t="s">
        <v>234</v>
      </c>
      <c r="AT456" s="23" t="s">
        <v>148</v>
      </c>
      <c r="AU456" s="23" t="s">
        <v>82</v>
      </c>
      <c r="AY456" s="23" t="s">
        <v>146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23" t="s">
        <v>80</v>
      </c>
      <c r="BK456" s="186">
        <f>ROUND(I456*H456,2)</f>
        <v>0</v>
      </c>
      <c r="BL456" s="23" t="s">
        <v>234</v>
      </c>
      <c r="BM456" s="23" t="s">
        <v>1043</v>
      </c>
    </row>
    <row r="457" spans="2:51" s="11" customFormat="1" ht="13.5">
      <c r="B457" s="187"/>
      <c r="D457" s="197" t="s">
        <v>155</v>
      </c>
      <c r="E457" s="206" t="s">
        <v>5</v>
      </c>
      <c r="F457" s="207" t="s">
        <v>1044</v>
      </c>
      <c r="H457" s="208">
        <v>31.75</v>
      </c>
      <c r="I457" s="192"/>
      <c r="L457" s="187"/>
      <c r="M457" s="193"/>
      <c r="N457" s="194"/>
      <c r="O457" s="194"/>
      <c r="P457" s="194"/>
      <c r="Q457" s="194"/>
      <c r="R457" s="194"/>
      <c r="S457" s="194"/>
      <c r="T457" s="195"/>
      <c r="AT457" s="189" t="s">
        <v>155</v>
      </c>
      <c r="AU457" s="189" t="s">
        <v>82</v>
      </c>
      <c r="AV457" s="11" t="s">
        <v>82</v>
      </c>
      <c r="AW457" s="11" t="s">
        <v>35</v>
      </c>
      <c r="AX457" s="11" t="s">
        <v>80</v>
      </c>
      <c r="AY457" s="189" t="s">
        <v>146</v>
      </c>
    </row>
    <row r="458" spans="2:65" s="1" customFormat="1" ht="22.5" customHeight="1">
      <c r="B458" s="174"/>
      <c r="C458" s="175" t="s">
        <v>1045</v>
      </c>
      <c r="D458" s="175" t="s">
        <v>148</v>
      </c>
      <c r="E458" s="176" t="s">
        <v>1046</v>
      </c>
      <c r="F458" s="177" t="s">
        <v>1047</v>
      </c>
      <c r="G458" s="178" t="s">
        <v>109</v>
      </c>
      <c r="H458" s="179">
        <v>44.01</v>
      </c>
      <c r="I458" s="180"/>
      <c r="J458" s="181">
        <f>ROUND(I458*H458,2)</f>
        <v>0</v>
      </c>
      <c r="K458" s="177" t="s">
        <v>152</v>
      </c>
      <c r="L458" s="40"/>
      <c r="M458" s="182" t="s">
        <v>5</v>
      </c>
      <c r="N458" s="183" t="s">
        <v>43</v>
      </c>
      <c r="O458" s="41"/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AR458" s="23" t="s">
        <v>234</v>
      </c>
      <c r="AT458" s="23" t="s">
        <v>148</v>
      </c>
      <c r="AU458" s="23" t="s">
        <v>82</v>
      </c>
      <c r="AY458" s="23" t="s">
        <v>146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23" t="s">
        <v>80</v>
      </c>
      <c r="BK458" s="186">
        <f>ROUND(I458*H458,2)</f>
        <v>0</v>
      </c>
      <c r="BL458" s="23" t="s">
        <v>234</v>
      </c>
      <c r="BM458" s="23" t="s">
        <v>1048</v>
      </c>
    </row>
    <row r="459" spans="2:51" s="11" customFormat="1" ht="13.5">
      <c r="B459" s="187"/>
      <c r="D459" s="197" t="s">
        <v>155</v>
      </c>
      <c r="E459" s="206" t="s">
        <v>5</v>
      </c>
      <c r="F459" s="207" t="s">
        <v>1049</v>
      </c>
      <c r="H459" s="208">
        <v>44.01</v>
      </c>
      <c r="I459" s="192"/>
      <c r="L459" s="187"/>
      <c r="M459" s="193"/>
      <c r="N459" s="194"/>
      <c r="O459" s="194"/>
      <c r="P459" s="194"/>
      <c r="Q459" s="194"/>
      <c r="R459" s="194"/>
      <c r="S459" s="194"/>
      <c r="T459" s="195"/>
      <c r="AT459" s="189" t="s">
        <v>155</v>
      </c>
      <c r="AU459" s="189" t="s">
        <v>82</v>
      </c>
      <c r="AV459" s="11" t="s">
        <v>82</v>
      </c>
      <c r="AW459" s="11" t="s">
        <v>35</v>
      </c>
      <c r="AX459" s="11" t="s">
        <v>80</v>
      </c>
      <c r="AY459" s="189" t="s">
        <v>146</v>
      </c>
    </row>
    <row r="460" spans="2:65" s="1" customFormat="1" ht="31.5" customHeight="1">
      <c r="B460" s="174"/>
      <c r="C460" s="212" t="s">
        <v>1050</v>
      </c>
      <c r="D460" s="212" t="s">
        <v>318</v>
      </c>
      <c r="E460" s="213" t="s">
        <v>1051</v>
      </c>
      <c r="F460" s="214" t="s">
        <v>1052</v>
      </c>
      <c r="G460" s="215" t="s">
        <v>161</v>
      </c>
      <c r="H460" s="216">
        <v>0.271</v>
      </c>
      <c r="I460" s="217"/>
      <c r="J460" s="218">
        <f>ROUND(I460*H460,2)</f>
        <v>0</v>
      </c>
      <c r="K460" s="214" t="s">
        <v>152</v>
      </c>
      <c r="L460" s="219"/>
      <c r="M460" s="220" t="s">
        <v>5</v>
      </c>
      <c r="N460" s="221" t="s">
        <v>43</v>
      </c>
      <c r="O460" s="41"/>
      <c r="P460" s="184">
        <f>O460*H460</f>
        <v>0</v>
      </c>
      <c r="Q460" s="184">
        <v>0.55</v>
      </c>
      <c r="R460" s="184">
        <f>Q460*H460</f>
        <v>0.14905000000000002</v>
      </c>
      <c r="S460" s="184">
        <v>0</v>
      </c>
      <c r="T460" s="185">
        <f>S460*H460</f>
        <v>0</v>
      </c>
      <c r="AR460" s="23" t="s">
        <v>453</v>
      </c>
      <c r="AT460" s="23" t="s">
        <v>318</v>
      </c>
      <c r="AU460" s="23" t="s">
        <v>82</v>
      </c>
      <c r="AY460" s="23" t="s">
        <v>146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23" t="s">
        <v>80</v>
      </c>
      <c r="BK460" s="186">
        <f>ROUND(I460*H460,2)</f>
        <v>0</v>
      </c>
      <c r="BL460" s="23" t="s">
        <v>234</v>
      </c>
      <c r="BM460" s="23" t="s">
        <v>1053</v>
      </c>
    </row>
    <row r="461" spans="2:51" s="11" customFormat="1" ht="13.5">
      <c r="B461" s="187"/>
      <c r="D461" s="188" t="s">
        <v>155</v>
      </c>
      <c r="E461" s="189" t="s">
        <v>5</v>
      </c>
      <c r="F461" s="190" t="s">
        <v>1054</v>
      </c>
      <c r="H461" s="191">
        <v>0.059</v>
      </c>
      <c r="I461" s="192"/>
      <c r="L461" s="187"/>
      <c r="M461" s="193"/>
      <c r="N461" s="194"/>
      <c r="O461" s="194"/>
      <c r="P461" s="194"/>
      <c r="Q461" s="194"/>
      <c r="R461" s="194"/>
      <c r="S461" s="194"/>
      <c r="T461" s="195"/>
      <c r="AT461" s="189" t="s">
        <v>155</v>
      </c>
      <c r="AU461" s="189" t="s">
        <v>82</v>
      </c>
      <c r="AV461" s="11" t="s">
        <v>82</v>
      </c>
      <c r="AW461" s="11" t="s">
        <v>35</v>
      </c>
      <c r="AX461" s="11" t="s">
        <v>72</v>
      </c>
      <c r="AY461" s="189" t="s">
        <v>146</v>
      </c>
    </row>
    <row r="462" spans="2:51" s="11" customFormat="1" ht="13.5">
      <c r="B462" s="187"/>
      <c r="D462" s="188" t="s">
        <v>155</v>
      </c>
      <c r="E462" s="189" t="s">
        <v>5</v>
      </c>
      <c r="F462" s="190" t="s">
        <v>1055</v>
      </c>
      <c r="H462" s="191">
        <v>0.212</v>
      </c>
      <c r="I462" s="192"/>
      <c r="L462" s="187"/>
      <c r="M462" s="193"/>
      <c r="N462" s="194"/>
      <c r="O462" s="194"/>
      <c r="P462" s="194"/>
      <c r="Q462" s="194"/>
      <c r="R462" s="194"/>
      <c r="S462" s="194"/>
      <c r="T462" s="195"/>
      <c r="AT462" s="189" t="s">
        <v>155</v>
      </c>
      <c r="AU462" s="189" t="s">
        <v>82</v>
      </c>
      <c r="AV462" s="11" t="s">
        <v>82</v>
      </c>
      <c r="AW462" s="11" t="s">
        <v>35</v>
      </c>
      <c r="AX462" s="11" t="s">
        <v>72</v>
      </c>
      <c r="AY462" s="189" t="s">
        <v>146</v>
      </c>
    </row>
    <row r="463" spans="2:51" s="12" customFormat="1" ht="13.5">
      <c r="B463" s="196"/>
      <c r="D463" s="197" t="s">
        <v>155</v>
      </c>
      <c r="E463" s="198" t="s">
        <v>5</v>
      </c>
      <c r="F463" s="199" t="s">
        <v>158</v>
      </c>
      <c r="H463" s="200">
        <v>0.271</v>
      </c>
      <c r="I463" s="201"/>
      <c r="L463" s="196"/>
      <c r="M463" s="202"/>
      <c r="N463" s="203"/>
      <c r="O463" s="203"/>
      <c r="P463" s="203"/>
      <c r="Q463" s="203"/>
      <c r="R463" s="203"/>
      <c r="S463" s="203"/>
      <c r="T463" s="204"/>
      <c r="AT463" s="205" t="s">
        <v>155</v>
      </c>
      <c r="AU463" s="205" t="s">
        <v>82</v>
      </c>
      <c r="AV463" s="12" t="s">
        <v>153</v>
      </c>
      <c r="AW463" s="12" t="s">
        <v>35</v>
      </c>
      <c r="AX463" s="12" t="s">
        <v>80</v>
      </c>
      <c r="AY463" s="205" t="s">
        <v>146</v>
      </c>
    </row>
    <row r="464" spans="2:65" s="1" customFormat="1" ht="31.5" customHeight="1">
      <c r="B464" s="174"/>
      <c r="C464" s="175" t="s">
        <v>1056</v>
      </c>
      <c r="D464" s="175" t="s">
        <v>148</v>
      </c>
      <c r="E464" s="176" t="s">
        <v>1057</v>
      </c>
      <c r="F464" s="177" t="s">
        <v>1058</v>
      </c>
      <c r="G464" s="178" t="s">
        <v>161</v>
      </c>
      <c r="H464" s="179">
        <v>1.897</v>
      </c>
      <c r="I464" s="180"/>
      <c r="J464" s="181">
        <f>ROUND(I464*H464,2)</f>
        <v>0</v>
      </c>
      <c r="K464" s="177" t="s">
        <v>152</v>
      </c>
      <c r="L464" s="40"/>
      <c r="M464" s="182" t="s">
        <v>5</v>
      </c>
      <c r="N464" s="183" t="s">
        <v>43</v>
      </c>
      <c r="O464" s="41"/>
      <c r="P464" s="184">
        <f>O464*H464</f>
        <v>0</v>
      </c>
      <c r="Q464" s="184">
        <v>0.02337</v>
      </c>
      <c r="R464" s="184">
        <f>Q464*H464</f>
        <v>0.04433289</v>
      </c>
      <c r="S464" s="184">
        <v>0</v>
      </c>
      <c r="T464" s="185">
        <f>S464*H464</f>
        <v>0</v>
      </c>
      <c r="AR464" s="23" t="s">
        <v>234</v>
      </c>
      <c r="AT464" s="23" t="s">
        <v>148</v>
      </c>
      <c r="AU464" s="23" t="s">
        <v>82</v>
      </c>
      <c r="AY464" s="23" t="s">
        <v>146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23" t="s">
        <v>80</v>
      </c>
      <c r="BK464" s="186">
        <f>ROUND(I464*H464,2)</f>
        <v>0</v>
      </c>
      <c r="BL464" s="23" t="s">
        <v>234</v>
      </c>
      <c r="BM464" s="23" t="s">
        <v>1059</v>
      </c>
    </row>
    <row r="465" spans="2:51" s="11" customFormat="1" ht="13.5">
      <c r="B465" s="187"/>
      <c r="D465" s="197" t="s">
        <v>155</v>
      </c>
      <c r="E465" s="206" t="s">
        <v>5</v>
      </c>
      <c r="F465" s="207" t="s">
        <v>993</v>
      </c>
      <c r="H465" s="208">
        <v>1.897</v>
      </c>
      <c r="I465" s="192"/>
      <c r="L465" s="187"/>
      <c r="M465" s="193"/>
      <c r="N465" s="194"/>
      <c r="O465" s="194"/>
      <c r="P465" s="194"/>
      <c r="Q465" s="194"/>
      <c r="R465" s="194"/>
      <c r="S465" s="194"/>
      <c r="T465" s="195"/>
      <c r="AT465" s="189" t="s">
        <v>155</v>
      </c>
      <c r="AU465" s="189" t="s">
        <v>82</v>
      </c>
      <c r="AV465" s="11" t="s">
        <v>82</v>
      </c>
      <c r="AW465" s="11" t="s">
        <v>35</v>
      </c>
      <c r="AX465" s="11" t="s">
        <v>80</v>
      </c>
      <c r="AY465" s="189" t="s">
        <v>146</v>
      </c>
    </row>
    <row r="466" spans="2:65" s="1" customFormat="1" ht="22.5" customHeight="1">
      <c r="B466" s="174"/>
      <c r="C466" s="175" t="s">
        <v>1060</v>
      </c>
      <c r="D466" s="175" t="s">
        <v>148</v>
      </c>
      <c r="E466" s="176" t="s">
        <v>1061</v>
      </c>
      <c r="F466" s="177" t="s">
        <v>1062</v>
      </c>
      <c r="G466" s="178" t="s">
        <v>109</v>
      </c>
      <c r="H466" s="179">
        <v>26</v>
      </c>
      <c r="I466" s="180"/>
      <c r="J466" s="181">
        <f>ROUND(I466*H466,2)</f>
        <v>0</v>
      </c>
      <c r="K466" s="177" t="s">
        <v>152</v>
      </c>
      <c r="L466" s="40"/>
      <c r="M466" s="182" t="s">
        <v>5</v>
      </c>
      <c r="N466" s="183" t="s">
        <v>43</v>
      </c>
      <c r="O466" s="41"/>
      <c r="P466" s="184">
        <f>O466*H466</f>
        <v>0</v>
      </c>
      <c r="Q466" s="184">
        <v>0</v>
      </c>
      <c r="R466" s="184">
        <f>Q466*H466</f>
        <v>0</v>
      </c>
      <c r="S466" s="184">
        <v>0</v>
      </c>
      <c r="T466" s="185">
        <f>S466*H466</f>
        <v>0</v>
      </c>
      <c r="AR466" s="23" t="s">
        <v>234</v>
      </c>
      <c r="AT466" s="23" t="s">
        <v>148</v>
      </c>
      <c r="AU466" s="23" t="s">
        <v>82</v>
      </c>
      <c r="AY466" s="23" t="s">
        <v>146</v>
      </c>
      <c r="BE466" s="186">
        <f>IF(N466="základní",J466,0)</f>
        <v>0</v>
      </c>
      <c r="BF466" s="186">
        <f>IF(N466="snížená",J466,0)</f>
        <v>0</v>
      </c>
      <c r="BG466" s="186">
        <f>IF(N466="zákl. přenesená",J466,0)</f>
        <v>0</v>
      </c>
      <c r="BH466" s="186">
        <f>IF(N466="sníž. přenesená",J466,0)</f>
        <v>0</v>
      </c>
      <c r="BI466" s="186">
        <f>IF(N466="nulová",J466,0)</f>
        <v>0</v>
      </c>
      <c r="BJ466" s="23" t="s">
        <v>80</v>
      </c>
      <c r="BK466" s="186">
        <f>ROUND(I466*H466,2)</f>
        <v>0</v>
      </c>
      <c r="BL466" s="23" t="s">
        <v>234</v>
      </c>
      <c r="BM466" s="23" t="s">
        <v>1063</v>
      </c>
    </row>
    <row r="467" spans="2:51" s="11" customFormat="1" ht="13.5">
      <c r="B467" s="187"/>
      <c r="D467" s="197" t="s">
        <v>155</v>
      </c>
      <c r="E467" s="206" t="s">
        <v>5</v>
      </c>
      <c r="F467" s="207" t="s">
        <v>1064</v>
      </c>
      <c r="H467" s="208">
        <v>26</v>
      </c>
      <c r="I467" s="192"/>
      <c r="L467" s="187"/>
      <c r="M467" s="193"/>
      <c r="N467" s="194"/>
      <c r="O467" s="194"/>
      <c r="P467" s="194"/>
      <c r="Q467" s="194"/>
      <c r="R467" s="194"/>
      <c r="S467" s="194"/>
      <c r="T467" s="195"/>
      <c r="AT467" s="189" t="s">
        <v>155</v>
      </c>
      <c r="AU467" s="189" t="s">
        <v>82</v>
      </c>
      <c r="AV467" s="11" t="s">
        <v>82</v>
      </c>
      <c r="AW467" s="11" t="s">
        <v>35</v>
      </c>
      <c r="AX467" s="11" t="s">
        <v>80</v>
      </c>
      <c r="AY467" s="189" t="s">
        <v>146</v>
      </c>
    </row>
    <row r="468" spans="2:65" s="1" customFormat="1" ht="22.5" customHeight="1">
      <c r="B468" s="174"/>
      <c r="C468" s="212" t="s">
        <v>1065</v>
      </c>
      <c r="D468" s="212" t="s">
        <v>318</v>
      </c>
      <c r="E468" s="213" t="s">
        <v>1066</v>
      </c>
      <c r="F468" s="214" t="s">
        <v>1067</v>
      </c>
      <c r="G468" s="215" t="s">
        <v>161</v>
      </c>
      <c r="H468" s="216">
        <v>0.022</v>
      </c>
      <c r="I468" s="217"/>
      <c r="J468" s="218">
        <f>ROUND(I468*H468,2)</f>
        <v>0</v>
      </c>
      <c r="K468" s="214" t="s">
        <v>5</v>
      </c>
      <c r="L468" s="219"/>
      <c r="M468" s="220" t="s">
        <v>5</v>
      </c>
      <c r="N468" s="221" t="s">
        <v>43</v>
      </c>
      <c r="O468" s="41"/>
      <c r="P468" s="184">
        <f>O468*H468</f>
        <v>0</v>
      </c>
      <c r="Q468" s="184">
        <v>0.55</v>
      </c>
      <c r="R468" s="184">
        <f>Q468*H468</f>
        <v>0.0121</v>
      </c>
      <c r="S468" s="184">
        <v>0</v>
      </c>
      <c r="T468" s="185">
        <f>S468*H468</f>
        <v>0</v>
      </c>
      <c r="AR468" s="23" t="s">
        <v>453</v>
      </c>
      <c r="AT468" s="23" t="s">
        <v>318</v>
      </c>
      <c r="AU468" s="23" t="s">
        <v>82</v>
      </c>
      <c r="AY468" s="23" t="s">
        <v>146</v>
      </c>
      <c r="BE468" s="186">
        <f>IF(N468="základní",J468,0)</f>
        <v>0</v>
      </c>
      <c r="BF468" s="186">
        <f>IF(N468="snížená",J468,0)</f>
        <v>0</v>
      </c>
      <c r="BG468" s="186">
        <f>IF(N468="zákl. přenesená",J468,0)</f>
        <v>0</v>
      </c>
      <c r="BH468" s="186">
        <f>IF(N468="sníž. přenesená",J468,0)</f>
        <v>0</v>
      </c>
      <c r="BI468" s="186">
        <f>IF(N468="nulová",J468,0)</f>
        <v>0</v>
      </c>
      <c r="BJ468" s="23" t="s">
        <v>80</v>
      </c>
      <c r="BK468" s="186">
        <f>ROUND(I468*H468,2)</f>
        <v>0</v>
      </c>
      <c r="BL468" s="23" t="s">
        <v>234</v>
      </c>
      <c r="BM468" s="23" t="s">
        <v>1068</v>
      </c>
    </row>
    <row r="469" spans="2:51" s="11" customFormat="1" ht="13.5">
      <c r="B469" s="187"/>
      <c r="D469" s="188" t="s">
        <v>155</v>
      </c>
      <c r="E469" s="189" t="s">
        <v>5</v>
      </c>
      <c r="F469" s="190" t="s">
        <v>1069</v>
      </c>
      <c r="H469" s="191">
        <v>0.021</v>
      </c>
      <c r="I469" s="192"/>
      <c r="L469" s="187"/>
      <c r="M469" s="193"/>
      <c r="N469" s="194"/>
      <c r="O469" s="194"/>
      <c r="P469" s="194"/>
      <c r="Q469" s="194"/>
      <c r="R469" s="194"/>
      <c r="S469" s="194"/>
      <c r="T469" s="195"/>
      <c r="AT469" s="189" t="s">
        <v>155</v>
      </c>
      <c r="AU469" s="189" t="s">
        <v>82</v>
      </c>
      <c r="AV469" s="11" t="s">
        <v>82</v>
      </c>
      <c r="AW469" s="11" t="s">
        <v>35</v>
      </c>
      <c r="AX469" s="11" t="s">
        <v>80</v>
      </c>
      <c r="AY469" s="189" t="s">
        <v>146</v>
      </c>
    </row>
    <row r="470" spans="2:51" s="11" customFormat="1" ht="13.5">
      <c r="B470" s="187"/>
      <c r="D470" s="197" t="s">
        <v>155</v>
      </c>
      <c r="F470" s="207" t="s">
        <v>1070</v>
      </c>
      <c r="H470" s="208">
        <v>0.022</v>
      </c>
      <c r="I470" s="192"/>
      <c r="L470" s="187"/>
      <c r="M470" s="193"/>
      <c r="N470" s="194"/>
      <c r="O470" s="194"/>
      <c r="P470" s="194"/>
      <c r="Q470" s="194"/>
      <c r="R470" s="194"/>
      <c r="S470" s="194"/>
      <c r="T470" s="195"/>
      <c r="AT470" s="189" t="s">
        <v>155</v>
      </c>
      <c r="AU470" s="189" t="s">
        <v>82</v>
      </c>
      <c r="AV470" s="11" t="s">
        <v>82</v>
      </c>
      <c r="AW470" s="11" t="s">
        <v>6</v>
      </c>
      <c r="AX470" s="11" t="s">
        <v>80</v>
      </c>
      <c r="AY470" s="189" t="s">
        <v>146</v>
      </c>
    </row>
    <row r="471" spans="2:65" s="1" customFormat="1" ht="31.5" customHeight="1">
      <c r="B471" s="174"/>
      <c r="C471" s="175" t="s">
        <v>1071</v>
      </c>
      <c r="D471" s="175" t="s">
        <v>148</v>
      </c>
      <c r="E471" s="176" t="s">
        <v>1072</v>
      </c>
      <c r="F471" s="177" t="s">
        <v>1073</v>
      </c>
      <c r="G471" s="178" t="s">
        <v>151</v>
      </c>
      <c r="H471" s="179">
        <v>5.287</v>
      </c>
      <c r="I471" s="180"/>
      <c r="J471" s="181">
        <f>ROUND(I471*H471,2)</f>
        <v>0</v>
      </c>
      <c r="K471" s="177" t="s">
        <v>152</v>
      </c>
      <c r="L471" s="40"/>
      <c r="M471" s="182" t="s">
        <v>5</v>
      </c>
      <c r="N471" s="183" t="s">
        <v>43</v>
      </c>
      <c r="O471" s="41"/>
      <c r="P471" s="184">
        <f>O471*H471</f>
        <v>0</v>
      </c>
      <c r="Q471" s="184">
        <v>0.00783</v>
      </c>
      <c r="R471" s="184">
        <f>Q471*H471</f>
        <v>0.04139721</v>
      </c>
      <c r="S471" s="184">
        <v>0</v>
      </c>
      <c r="T471" s="185">
        <f>S471*H471</f>
        <v>0</v>
      </c>
      <c r="AR471" s="23" t="s">
        <v>234</v>
      </c>
      <c r="AT471" s="23" t="s">
        <v>148</v>
      </c>
      <c r="AU471" s="23" t="s">
        <v>82</v>
      </c>
      <c r="AY471" s="23" t="s">
        <v>146</v>
      </c>
      <c r="BE471" s="186">
        <f>IF(N471="základní",J471,0)</f>
        <v>0</v>
      </c>
      <c r="BF471" s="186">
        <f>IF(N471="snížená",J471,0)</f>
        <v>0</v>
      </c>
      <c r="BG471" s="186">
        <f>IF(N471="zákl. přenesená",J471,0)</f>
        <v>0</v>
      </c>
      <c r="BH471" s="186">
        <f>IF(N471="sníž. přenesená",J471,0)</f>
        <v>0</v>
      </c>
      <c r="BI471" s="186">
        <f>IF(N471="nulová",J471,0)</f>
        <v>0</v>
      </c>
      <c r="BJ471" s="23" t="s">
        <v>80</v>
      </c>
      <c r="BK471" s="186">
        <f>ROUND(I471*H471,2)</f>
        <v>0</v>
      </c>
      <c r="BL471" s="23" t="s">
        <v>234</v>
      </c>
      <c r="BM471" s="23" t="s">
        <v>1074</v>
      </c>
    </row>
    <row r="472" spans="2:51" s="11" customFormat="1" ht="13.5">
      <c r="B472" s="187"/>
      <c r="D472" s="197" t="s">
        <v>155</v>
      </c>
      <c r="E472" s="206" t="s">
        <v>5</v>
      </c>
      <c r="F472" s="207" t="s">
        <v>1075</v>
      </c>
      <c r="H472" s="208">
        <v>5.287</v>
      </c>
      <c r="I472" s="192"/>
      <c r="L472" s="187"/>
      <c r="M472" s="193"/>
      <c r="N472" s="194"/>
      <c r="O472" s="194"/>
      <c r="P472" s="194"/>
      <c r="Q472" s="194"/>
      <c r="R472" s="194"/>
      <c r="S472" s="194"/>
      <c r="T472" s="195"/>
      <c r="AT472" s="189" t="s">
        <v>155</v>
      </c>
      <c r="AU472" s="189" t="s">
        <v>82</v>
      </c>
      <c r="AV472" s="11" t="s">
        <v>82</v>
      </c>
      <c r="AW472" s="11" t="s">
        <v>35</v>
      </c>
      <c r="AX472" s="11" t="s">
        <v>80</v>
      </c>
      <c r="AY472" s="189" t="s">
        <v>146</v>
      </c>
    </row>
    <row r="473" spans="2:65" s="1" customFormat="1" ht="31.5" customHeight="1">
      <c r="B473" s="174"/>
      <c r="C473" s="212" t="s">
        <v>1076</v>
      </c>
      <c r="D473" s="212" t="s">
        <v>318</v>
      </c>
      <c r="E473" s="213" t="s">
        <v>1077</v>
      </c>
      <c r="F473" s="214" t="s">
        <v>1078</v>
      </c>
      <c r="G473" s="215" t="s">
        <v>151</v>
      </c>
      <c r="H473" s="216">
        <v>5.287</v>
      </c>
      <c r="I473" s="217"/>
      <c r="J473" s="218">
        <f>ROUND(I473*H473,2)</f>
        <v>0</v>
      </c>
      <c r="K473" s="214" t="s">
        <v>152</v>
      </c>
      <c r="L473" s="219"/>
      <c r="M473" s="220" t="s">
        <v>5</v>
      </c>
      <c r="N473" s="221" t="s">
        <v>43</v>
      </c>
      <c r="O473" s="41"/>
      <c r="P473" s="184">
        <f>O473*H473</f>
        <v>0</v>
      </c>
      <c r="Q473" s="184">
        <v>0.001</v>
      </c>
      <c r="R473" s="184">
        <f>Q473*H473</f>
        <v>0.005287</v>
      </c>
      <c r="S473" s="184">
        <v>0</v>
      </c>
      <c r="T473" s="185">
        <f>S473*H473</f>
        <v>0</v>
      </c>
      <c r="AR473" s="23" t="s">
        <v>453</v>
      </c>
      <c r="AT473" s="23" t="s">
        <v>318</v>
      </c>
      <c r="AU473" s="23" t="s">
        <v>82</v>
      </c>
      <c r="AY473" s="23" t="s">
        <v>146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23" t="s">
        <v>80</v>
      </c>
      <c r="BK473" s="186">
        <f>ROUND(I473*H473,2)</f>
        <v>0</v>
      </c>
      <c r="BL473" s="23" t="s">
        <v>234</v>
      </c>
      <c r="BM473" s="23" t="s">
        <v>1079</v>
      </c>
    </row>
    <row r="474" spans="2:65" s="1" customFormat="1" ht="31.5" customHeight="1">
      <c r="B474" s="174"/>
      <c r="C474" s="175" t="s">
        <v>1080</v>
      </c>
      <c r="D474" s="175" t="s">
        <v>148</v>
      </c>
      <c r="E474" s="176" t="s">
        <v>1081</v>
      </c>
      <c r="F474" s="177" t="s">
        <v>1082</v>
      </c>
      <c r="G474" s="178" t="s">
        <v>879</v>
      </c>
      <c r="H474" s="233"/>
      <c r="I474" s="180"/>
      <c r="J474" s="181">
        <f>ROUND(I474*H474,2)</f>
        <v>0</v>
      </c>
      <c r="K474" s="177" t="s">
        <v>152</v>
      </c>
      <c r="L474" s="40"/>
      <c r="M474" s="182" t="s">
        <v>5</v>
      </c>
      <c r="N474" s="183" t="s">
        <v>43</v>
      </c>
      <c r="O474" s="41"/>
      <c r="P474" s="184">
        <f>O474*H474</f>
        <v>0</v>
      </c>
      <c r="Q474" s="184">
        <v>0</v>
      </c>
      <c r="R474" s="184">
        <f>Q474*H474</f>
        <v>0</v>
      </c>
      <c r="S474" s="184">
        <v>0</v>
      </c>
      <c r="T474" s="185">
        <f>S474*H474</f>
        <v>0</v>
      </c>
      <c r="AR474" s="23" t="s">
        <v>234</v>
      </c>
      <c r="AT474" s="23" t="s">
        <v>148</v>
      </c>
      <c r="AU474" s="23" t="s">
        <v>82</v>
      </c>
      <c r="AY474" s="23" t="s">
        <v>146</v>
      </c>
      <c r="BE474" s="186">
        <f>IF(N474="základní",J474,0)</f>
        <v>0</v>
      </c>
      <c r="BF474" s="186">
        <f>IF(N474="snížená",J474,0)</f>
        <v>0</v>
      </c>
      <c r="BG474" s="186">
        <f>IF(N474="zákl. přenesená",J474,0)</f>
        <v>0</v>
      </c>
      <c r="BH474" s="186">
        <f>IF(N474="sníž. přenesená",J474,0)</f>
        <v>0</v>
      </c>
      <c r="BI474" s="186">
        <f>IF(N474="nulová",J474,0)</f>
        <v>0</v>
      </c>
      <c r="BJ474" s="23" t="s">
        <v>80</v>
      </c>
      <c r="BK474" s="186">
        <f>ROUND(I474*H474,2)</f>
        <v>0</v>
      </c>
      <c r="BL474" s="23" t="s">
        <v>234</v>
      </c>
      <c r="BM474" s="23" t="s">
        <v>1083</v>
      </c>
    </row>
    <row r="475" spans="2:63" s="10" customFormat="1" ht="29.85" customHeight="1">
      <c r="B475" s="160"/>
      <c r="D475" s="171" t="s">
        <v>71</v>
      </c>
      <c r="E475" s="172" t="s">
        <v>1084</v>
      </c>
      <c r="F475" s="172" t="s">
        <v>1085</v>
      </c>
      <c r="I475" s="163"/>
      <c r="J475" s="173">
        <f>BK475</f>
        <v>0</v>
      </c>
      <c r="L475" s="160"/>
      <c r="M475" s="165"/>
      <c r="N475" s="166"/>
      <c r="O475" s="166"/>
      <c r="P475" s="167">
        <f>SUM(P476:P478)</f>
        <v>0</v>
      </c>
      <c r="Q475" s="166"/>
      <c r="R475" s="167">
        <f>SUM(R476:R478)</f>
        <v>0.30794879999999997</v>
      </c>
      <c r="S475" s="166"/>
      <c r="T475" s="168">
        <f>SUM(T476:T478)</f>
        <v>0</v>
      </c>
      <c r="AR475" s="161" t="s">
        <v>82</v>
      </c>
      <c r="AT475" s="169" t="s">
        <v>71</v>
      </c>
      <c r="AU475" s="169" t="s">
        <v>80</v>
      </c>
      <c r="AY475" s="161" t="s">
        <v>146</v>
      </c>
      <c r="BK475" s="170">
        <f>SUM(BK476:BK478)</f>
        <v>0</v>
      </c>
    </row>
    <row r="476" spans="2:65" s="1" customFormat="1" ht="22.5" customHeight="1">
      <c r="B476" s="174"/>
      <c r="C476" s="175" t="s">
        <v>1086</v>
      </c>
      <c r="D476" s="175" t="s">
        <v>148</v>
      </c>
      <c r="E476" s="176" t="s">
        <v>1087</v>
      </c>
      <c r="F476" s="177" t="s">
        <v>1088</v>
      </c>
      <c r="G476" s="178" t="s">
        <v>151</v>
      </c>
      <c r="H476" s="179">
        <v>10.32</v>
      </c>
      <c r="I476" s="180"/>
      <c r="J476" s="181">
        <f>ROUND(I476*H476,2)</f>
        <v>0</v>
      </c>
      <c r="K476" s="177" t="s">
        <v>5</v>
      </c>
      <c r="L476" s="40"/>
      <c r="M476" s="182" t="s">
        <v>5</v>
      </c>
      <c r="N476" s="183" t="s">
        <v>43</v>
      </c>
      <c r="O476" s="41"/>
      <c r="P476" s="184">
        <f>O476*H476</f>
        <v>0</v>
      </c>
      <c r="Q476" s="184">
        <v>0.02984</v>
      </c>
      <c r="R476" s="184">
        <f>Q476*H476</f>
        <v>0.30794879999999997</v>
      </c>
      <c r="S476" s="184">
        <v>0</v>
      </c>
      <c r="T476" s="185">
        <f>S476*H476</f>
        <v>0</v>
      </c>
      <c r="AR476" s="23" t="s">
        <v>234</v>
      </c>
      <c r="AT476" s="23" t="s">
        <v>148</v>
      </c>
      <c r="AU476" s="23" t="s">
        <v>82</v>
      </c>
      <c r="AY476" s="23" t="s">
        <v>146</v>
      </c>
      <c r="BE476" s="186">
        <f>IF(N476="základní",J476,0)</f>
        <v>0</v>
      </c>
      <c r="BF476" s="186">
        <f>IF(N476="snížená",J476,0)</f>
        <v>0</v>
      </c>
      <c r="BG476" s="186">
        <f>IF(N476="zákl. přenesená",J476,0)</f>
        <v>0</v>
      </c>
      <c r="BH476" s="186">
        <f>IF(N476="sníž. přenesená",J476,0)</f>
        <v>0</v>
      </c>
      <c r="BI476" s="186">
        <f>IF(N476="nulová",J476,0)</f>
        <v>0</v>
      </c>
      <c r="BJ476" s="23" t="s">
        <v>80</v>
      </c>
      <c r="BK476" s="186">
        <f>ROUND(I476*H476,2)</f>
        <v>0</v>
      </c>
      <c r="BL476" s="23" t="s">
        <v>234</v>
      </c>
      <c r="BM476" s="23" t="s">
        <v>1089</v>
      </c>
    </row>
    <row r="477" spans="2:51" s="11" customFormat="1" ht="13.5">
      <c r="B477" s="187"/>
      <c r="D477" s="197" t="s">
        <v>155</v>
      </c>
      <c r="E477" s="206" t="s">
        <v>5</v>
      </c>
      <c r="F477" s="207" t="s">
        <v>524</v>
      </c>
      <c r="H477" s="208">
        <v>10.32</v>
      </c>
      <c r="I477" s="192"/>
      <c r="L477" s="187"/>
      <c r="M477" s="193"/>
      <c r="N477" s="194"/>
      <c r="O477" s="194"/>
      <c r="P477" s="194"/>
      <c r="Q477" s="194"/>
      <c r="R477" s="194"/>
      <c r="S477" s="194"/>
      <c r="T477" s="195"/>
      <c r="AT477" s="189" t="s">
        <v>155</v>
      </c>
      <c r="AU477" s="189" t="s">
        <v>82</v>
      </c>
      <c r="AV477" s="11" t="s">
        <v>82</v>
      </c>
      <c r="AW477" s="11" t="s">
        <v>35</v>
      </c>
      <c r="AX477" s="11" t="s">
        <v>80</v>
      </c>
      <c r="AY477" s="189" t="s">
        <v>146</v>
      </c>
    </row>
    <row r="478" spans="2:65" s="1" customFormat="1" ht="31.5" customHeight="1">
      <c r="B478" s="174"/>
      <c r="C478" s="175" t="s">
        <v>1090</v>
      </c>
      <c r="D478" s="175" t="s">
        <v>148</v>
      </c>
      <c r="E478" s="176" t="s">
        <v>1091</v>
      </c>
      <c r="F478" s="177" t="s">
        <v>1092</v>
      </c>
      <c r="G478" s="178" t="s">
        <v>879</v>
      </c>
      <c r="H478" s="233"/>
      <c r="I478" s="180"/>
      <c r="J478" s="181">
        <f>ROUND(I478*H478,2)</f>
        <v>0</v>
      </c>
      <c r="K478" s="177" t="s">
        <v>152</v>
      </c>
      <c r="L478" s="40"/>
      <c r="M478" s="182" t="s">
        <v>5</v>
      </c>
      <c r="N478" s="183" t="s">
        <v>43</v>
      </c>
      <c r="O478" s="41"/>
      <c r="P478" s="184">
        <f>O478*H478</f>
        <v>0</v>
      </c>
      <c r="Q478" s="184">
        <v>0</v>
      </c>
      <c r="R478" s="184">
        <f>Q478*H478</f>
        <v>0</v>
      </c>
      <c r="S478" s="184">
        <v>0</v>
      </c>
      <c r="T478" s="185">
        <f>S478*H478</f>
        <v>0</v>
      </c>
      <c r="AR478" s="23" t="s">
        <v>234</v>
      </c>
      <c r="AT478" s="23" t="s">
        <v>148</v>
      </c>
      <c r="AU478" s="23" t="s">
        <v>82</v>
      </c>
      <c r="AY478" s="23" t="s">
        <v>146</v>
      </c>
      <c r="BE478" s="186">
        <f>IF(N478="základní",J478,0)</f>
        <v>0</v>
      </c>
      <c r="BF478" s="186">
        <f>IF(N478="snížená",J478,0)</f>
        <v>0</v>
      </c>
      <c r="BG478" s="186">
        <f>IF(N478="zákl. přenesená",J478,0)</f>
        <v>0</v>
      </c>
      <c r="BH478" s="186">
        <f>IF(N478="sníž. přenesená",J478,0)</f>
        <v>0</v>
      </c>
      <c r="BI478" s="186">
        <f>IF(N478="nulová",J478,0)</f>
        <v>0</v>
      </c>
      <c r="BJ478" s="23" t="s">
        <v>80</v>
      </c>
      <c r="BK478" s="186">
        <f>ROUND(I478*H478,2)</f>
        <v>0</v>
      </c>
      <c r="BL478" s="23" t="s">
        <v>234</v>
      </c>
      <c r="BM478" s="23" t="s">
        <v>1093</v>
      </c>
    </row>
    <row r="479" spans="2:63" s="10" customFormat="1" ht="29.85" customHeight="1">
      <c r="B479" s="160"/>
      <c r="D479" s="171" t="s">
        <v>71</v>
      </c>
      <c r="E479" s="172" t="s">
        <v>1094</v>
      </c>
      <c r="F479" s="172" t="s">
        <v>1095</v>
      </c>
      <c r="I479" s="163"/>
      <c r="J479" s="173">
        <f>BK479</f>
        <v>0</v>
      </c>
      <c r="L479" s="160"/>
      <c r="M479" s="165"/>
      <c r="N479" s="166"/>
      <c r="O479" s="166"/>
      <c r="P479" s="167">
        <f>SUM(P480:P494)</f>
        <v>0</v>
      </c>
      <c r="Q479" s="166"/>
      <c r="R479" s="167">
        <f>SUM(R480:R494)</f>
        <v>2.2772766000000004</v>
      </c>
      <c r="S479" s="166"/>
      <c r="T479" s="168">
        <f>SUM(T480:T494)</f>
        <v>0</v>
      </c>
      <c r="AR479" s="161" t="s">
        <v>82</v>
      </c>
      <c r="AT479" s="169" t="s">
        <v>71</v>
      </c>
      <c r="AU479" s="169" t="s">
        <v>80</v>
      </c>
      <c r="AY479" s="161" t="s">
        <v>146</v>
      </c>
      <c r="BK479" s="170">
        <f>SUM(BK480:BK494)</f>
        <v>0</v>
      </c>
    </row>
    <row r="480" spans="2:65" s="1" customFormat="1" ht="31.5" customHeight="1">
      <c r="B480" s="174"/>
      <c r="C480" s="175" t="s">
        <v>1096</v>
      </c>
      <c r="D480" s="175" t="s">
        <v>148</v>
      </c>
      <c r="E480" s="176" t="s">
        <v>1097</v>
      </c>
      <c r="F480" s="177" t="s">
        <v>1098</v>
      </c>
      <c r="G480" s="178" t="s">
        <v>151</v>
      </c>
      <c r="H480" s="179">
        <v>29.95</v>
      </c>
      <c r="I480" s="180"/>
      <c r="J480" s="181">
        <f>ROUND(I480*H480,2)</f>
        <v>0</v>
      </c>
      <c r="K480" s="177" t="s">
        <v>152</v>
      </c>
      <c r="L480" s="40"/>
      <c r="M480" s="182" t="s">
        <v>5</v>
      </c>
      <c r="N480" s="183" t="s">
        <v>43</v>
      </c>
      <c r="O480" s="41"/>
      <c r="P480" s="184">
        <f>O480*H480</f>
        <v>0</v>
      </c>
      <c r="Q480" s="184">
        <v>0.06708</v>
      </c>
      <c r="R480" s="184">
        <f>Q480*H480</f>
        <v>2.009046</v>
      </c>
      <c r="S480" s="184">
        <v>0</v>
      </c>
      <c r="T480" s="185">
        <f>S480*H480</f>
        <v>0</v>
      </c>
      <c r="AR480" s="23" t="s">
        <v>234</v>
      </c>
      <c r="AT480" s="23" t="s">
        <v>148</v>
      </c>
      <c r="AU480" s="23" t="s">
        <v>82</v>
      </c>
      <c r="AY480" s="23" t="s">
        <v>146</v>
      </c>
      <c r="BE480" s="186">
        <f>IF(N480="základní",J480,0)</f>
        <v>0</v>
      </c>
      <c r="BF480" s="186">
        <f>IF(N480="snížená",J480,0)</f>
        <v>0</v>
      </c>
      <c r="BG480" s="186">
        <f>IF(N480="zákl. přenesená",J480,0)</f>
        <v>0</v>
      </c>
      <c r="BH480" s="186">
        <f>IF(N480="sníž. přenesená",J480,0)</f>
        <v>0</v>
      </c>
      <c r="BI480" s="186">
        <f>IF(N480="nulová",J480,0)</f>
        <v>0</v>
      </c>
      <c r="BJ480" s="23" t="s">
        <v>80</v>
      </c>
      <c r="BK480" s="186">
        <f>ROUND(I480*H480,2)</f>
        <v>0</v>
      </c>
      <c r="BL480" s="23" t="s">
        <v>234</v>
      </c>
      <c r="BM480" s="23" t="s">
        <v>1099</v>
      </c>
    </row>
    <row r="481" spans="2:51" s="11" customFormat="1" ht="13.5">
      <c r="B481" s="187"/>
      <c r="D481" s="188" t="s">
        <v>155</v>
      </c>
      <c r="E481" s="189" t="s">
        <v>5</v>
      </c>
      <c r="F481" s="190" t="s">
        <v>1100</v>
      </c>
      <c r="H481" s="191">
        <v>31.75</v>
      </c>
      <c r="I481" s="192"/>
      <c r="L481" s="187"/>
      <c r="M481" s="193"/>
      <c r="N481" s="194"/>
      <c r="O481" s="194"/>
      <c r="P481" s="194"/>
      <c r="Q481" s="194"/>
      <c r="R481" s="194"/>
      <c r="S481" s="194"/>
      <c r="T481" s="195"/>
      <c r="AT481" s="189" t="s">
        <v>155</v>
      </c>
      <c r="AU481" s="189" t="s">
        <v>82</v>
      </c>
      <c r="AV481" s="11" t="s">
        <v>82</v>
      </c>
      <c r="AW481" s="11" t="s">
        <v>35</v>
      </c>
      <c r="AX481" s="11" t="s">
        <v>72</v>
      </c>
      <c r="AY481" s="189" t="s">
        <v>146</v>
      </c>
    </row>
    <row r="482" spans="2:51" s="11" customFormat="1" ht="13.5">
      <c r="B482" s="187"/>
      <c r="D482" s="188" t="s">
        <v>155</v>
      </c>
      <c r="E482" s="189" t="s">
        <v>5</v>
      </c>
      <c r="F482" s="190" t="s">
        <v>1101</v>
      </c>
      <c r="H482" s="191">
        <v>-1.8</v>
      </c>
      <c r="I482" s="192"/>
      <c r="L482" s="187"/>
      <c r="M482" s="193"/>
      <c r="N482" s="194"/>
      <c r="O482" s="194"/>
      <c r="P482" s="194"/>
      <c r="Q482" s="194"/>
      <c r="R482" s="194"/>
      <c r="S482" s="194"/>
      <c r="T482" s="195"/>
      <c r="AT482" s="189" t="s">
        <v>155</v>
      </c>
      <c r="AU482" s="189" t="s">
        <v>82</v>
      </c>
      <c r="AV482" s="11" t="s">
        <v>82</v>
      </c>
      <c r="AW482" s="11" t="s">
        <v>35</v>
      </c>
      <c r="AX482" s="11" t="s">
        <v>72</v>
      </c>
      <c r="AY482" s="189" t="s">
        <v>146</v>
      </c>
    </row>
    <row r="483" spans="2:51" s="12" customFormat="1" ht="13.5">
      <c r="B483" s="196"/>
      <c r="D483" s="197" t="s">
        <v>155</v>
      </c>
      <c r="E483" s="198" t="s">
        <v>5</v>
      </c>
      <c r="F483" s="199" t="s">
        <v>158</v>
      </c>
      <c r="H483" s="200">
        <v>29.95</v>
      </c>
      <c r="I483" s="201"/>
      <c r="L483" s="196"/>
      <c r="M483" s="202"/>
      <c r="N483" s="203"/>
      <c r="O483" s="203"/>
      <c r="P483" s="203"/>
      <c r="Q483" s="203"/>
      <c r="R483" s="203"/>
      <c r="S483" s="203"/>
      <c r="T483" s="204"/>
      <c r="AT483" s="205" t="s">
        <v>155</v>
      </c>
      <c r="AU483" s="205" t="s">
        <v>82</v>
      </c>
      <c r="AV483" s="12" t="s">
        <v>153</v>
      </c>
      <c r="AW483" s="12" t="s">
        <v>35</v>
      </c>
      <c r="AX483" s="12" t="s">
        <v>80</v>
      </c>
      <c r="AY483" s="205" t="s">
        <v>146</v>
      </c>
    </row>
    <row r="484" spans="2:65" s="1" customFormat="1" ht="31.5" customHeight="1">
      <c r="B484" s="174"/>
      <c r="C484" s="175" t="s">
        <v>1102</v>
      </c>
      <c r="D484" s="175" t="s">
        <v>148</v>
      </c>
      <c r="E484" s="176" t="s">
        <v>1103</v>
      </c>
      <c r="F484" s="177" t="s">
        <v>1104</v>
      </c>
      <c r="G484" s="178" t="s">
        <v>109</v>
      </c>
      <c r="H484" s="179">
        <v>4.51</v>
      </c>
      <c r="I484" s="180"/>
      <c r="J484" s="181">
        <f>ROUND(I484*H484,2)</f>
        <v>0</v>
      </c>
      <c r="K484" s="177" t="s">
        <v>152</v>
      </c>
      <c r="L484" s="40"/>
      <c r="M484" s="182" t="s">
        <v>5</v>
      </c>
      <c r="N484" s="183" t="s">
        <v>43</v>
      </c>
      <c r="O484" s="41"/>
      <c r="P484" s="184">
        <f>O484*H484</f>
        <v>0</v>
      </c>
      <c r="Q484" s="184">
        <v>0.00737</v>
      </c>
      <c r="R484" s="184">
        <f>Q484*H484</f>
        <v>0.033238699999999996</v>
      </c>
      <c r="S484" s="184">
        <v>0</v>
      </c>
      <c r="T484" s="185">
        <f>S484*H484</f>
        <v>0</v>
      </c>
      <c r="AR484" s="23" t="s">
        <v>234</v>
      </c>
      <c r="AT484" s="23" t="s">
        <v>148</v>
      </c>
      <c r="AU484" s="23" t="s">
        <v>82</v>
      </c>
      <c r="AY484" s="23" t="s">
        <v>146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23" t="s">
        <v>80</v>
      </c>
      <c r="BK484" s="186">
        <f>ROUND(I484*H484,2)</f>
        <v>0</v>
      </c>
      <c r="BL484" s="23" t="s">
        <v>234</v>
      </c>
      <c r="BM484" s="23" t="s">
        <v>1105</v>
      </c>
    </row>
    <row r="485" spans="2:51" s="11" customFormat="1" ht="13.5">
      <c r="B485" s="187"/>
      <c r="D485" s="197" t="s">
        <v>155</v>
      </c>
      <c r="E485" s="206" t="s">
        <v>5</v>
      </c>
      <c r="F485" s="207" t="s">
        <v>1106</v>
      </c>
      <c r="H485" s="208">
        <v>4.51</v>
      </c>
      <c r="I485" s="192"/>
      <c r="L485" s="187"/>
      <c r="M485" s="193"/>
      <c r="N485" s="194"/>
      <c r="O485" s="194"/>
      <c r="P485" s="194"/>
      <c r="Q485" s="194"/>
      <c r="R485" s="194"/>
      <c r="S485" s="194"/>
      <c r="T485" s="195"/>
      <c r="AT485" s="189" t="s">
        <v>155</v>
      </c>
      <c r="AU485" s="189" t="s">
        <v>82</v>
      </c>
      <c r="AV485" s="11" t="s">
        <v>82</v>
      </c>
      <c r="AW485" s="11" t="s">
        <v>35</v>
      </c>
      <c r="AX485" s="11" t="s">
        <v>80</v>
      </c>
      <c r="AY485" s="189" t="s">
        <v>146</v>
      </c>
    </row>
    <row r="486" spans="2:65" s="1" customFormat="1" ht="31.5" customHeight="1">
      <c r="B486" s="174"/>
      <c r="C486" s="175" t="s">
        <v>1107</v>
      </c>
      <c r="D486" s="175" t="s">
        <v>148</v>
      </c>
      <c r="E486" s="176" t="s">
        <v>1108</v>
      </c>
      <c r="F486" s="177" t="s">
        <v>1109</v>
      </c>
      <c r="G486" s="178" t="s">
        <v>109</v>
      </c>
      <c r="H486" s="179">
        <v>14.08</v>
      </c>
      <c r="I486" s="180"/>
      <c r="J486" s="181">
        <f>ROUND(I486*H486,2)</f>
        <v>0</v>
      </c>
      <c r="K486" s="177" t="s">
        <v>152</v>
      </c>
      <c r="L486" s="40"/>
      <c r="M486" s="182" t="s">
        <v>5</v>
      </c>
      <c r="N486" s="183" t="s">
        <v>43</v>
      </c>
      <c r="O486" s="41"/>
      <c r="P486" s="184">
        <f>O486*H486</f>
        <v>0</v>
      </c>
      <c r="Q486" s="184">
        <v>0.01318</v>
      </c>
      <c r="R486" s="184">
        <f>Q486*H486</f>
        <v>0.1855744</v>
      </c>
      <c r="S486" s="184">
        <v>0</v>
      </c>
      <c r="T486" s="185">
        <f>S486*H486</f>
        <v>0</v>
      </c>
      <c r="AR486" s="23" t="s">
        <v>234</v>
      </c>
      <c r="AT486" s="23" t="s">
        <v>148</v>
      </c>
      <c r="AU486" s="23" t="s">
        <v>82</v>
      </c>
      <c r="AY486" s="23" t="s">
        <v>146</v>
      </c>
      <c r="BE486" s="186">
        <f>IF(N486="základní",J486,0)</f>
        <v>0</v>
      </c>
      <c r="BF486" s="186">
        <f>IF(N486="snížená",J486,0)</f>
        <v>0</v>
      </c>
      <c r="BG486" s="186">
        <f>IF(N486="zákl. přenesená",J486,0)</f>
        <v>0</v>
      </c>
      <c r="BH486" s="186">
        <f>IF(N486="sníž. přenesená",J486,0)</f>
        <v>0</v>
      </c>
      <c r="BI486" s="186">
        <f>IF(N486="nulová",J486,0)</f>
        <v>0</v>
      </c>
      <c r="BJ486" s="23" t="s">
        <v>80</v>
      </c>
      <c r="BK486" s="186">
        <f>ROUND(I486*H486,2)</f>
        <v>0</v>
      </c>
      <c r="BL486" s="23" t="s">
        <v>234</v>
      </c>
      <c r="BM486" s="23" t="s">
        <v>1110</v>
      </c>
    </row>
    <row r="487" spans="2:51" s="11" customFormat="1" ht="13.5">
      <c r="B487" s="187"/>
      <c r="D487" s="197" t="s">
        <v>155</v>
      </c>
      <c r="E487" s="206" t="s">
        <v>5</v>
      </c>
      <c r="F487" s="207" t="s">
        <v>1111</v>
      </c>
      <c r="H487" s="208">
        <v>14.08</v>
      </c>
      <c r="I487" s="192"/>
      <c r="L487" s="187"/>
      <c r="M487" s="193"/>
      <c r="N487" s="194"/>
      <c r="O487" s="194"/>
      <c r="P487" s="194"/>
      <c r="Q487" s="194"/>
      <c r="R487" s="194"/>
      <c r="S487" s="194"/>
      <c r="T487" s="195"/>
      <c r="AT487" s="189" t="s">
        <v>155</v>
      </c>
      <c r="AU487" s="189" t="s">
        <v>82</v>
      </c>
      <c r="AV487" s="11" t="s">
        <v>82</v>
      </c>
      <c r="AW487" s="11" t="s">
        <v>35</v>
      </c>
      <c r="AX487" s="11" t="s">
        <v>80</v>
      </c>
      <c r="AY487" s="189" t="s">
        <v>146</v>
      </c>
    </row>
    <row r="488" spans="2:65" s="1" customFormat="1" ht="22.5" customHeight="1">
      <c r="B488" s="174"/>
      <c r="C488" s="175" t="s">
        <v>1112</v>
      </c>
      <c r="D488" s="175" t="s">
        <v>148</v>
      </c>
      <c r="E488" s="176" t="s">
        <v>1113</v>
      </c>
      <c r="F488" s="177" t="s">
        <v>1114</v>
      </c>
      <c r="G488" s="178" t="s">
        <v>151</v>
      </c>
      <c r="H488" s="179">
        <v>29.95</v>
      </c>
      <c r="I488" s="180"/>
      <c r="J488" s="181">
        <f>ROUND(I488*H488,2)</f>
        <v>0</v>
      </c>
      <c r="K488" s="177" t="s">
        <v>152</v>
      </c>
      <c r="L488" s="40"/>
      <c r="M488" s="182" t="s">
        <v>5</v>
      </c>
      <c r="N488" s="183" t="s">
        <v>43</v>
      </c>
      <c r="O488" s="41"/>
      <c r="P488" s="184">
        <f>O488*H488</f>
        <v>0</v>
      </c>
      <c r="Q488" s="184">
        <v>0</v>
      </c>
      <c r="R488" s="184">
        <f>Q488*H488</f>
        <v>0</v>
      </c>
      <c r="S488" s="184">
        <v>0</v>
      </c>
      <c r="T488" s="185">
        <f>S488*H488</f>
        <v>0</v>
      </c>
      <c r="AR488" s="23" t="s">
        <v>234</v>
      </c>
      <c r="AT488" s="23" t="s">
        <v>148</v>
      </c>
      <c r="AU488" s="23" t="s">
        <v>82</v>
      </c>
      <c r="AY488" s="23" t="s">
        <v>146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23" t="s">
        <v>80</v>
      </c>
      <c r="BK488" s="186">
        <f>ROUND(I488*H488,2)</f>
        <v>0</v>
      </c>
      <c r="BL488" s="23" t="s">
        <v>234</v>
      </c>
      <c r="BM488" s="23" t="s">
        <v>1115</v>
      </c>
    </row>
    <row r="489" spans="2:51" s="11" customFormat="1" ht="13.5">
      <c r="B489" s="187"/>
      <c r="D489" s="188" t="s">
        <v>155</v>
      </c>
      <c r="E489" s="189" t="s">
        <v>5</v>
      </c>
      <c r="F489" s="190" t="s">
        <v>1100</v>
      </c>
      <c r="H489" s="191">
        <v>31.75</v>
      </c>
      <c r="I489" s="192"/>
      <c r="L489" s="187"/>
      <c r="M489" s="193"/>
      <c r="N489" s="194"/>
      <c r="O489" s="194"/>
      <c r="P489" s="194"/>
      <c r="Q489" s="194"/>
      <c r="R489" s="194"/>
      <c r="S489" s="194"/>
      <c r="T489" s="195"/>
      <c r="AT489" s="189" t="s">
        <v>155</v>
      </c>
      <c r="AU489" s="189" t="s">
        <v>82</v>
      </c>
      <c r="AV489" s="11" t="s">
        <v>82</v>
      </c>
      <c r="AW489" s="11" t="s">
        <v>35</v>
      </c>
      <c r="AX489" s="11" t="s">
        <v>72</v>
      </c>
      <c r="AY489" s="189" t="s">
        <v>146</v>
      </c>
    </row>
    <row r="490" spans="2:51" s="11" customFormat="1" ht="13.5">
      <c r="B490" s="187"/>
      <c r="D490" s="188" t="s">
        <v>155</v>
      </c>
      <c r="E490" s="189" t="s">
        <v>5</v>
      </c>
      <c r="F490" s="190" t="s">
        <v>1101</v>
      </c>
      <c r="H490" s="191">
        <v>-1.8</v>
      </c>
      <c r="I490" s="192"/>
      <c r="L490" s="187"/>
      <c r="M490" s="193"/>
      <c r="N490" s="194"/>
      <c r="O490" s="194"/>
      <c r="P490" s="194"/>
      <c r="Q490" s="194"/>
      <c r="R490" s="194"/>
      <c r="S490" s="194"/>
      <c r="T490" s="195"/>
      <c r="AT490" s="189" t="s">
        <v>155</v>
      </c>
      <c r="AU490" s="189" t="s">
        <v>82</v>
      </c>
      <c r="AV490" s="11" t="s">
        <v>82</v>
      </c>
      <c r="AW490" s="11" t="s">
        <v>35</v>
      </c>
      <c r="AX490" s="11" t="s">
        <v>72</v>
      </c>
      <c r="AY490" s="189" t="s">
        <v>146</v>
      </c>
    </row>
    <row r="491" spans="2:51" s="12" customFormat="1" ht="13.5">
      <c r="B491" s="196"/>
      <c r="D491" s="197" t="s">
        <v>155</v>
      </c>
      <c r="E491" s="198" t="s">
        <v>5</v>
      </c>
      <c r="F491" s="199" t="s">
        <v>158</v>
      </c>
      <c r="H491" s="200">
        <v>29.95</v>
      </c>
      <c r="I491" s="201"/>
      <c r="L491" s="196"/>
      <c r="M491" s="202"/>
      <c r="N491" s="203"/>
      <c r="O491" s="203"/>
      <c r="P491" s="203"/>
      <c r="Q491" s="203"/>
      <c r="R491" s="203"/>
      <c r="S491" s="203"/>
      <c r="T491" s="204"/>
      <c r="AT491" s="205" t="s">
        <v>155</v>
      </c>
      <c r="AU491" s="205" t="s">
        <v>82</v>
      </c>
      <c r="AV491" s="12" t="s">
        <v>153</v>
      </c>
      <c r="AW491" s="12" t="s">
        <v>35</v>
      </c>
      <c r="AX491" s="12" t="s">
        <v>80</v>
      </c>
      <c r="AY491" s="205" t="s">
        <v>146</v>
      </c>
    </row>
    <row r="492" spans="2:65" s="1" customFormat="1" ht="22.5" customHeight="1">
      <c r="B492" s="174"/>
      <c r="C492" s="212" t="s">
        <v>1116</v>
      </c>
      <c r="D492" s="212" t="s">
        <v>318</v>
      </c>
      <c r="E492" s="213" t="s">
        <v>1117</v>
      </c>
      <c r="F492" s="214" t="s">
        <v>1118</v>
      </c>
      <c r="G492" s="215" t="s">
        <v>151</v>
      </c>
      <c r="H492" s="216">
        <v>32.945</v>
      </c>
      <c r="I492" s="217"/>
      <c r="J492" s="218">
        <f>ROUND(I492*H492,2)</f>
        <v>0</v>
      </c>
      <c r="K492" s="214" t="s">
        <v>5</v>
      </c>
      <c r="L492" s="219"/>
      <c r="M492" s="220" t="s">
        <v>5</v>
      </c>
      <c r="N492" s="221" t="s">
        <v>43</v>
      </c>
      <c r="O492" s="41"/>
      <c r="P492" s="184">
        <f>O492*H492</f>
        <v>0</v>
      </c>
      <c r="Q492" s="184">
        <v>0.0015</v>
      </c>
      <c r="R492" s="184">
        <f>Q492*H492</f>
        <v>0.0494175</v>
      </c>
      <c r="S492" s="184">
        <v>0</v>
      </c>
      <c r="T492" s="185">
        <f>S492*H492</f>
        <v>0</v>
      </c>
      <c r="AR492" s="23" t="s">
        <v>453</v>
      </c>
      <c r="AT492" s="23" t="s">
        <v>318</v>
      </c>
      <c r="AU492" s="23" t="s">
        <v>82</v>
      </c>
      <c r="AY492" s="23" t="s">
        <v>146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23" t="s">
        <v>80</v>
      </c>
      <c r="BK492" s="186">
        <f>ROUND(I492*H492,2)</f>
        <v>0</v>
      </c>
      <c r="BL492" s="23" t="s">
        <v>234</v>
      </c>
      <c r="BM492" s="23" t="s">
        <v>1119</v>
      </c>
    </row>
    <row r="493" spans="2:51" s="11" customFormat="1" ht="13.5">
      <c r="B493" s="187"/>
      <c r="D493" s="197" t="s">
        <v>155</v>
      </c>
      <c r="F493" s="207" t="s">
        <v>1120</v>
      </c>
      <c r="H493" s="208">
        <v>32.945</v>
      </c>
      <c r="I493" s="192"/>
      <c r="L493" s="187"/>
      <c r="M493" s="193"/>
      <c r="N493" s="194"/>
      <c r="O493" s="194"/>
      <c r="P493" s="194"/>
      <c r="Q493" s="194"/>
      <c r="R493" s="194"/>
      <c r="S493" s="194"/>
      <c r="T493" s="195"/>
      <c r="AT493" s="189" t="s">
        <v>155</v>
      </c>
      <c r="AU493" s="189" t="s">
        <v>82</v>
      </c>
      <c r="AV493" s="11" t="s">
        <v>82</v>
      </c>
      <c r="AW493" s="11" t="s">
        <v>6</v>
      </c>
      <c r="AX493" s="11" t="s">
        <v>80</v>
      </c>
      <c r="AY493" s="189" t="s">
        <v>146</v>
      </c>
    </row>
    <row r="494" spans="2:65" s="1" customFormat="1" ht="31.5" customHeight="1">
      <c r="B494" s="174"/>
      <c r="C494" s="175" t="s">
        <v>1121</v>
      </c>
      <c r="D494" s="175" t="s">
        <v>148</v>
      </c>
      <c r="E494" s="176" t="s">
        <v>1122</v>
      </c>
      <c r="F494" s="177" t="s">
        <v>1123</v>
      </c>
      <c r="G494" s="178" t="s">
        <v>879</v>
      </c>
      <c r="H494" s="233"/>
      <c r="I494" s="180"/>
      <c r="J494" s="181">
        <f>ROUND(I494*H494,2)</f>
        <v>0</v>
      </c>
      <c r="K494" s="177" t="s">
        <v>152</v>
      </c>
      <c r="L494" s="40"/>
      <c r="M494" s="182" t="s">
        <v>5</v>
      </c>
      <c r="N494" s="183" t="s">
        <v>43</v>
      </c>
      <c r="O494" s="41"/>
      <c r="P494" s="184">
        <f>O494*H494</f>
        <v>0</v>
      </c>
      <c r="Q494" s="184">
        <v>0</v>
      </c>
      <c r="R494" s="184">
        <f>Q494*H494</f>
        <v>0</v>
      </c>
      <c r="S494" s="184">
        <v>0</v>
      </c>
      <c r="T494" s="185">
        <f>S494*H494</f>
        <v>0</v>
      </c>
      <c r="AR494" s="23" t="s">
        <v>234</v>
      </c>
      <c r="AT494" s="23" t="s">
        <v>148</v>
      </c>
      <c r="AU494" s="23" t="s">
        <v>82</v>
      </c>
      <c r="AY494" s="23" t="s">
        <v>146</v>
      </c>
      <c r="BE494" s="186">
        <f>IF(N494="základní",J494,0)</f>
        <v>0</v>
      </c>
      <c r="BF494" s="186">
        <f>IF(N494="snížená",J494,0)</f>
        <v>0</v>
      </c>
      <c r="BG494" s="186">
        <f>IF(N494="zákl. přenesená",J494,0)</f>
        <v>0</v>
      </c>
      <c r="BH494" s="186">
        <f>IF(N494="sníž. přenesená",J494,0)</f>
        <v>0</v>
      </c>
      <c r="BI494" s="186">
        <f>IF(N494="nulová",J494,0)</f>
        <v>0</v>
      </c>
      <c r="BJ494" s="23" t="s">
        <v>80</v>
      </c>
      <c r="BK494" s="186">
        <f>ROUND(I494*H494,2)</f>
        <v>0</v>
      </c>
      <c r="BL494" s="23" t="s">
        <v>234</v>
      </c>
      <c r="BM494" s="23" t="s">
        <v>1124</v>
      </c>
    </row>
    <row r="495" spans="2:63" s="10" customFormat="1" ht="29.85" customHeight="1">
      <c r="B495" s="160"/>
      <c r="D495" s="171" t="s">
        <v>71</v>
      </c>
      <c r="E495" s="172" t="s">
        <v>1125</v>
      </c>
      <c r="F495" s="172" t="s">
        <v>1126</v>
      </c>
      <c r="I495" s="163"/>
      <c r="J495" s="173">
        <f>BK495</f>
        <v>0</v>
      </c>
      <c r="L495" s="160"/>
      <c r="M495" s="165"/>
      <c r="N495" s="166"/>
      <c r="O495" s="166"/>
      <c r="P495" s="167">
        <f>SUM(P496:P498)</f>
        <v>0</v>
      </c>
      <c r="Q495" s="166"/>
      <c r="R495" s="167">
        <f>SUM(R496:R498)</f>
        <v>0.07486999999999999</v>
      </c>
      <c r="S495" s="166"/>
      <c r="T495" s="168">
        <f>SUM(T496:T498)</f>
        <v>0</v>
      </c>
      <c r="AR495" s="161" t="s">
        <v>82</v>
      </c>
      <c r="AT495" s="169" t="s">
        <v>71</v>
      </c>
      <c r="AU495" s="169" t="s">
        <v>80</v>
      </c>
      <c r="AY495" s="161" t="s">
        <v>146</v>
      </c>
      <c r="BK495" s="170">
        <f>SUM(BK496:BK498)</f>
        <v>0</v>
      </c>
    </row>
    <row r="496" spans="2:65" s="1" customFormat="1" ht="31.5" customHeight="1">
      <c r="B496" s="174"/>
      <c r="C496" s="175" t="s">
        <v>1127</v>
      </c>
      <c r="D496" s="175" t="s">
        <v>148</v>
      </c>
      <c r="E496" s="176" t="s">
        <v>1128</v>
      </c>
      <c r="F496" s="177" t="s">
        <v>1129</v>
      </c>
      <c r="G496" s="178" t="s">
        <v>307</v>
      </c>
      <c r="H496" s="179">
        <v>1</v>
      </c>
      <c r="I496" s="180"/>
      <c r="J496" s="181">
        <f>ROUND(I496*H496,2)</f>
        <v>0</v>
      </c>
      <c r="K496" s="177" t="s">
        <v>152</v>
      </c>
      <c r="L496" s="40"/>
      <c r="M496" s="182" t="s">
        <v>5</v>
      </c>
      <c r="N496" s="183" t="s">
        <v>43</v>
      </c>
      <c r="O496" s="41"/>
      <c r="P496" s="184">
        <f>O496*H496</f>
        <v>0</v>
      </c>
      <c r="Q496" s="184">
        <v>0.00087</v>
      </c>
      <c r="R496" s="184">
        <f>Q496*H496</f>
        <v>0.00087</v>
      </c>
      <c r="S496" s="184">
        <v>0</v>
      </c>
      <c r="T496" s="185">
        <f>S496*H496</f>
        <v>0</v>
      </c>
      <c r="AR496" s="23" t="s">
        <v>234</v>
      </c>
      <c r="AT496" s="23" t="s">
        <v>148</v>
      </c>
      <c r="AU496" s="23" t="s">
        <v>82</v>
      </c>
      <c r="AY496" s="23" t="s">
        <v>146</v>
      </c>
      <c r="BE496" s="186">
        <f>IF(N496="základní",J496,0)</f>
        <v>0</v>
      </c>
      <c r="BF496" s="186">
        <f>IF(N496="snížená",J496,0)</f>
        <v>0</v>
      </c>
      <c r="BG496" s="186">
        <f>IF(N496="zákl. přenesená",J496,0)</f>
        <v>0</v>
      </c>
      <c r="BH496" s="186">
        <f>IF(N496="sníž. přenesená",J496,0)</f>
        <v>0</v>
      </c>
      <c r="BI496" s="186">
        <f>IF(N496="nulová",J496,0)</f>
        <v>0</v>
      </c>
      <c r="BJ496" s="23" t="s">
        <v>80</v>
      </c>
      <c r="BK496" s="186">
        <f>ROUND(I496*H496,2)</f>
        <v>0</v>
      </c>
      <c r="BL496" s="23" t="s">
        <v>234</v>
      </c>
      <c r="BM496" s="23" t="s">
        <v>1130</v>
      </c>
    </row>
    <row r="497" spans="2:65" s="1" customFormat="1" ht="31.5" customHeight="1">
      <c r="B497" s="174"/>
      <c r="C497" s="212" t="s">
        <v>1131</v>
      </c>
      <c r="D497" s="212" t="s">
        <v>318</v>
      </c>
      <c r="E497" s="213" t="s">
        <v>1132</v>
      </c>
      <c r="F497" s="214" t="s">
        <v>1133</v>
      </c>
      <c r="G497" s="215" t="s">
        <v>307</v>
      </c>
      <c r="H497" s="216">
        <v>1</v>
      </c>
      <c r="I497" s="217"/>
      <c r="J497" s="218">
        <f>ROUND(I497*H497,2)</f>
        <v>0</v>
      </c>
      <c r="K497" s="214" t="s">
        <v>5</v>
      </c>
      <c r="L497" s="219"/>
      <c r="M497" s="220" t="s">
        <v>5</v>
      </c>
      <c r="N497" s="221" t="s">
        <v>43</v>
      </c>
      <c r="O497" s="41"/>
      <c r="P497" s="184">
        <f>O497*H497</f>
        <v>0</v>
      </c>
      <c r="Q497" s="184">
        <v>0.074</v>
      </c>
      <c r="R497" s="184">
        <f>Q497*H497</f>
        <v>0.074</v>
      </c>
      <c r="S497" s="184">
        <v>0</v>
      </c>
      <c r="T497" s="185">
        <f>S497*H497</f>
        <v>0</v>
      </c>
      <c r="AR497" s="23" t="s">
        <v>453</v>
      </c>
      <c r="AT497" s="23" t="s">
        <v>318</v>
      </c>
      <c r="AU497" s="23" t="s">
        <v>82</v>
      </c>
      <c r="AY497" s="23" t="s">
        <v>146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23" t="s">
        <v>80</v>
      </c>
      <c r="BK497" s="186">
        <f>ROUND(I497*H497,2)</f>
        <v>0</v>
      </c>
      <c r="BL497" s="23" t="s">
        <v>234</v>
      </c>
      <c r="BM497" s="23" t="s">
        <v>1134</v>
      </c>
    </row>
    <row r="498" spans="2:65" s="1" customFormat="1" ht="31.5" customHeight="1">
      <c r="B498" s="174"/>
      <c r="C498" s="175" t="s">
        <v>1135</v>
      </c>
      <c r="D498" s="175" t="s">
        <v>148</v>
      </c>
      <c r="E498" s="176" t="s">
        <v>1136</v>
      </c>
      <c r="F498" s="177" t="s">
        <v>1137</v>
      </c>
      <c r="G498" s="178" t="s">
        <v>879</v>
      </c>
      <c r="H498" s="233"/>
      <c r="I498" s="180"/>
      <c r="J498" s="181">
        <f>ROUND(I498*H498,2)</f>
        <v>0</v>
      </c>
      <c r="K498" s="177" t="s">
        <v>152</v>
      </c>
      <c r="L498" s="40"/>
      <c r="M498" s="182" t="s">
        <v>5</v>
      </c>
      <c r="N498" s="183" t="s">
        <v>43</v>
      </c>
      <c r="O498" s="41"/>
      <c r="P498" s="184">
        <f>O498*H498</f>
        <v>0</v>
      </c>
      <c r="Q498" s="184">
        <v>0</v>
      </c>
      <c r="R498" s="184">
        <f>Q498*H498</f>
        <v>0</v>
      </c>
      <c r="S498" s="184">
        <v>0</v>
      </c>
      <c r="T498" s="185">
        <f>S498*H498</f>
        <v>0</v>
      </c>
      <c r="AR498" s="23" t="s">
        <v>234</v>
      </c>
      <c r="AT498" s="23" t="s">
        <v>148</v>
      </c>
      <c r="AU498" s="23" t="s">
        <v>82</v>
      </c>
      <c r="AY498" s="23" t="s">
        <v>146</v>
      </c>
      <c r="BE498" s="186">
        <f>IF(N498="základní",J498,0)</f>
        <v>0</v>
      </c>
      <c r="BF498" s="186">
        <f>IF(N498="snížená",J498,0)</f>
        <v>0</v>
      </c>
      <c r="BG498" s="186">
        <f>IF(N498="zákl. přenesená",J498,0)</f>
        <v>0</v>
      </c>
      <c r="BH498" s="186">
        <f>IF(N498="sníž. přenesená",J498,0)</f>
        <v>0</v>
      </c>
      <c r="BI498" s="186">
        <f>IF(N498="nulová",J498,0)</f>
        <v>0</v>
      </c>
      <c r="BJ498" s="23" t="s">
        <v>80</v>
      </c>
      <c r="BK498" s="186">
        <f>ROUND(I498*H498,2)</f>
        <v>0</v>
      </c>
      <c r="BL498" s="23" t="s">
        <v>234</v>
      </c>
      <c r="BM498" s="23" t="s">
        <v>1138</v>
      </c>
    </row>
    <row r="499" spans="2:63" s="10" customFormat="1" ht="29.85" customHeight="1">
      <c r="B499" s="160"/>
      <c r="D499" s="171" t="s">
        <v>71</v>
      </c>
      <c r="E499" s="172" t="s">
        <v>302</v>
      </c>
      <c r="F499" s="172" t="s">
        <v>303</v>
      </c>
      <c r="I499" s="163"/>
      <c r="J499" s="173">
        <f>BK499</f>
        <v>0</v>
      </c>
      <c r="L499" s="160"/>
      <c r="M499" s="165"/>
      <c r="N499" s="166"/>
      <c r="O499" s="166"/>
      <c r="P499" s="167">
        <f>SUM(P500:P531)</f>
        <v>0</v>
      </c>
      <c r="Q499" s="166"/>
      <c r="R499" s="167">
        <f>SUM(R500:R531)</f>
        <v>0.10338115</v>
      </c>
      <c r="S499" s="166"/>
      <c r="T499" s="168">
        <f>SUM(T500:T531)</f>
        <v>0</v>
      </c>
      <c r="AR499" s="161" t="s">
        <v>82</v>
      </c>
      <c r="AT499" s="169" t="s">
        <v>71</v>
      </c>
      <c r="AU499" s="169" t="s">
        <v>80</v>
      </c>
      <c r="AY499" s="161" t="s">
        <v>146</v>
      </c>
      <c r="BK499" s="170">
        <f>SUM(BK500:BK531)</f>
        <v>0</v>
      </c>
    </row>
    <row r="500" spans="2:65" s="1" customFormat="1" ht="31.5" customHeight="1">
      <c r="B500" s="174"/>
      <c r="C500" s="175" t="s">
        <v>1139</v>
      </c>
      <c r="D500" s="175" t="s">
        <v>148</v>
      </c>
      <c r="E500" s="176" t="s">
        <v>1140</v>
      </c>
      <c r="F500" s="177" t="s">
        <v>1141</v>
      </c>
      <c r="G500" s="178" t="s">
        <v>109</v>
      </c>
      <c r="H500" s="179">
        <v>3.275</v>
      </c>
      <c r="I500" s="180"/>
      <c r="J500" s="181">
        <f>ROUND(I500*H500,2)</f>
        <v>0</v>
      </c>
      <c r="K500" s="177" t="s">
        <v>152</v>
      </c>
      <c r="L500" s="40"/>
      <c r="M500" s="182" t="s">
        <v>5</v>
      </c>
      <c r="N500" s="183" t="s">
        <v>43</v>
      </c>
      <c r="O500" s="41"/>
      <c r="P500" s="184">
        <f>O500*H500</f>
        <v>0</v>
      </c>
      <c r="Q500" s="184">
        <v>0</v>
      </c>
      <c r="R500" s="184">
        <f>Q500*H500</f>
        <v>0</v>
      </c>
      <c r="S500" s="184">
        <v>0</v>
      </c>
      <c r="T500" s="185">
        <f>S500*H500</f>
        <v>0</v>
      </c>
      <c r="AR500" s="23" t="s">
        <v>234</v>
      </c>
      <c r="AT500" s="23" t="s">
        <v>148</v>
      </c>
      <c r="AU500" s="23" t="s">
        <v>82</v>
      </c>
      <c r="AY500" s="23" t="s">
        <v>146</v>
      </c>
      <c r="BE500" s="186">
        <f>IF(N500="základní",J500,0)</f>
        <v>0</v>
      </c>
      <c r="BF500" s="186">
        <f>IF(N500="snížená",J500,0)</f>
        <v>0</v>
      </c>
      <c r="BG500" s="186">
        <f>IF(N500="zákl. přenesená",J500,0)</f>
        <v>0</v>
      </c>
      <c r="BH500" s="186">
        <f>IF(N500="sníž. přenesená",J500,0)</f>
        <v>0</v>
      </c>
      <c r="BI500" s="186">
        <f>IF(N500="nulová",J500,0)</f>
        <v>0</v>
      </c>
      <c r="BJ500" s="23" t="s">
        <v>80</v>
      </c>
      <c r="BK500" s="186">
        <f>ROUND(I500*H500,2)</f>
        <v>0</v>
      </c>
      <c r="BL500" s="23" t="s">
        <v>234</v>
      </c>
      <c r="BM500" s="23" t="s">
        <v>1142</v>
      </c>
    </row>
    <row r="501" spans="2:51" s="11" customFormat="1" ht="13.5">
      <c r="B501" s="187"/>
      <c r="D501" s="197" t="s">
        <v>155</v>
      </c>
      <c r="E501" s="206" t="s">
        <v>5</v>
      </c>
      <c r="F501" s="207" t="s">
        <v>1143</v>
      </c>
      <c r="H501" s="208">
        <v>3.275</v>
      </c>
      <c r="I501" s="192"/>
      <c r="L501" s="187"/>
      <c r="M501" s="193"/>
      <c r="N501" s="194"/>
      <c r="O501" s="194"/>
      <c r="P501" s="194"/>
      <c r="Q501" s="194"/>
      <c r="R501" s="194"/>
      <c r="S501" s="194"/>
      <c r="T501" s="195"/>
      <c r="AT501" s="189" t="s">
        <v>155</v>
      </c>
      <c r="AU501" s="189" t="s">
        <v>82</v>
      </c>
      <c r="AV501" s="11" t="s">
        <v>82</v>
      </c>
      <c r="AW501" s="11" t="s">
        <v>35</v>
      </c>
      <c r="AX501" s="11" t="s">
        <v>80</v>
      </c>
      <c r="AY501" s="189" t="s">
        <v>146</v>
      </c>
    </row>
    <row r="502" spans="2:65" s="1" customFormat="1" ht="22.5" customHeight="1">
      <c r="B502" s="174"/>
      <c r="C502" s="212" t="s">
        <v>1144</v>
      </c>
      <c r="D502" s="212" t="s">
        <v>318</v>
      </c>
      <c r="E502" s="213" t="s">
        <v>1145</v>
      </c>
      <c r="F502" s="214" t="s">
        <v>1146</v>
      </c>
      <c r="G502" s="215" t="s">
        <v>109</v>
      </c>
      <c r="H502" s="216">
        <v>3.275</v>
      </c>
      <c r="I502" s="217"/>
      <c r="J502" s="218">
        <f>ROUND(I502*H502,2)</f>
        <v>0</v>
      </c>
      <c r="K502" s="214" t="s">
        <v>5</v>
      </c>
      <c r="L502" s="219"/>
      <c r="M502" s="220" t="s">
        <v>5</v>
      </c>
      <c r="N502" s="221" t="s">
        <v>43</v>
      </c>
      <c r="O502" s="41"/>
      <c r="P502" s="184">
        <f>O502*H502</f>
        <v>0</v>
      </c>
      <c r="Q502" s="184">
        <v>0.00227</v>
      </c>
      <c r="R502" s="184">
        <f>Q502*H502</f>
        <v>0.007434249999999999</v>
      </c>
      <c r="S502" s="184">
        <v>0</v>
      </c>
      <c r="T502" s="185">
        <f>S502*H502</f>
        <v>0</v>
      </c>
      <c r="AR502" s="23" t="s">
        <v>453</v>
      </c>
      <c r="AT502" s="23" t="s">
        <v>318</v>
      </c>
      <c r="AU502" s="23" t="s">
        <v>82</v>
      </c>
      <c r="AY502" s="23" t="s">
        <v>146</v>
      </c>
      <c r="BE502" s="186">
        <f>IF(N502="základní",J502,0)</f>
        <v>0</v>
      </c>
      <c r="BF502" s="186">
        <f>IF(N502="snížená",J502,0)</f>
        <v>0</v>
      </c>
      <c r="BG502" s="186">
        <f>IF(N502="zákl. přenesená",J502,0)</f>
        <v>0</v>
      </c>
      <c r="BH502" s="186">
        <f>IF(N502="sníž. přenesená",J502,0)</f>
        <v>0</v>
      </c>
      <c r="BI502" s="186">
        <f>IF(N502="nulová",J502,0)</f>
        <v>0</v>
      </c>
      <c r="BJ502" s="23" t="s">
        <v>80</v>
      </c>
      <c r="BK502" s="186">
        <f>ROUND(I502*H502,2)</f>
        <v>0</v>
      </c>
      <c r="BL502" s="23" t="s">
        <v>234</v>
      </c>
      <c r="BM502" s="23" t="s">
        <v>1147</v>
      </c>
    </row>
    <row r="503" spans="2:65" s="1" customFormat="1" ht="22.5" customHeight="1">
      <c r="B503" s="174"/>
      <c r="C503" s="175" t="s">
        <v>1148</v>
      </c>
      <c r="D503" s="175" t="s">
        <v>148</v>
      </c>
      <c r="E503" s="176" t="s">
        <v>1149</v>
      </c>
      <c r="F503" s="177" t="s">
        <v>1150</v>
      </c>
      <c r="G503" s="178" t="s">
        <v>151</v>
      </c>
      <c r="H503" s="179">
        <v>2.31</v>
      </c>
      <c r="I503" s="180"/>
      <c r="J503" s="181">
        <f>ROUND(I503*H503,2)</f>
        <v>0</v>
      </c>
      <c r="K503" s="177" t="s">
        <v>152</v>
      </c>
      <c r="L503" s="40"/>
      <c r="M503" s="182" t="s">
        <v>5</v>
      </c>
      <c r="N503" s="183" t="s">
        <v>43</v>
      </c>
      <c r="O503" s="41"/>
      <c r="P503" s="184">
        <f>O503*H503</f>
        <v>0</v>
      </c>
      <c r="Q503" s="184">
        <v>9E-05</v>
      </c>
      <c r="R503" s="184">
        <f>Q503*H503</f>
        <v>0.0002079</v>
      </c>
      <c r="S503" s="184">
        <v>0</v>
      </c>
      <c r="T503" s="185">
        <f>S503*H503</f>
        <v>0</v>
      </c>
      <c r="AR503" s="23" t="s">
        <v>234</v>
      </c>
      <c r="AT503" s="23" t="s">
        <v>148</v>
      </c>
      <c r="AU503" s="23" t="s">
        <v>82</v>
      </c>
      <c r="AY503" s="23" t="s">
        <v>146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23" t="s">
        <v>80</v>
      </c>
      <c r="BK503" s="186">
        <f>ROUND(I503*H503,2)</f>
        <v>0</v>
      </c>
      <c r="BL503" s="23" t="s">
        <v>234</v>
      </c>
      <c r="BM503" s="23" t="s">
        <v>1151</v>
      </c>
    </row>
    <row r="504" spans="2:51" s="11" customFormat="1" ht="13.5">
      <c r="B504" s="187"/>
      <c r="D504" s="197" t="s">
        <v>155</v>
      </c>
      <c r="E504" s="206" t="s">
        <v>5</v>
      </c>
      <c r="F504" s="207" t="s">
        <v>1152</v>
      </c>
      <c r="H504" s="208">
        <v>2.31</v>
      </c>
      <c r="I504" s="192"/>
      <c r="L504" s="187"/>
      <c r="M504" s="193"/>
      <c r="N504" s="194"/>
      <c r="O504" s="194"/>
      <c r="P504" s="194"/>
      <c r="Q504" s="194"/>
      <c r="R504" s="194"/>
      <c r="S504" s="194"/>
      <c r="T504" s="195"/>
      <c r="AT504" s="189" t="s">
        <v>155</v>
      </c>
      <c r="AU504" s="189" t="s">
        <v>82</v>
      </c>
      <c r="AV504" s="11" t="s">
        <v>82</v>
      </c>
      <c r="AW504" s="11" t="s">
        <v>35</v>
      </c>
      <c r="AX504" s="11" t="s">
        <v>80</v>
      </c>
      <c r="AY504" s="189" t="s">
        <v>146</v>
      </c>
    </row>
    <row r="505" spans="2:65" s="1" customFormat="1" ht="22.5" customHeight="1">
      <c r="B505" s="174"/>
      <c r="C505" s="212" t="s">
        <v>1153</v>
      </c>
      <c r="D505" s="212" t="s">
        <v>318</v>
      </c>
      <c r="E505" s="213" t="s">
        <v>1154</v>
      </c>
      <c r="F505" s="214" t="s">
        <v>1155</v>
      </c>
      <c r="G505" s="215" t="s">
        <v>307</v>
      </c>
      <c r="H505" s="216">
        <v>1</v>
      </c>
      <c r="I505" s="217"/>
      <c r="J505" s="218">
        <f>ROUND(I505*H505,2)</f>
        <v>0</v>
      </c>
      <c r="K505" s="214" t="s">
        <v>5</v>
      </c>
      <c r="L505" s="219"/>
      <c r="M505" s="220" t="s">
        <v>5</v>
      </c>
      <c r="N505" s="221" t="s">
        <v>43</v>
      </c>
      <c r="O505" s="41"/>
      <c r="P505" s="184">
        <f>O505*H505</f>
        <v>0</v>
      </c>
      <c r="Q505" s="184">
        <v>0.0475</v>
      </c>
      <c r="R505" s="184">
        <f>Q505*H505</f>
        <v>0.0475</v>
      </c>
      <c r="S505" s="184">
        <v>0</v>
      </c>
      <c r="T505" s="185">
        <f>S505*H505</f>
        <v>0</v>
      </c>
      <c r="AR505" s="23" t="s">
        <v>453</v>
      </c>
      <c r="AT505" s="23" t="s">
        <v>318</v>
      </c>
      <c r="AU505" s="23" t="s">
        <v>82</v>
      </c>
      <c r="AY505" s="23" t="s">
        <v>146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23" t="s">
        <v>80</v>
      </c>
      <c r="BK505" s="186">
        <f>ROUND(I505*H505,2)</f>
        <v>0</v>
      </c>
      <c r="BL505" s="23" t="s">
        <v>234</v>
      </c>
      <c r="BM505" s="23" t="s">
        <v>1156</v>
      </c>
    </row>
    <row r="506" spans="2:65" s="1" customFormat="1" ht="31.5" customHeight="1">
      <c r="B506" s="174"/>
      <c r="C506" s="175" t="s">
        <v>1157</v>
      </c>
      <c r="D506" s="175" t="s">
        <v>148</v>
      </c>
      <c r="E506" s="176" t="s">
        <v>1158</v>
      </c>
      <c r="F506" s="177" t="s">
        <v>1159</v>
      </c>
      <c r="G506" s="178" t="s">
        <v>109</v>
      </c>
      <c r="H506" s="179">
        <v>9.7</v>
      </c>
      <c r="I506" s="180"/>
      <c r="J506" s="181">
        <f>ROUND(I506*H506,2)</f>
        <v>0</v>
      </c>
      <c r="K506" s="177" t="s">
        <v>152</v>
      </c>
      <c r="L506" s="40"/>
      <c r="M506" s="182" t="s">
        <v>5</v>
      </c>
      <c r="N506" s="183" t="s">
        <v>43</v>
      </c>
      <c r="O506" s="41"/>
      <c r="P506" s="184">
        <f>O506*H506</f>
        <v>0</v>
      </c>
      <c r="Q506" s="184">
        <v>5E-05</v>
      </c>
      <c r="R506" s="184">
        <f>Q506*H506</f>
        <v>0.00048499999999999997</v>
      </c>
      <c r="S506" s="184">
        <v>0</v>
      </c>
      <c r="T506" s="185">
        <f>S506*H506</f>
        <v>0</v>
      </c>
      <c r="AR506" s="23" t="s">
        <v>234</v>
      </c>
      <c r="AT506" s="23" t="s">
        <v>148</v>
      </c>
      <c r="AU506" s="23" t="s">
        <v>82</v>
      </c>
      <c r="AY506" s="23" t="s">
        <v>146</v>
      </c>
      <c r="BE506" s="186">
        <f>IF(N506="základní",J506,0)</f>
        <v>0</v>
      </c>
      <c r="BF506" s="186">
        <f>IF(N506="snížená",J506,0)</f>
        <v>0</v>
      </c>
      <c r="BG506" s="186">
        <f>IF(N506="zákl. přenesená",J506,0)</f>
        <v>0</v>
      </c>
      <c r="BH506" s="186">
        <f>IF(N506="sníž. přenesená",J506,0)</f>
        <v>0</v>
      </c>
      <c r="BI506" s="186">
        <f>IF(N506="nulová",J506,0)</f>
        <v>0</v>
      </c>
      <c r="BJ506" s="23" t="s">
        <v>80</v>
      </c>
      <c r="BK506" s="186">
        <f>ROUND(I506*H506,2)</f>
        <v>0</v>
      </c>
      <c r="BL506" s="23" t="s">
        <v>234</v>
      </c>
      <c r="BM506" s="23" t="s">
        <v>1160</v>
      </c>
    </row>
    <row r="507" spans="2:51" s="11" customFormat="1" ht="13.5">
      <c r="B507" s="187"/>
      <c r="D507" s="188" t="s">
        <v>155</v>
      </c>
      <c r="E507" s="189" t="s">
        <v>5</v>
      </c>
      <c r="F507" s="190" t="s">
        <v>1161</v>
      </c>
      <c r="H507" s="191">
        <v>3.65</v>
      </c>
      <c r="I507" s="192"/>
      <c r="L507" s="187"/>
      <c r="M507" s="193"/>
      <c r="N507" s="194"/>
      <c r="O507" s="194"/>
      <c r="P507" s="194"/>
      <c r="Q507" s="194"/>
      <c r="R507" s="194"/>
      <c r="S507" s="194"/>
      <c r="T507" s="195"/>
      <c r="AT507" s="189" t="s">
        <v>155</v>
      </c>
      <c r="AU507" s="189" t="s">
        <v>82</v>
      </c>
      <c r="AV507" s="11" t="s">
        <v>82</v>
      </c>
      <c r="AW507" s="11" t="s">
        <v>35</v>
      </c>
      <c r="AX507" s="11" t="s">
        <v>72</v>
      </c>
      <c r="AY507" s="189" t="s">
        <v>146</v>
      </c>
    </row>
    <row r="508" spans="2:51" s="11" customFormat="1" ht="13.5">
      <c r="B508" s="187"/>
      <c r="D508" s="188" t="s">
        <v>155</v>
      </c>
      <c r="E508" s="189" t="s">
        <v>5</v>
      </c>
      <c r="F508" s="190" t="s">
        <v>1162</v>
      </c>
      <c r="H508" s="191">
        <v>2.75</v>
      </c>
      <c r="I508" s="192"/>
      <c r="L508" s="187"/>
      <c r="M508" s="193"/>
      <c r="N508" s="194"/>
      <c r="O508" s="194"/>
      <c r="P508" s="194"/>
      <c r="Q508" s="194"/>
      <c r="R508" s="194"/>
      <c r="S508" s="194"/>
      <c r="T508" s="195"/>
      <c r="AT508" s="189" t="s">
        <v>155</v>
      </c>
      <c r="AU508" s="189" t="s">
        <v>82</v>
      </c>
      <c r="AV508" s="11" t="s">
        <v>82</v>
      </c>
      <c r="AW508" s="11" t="s">
        <v>35</v>
      </c>
      <c r="AX508" s="11" t="s">
        <v>72</v>
      </c>
      <c r="AY508" s="189" t="s">
        <v>146</v>
      </c>
    </row>
    <row r="509" spans="2:51" s="11" customFormat="1" ht="13.5">
      <c r="B509" s="187"/>
      <c r="D509" s="188" t="s">
        <v>155</v>
      </c>
      <c r="E509" s="189" t="s">
        <v>5</v>
      </c>
      <c r="F509" s="190" t="s">
        <v>1163</v>
      </c>
      <c r="H509" s="191">
        <v>3.3</v>
      </c>
      <c r="I509" s="192"/>
      <c r="L509" s="187"/>
      <c r="M509" s="193"/>
      <c r="N509" s="194"/>
      <c r="O509" s="194"/>
      <c r="P509" s="194"/>
      <c r="Q509" s="194"/>
      <c r="R509" s="194"/>
      <c r="S509" s="194"/>
      <c r="T509" s="195"/>
      <c r="AT509" s="189" t="s">
        <v>155</v>
      </c>
      <c r="AU509" s="189" t="s">
        <v>82</v>
      </c>
      <c r="AV509" s="11" t="s">
        <v>82</v>
      </c>
      <c r="AW509" s="11" t="s">
        <v>35</v>
      </c>
      <c r="AX509" s="11" t="s">
        <v>72</v>
      </c>
      <c r="AY509" s="189" t="s">
        <v>146</v>
      </c>
    </row>
    <row r="510" spans="2:51" s="12" customFormat="1" ht="13.5">
      <c r="B510" s="196"/>
      <c r="D510" s="197" t="s">
        <v>155</v>
      </c>
      <c r="E510" s="198" t="s">
        <v>5</v>
      </c>
      <c r="F510" s="199" t="s">
        <v>158</v>
      </c>
      <c r="H510" s="200">
        <v>9.7</v>
      </c>
      <c r="I510" s="201"/>
      <c r="L510" s="196"/>
      <c r="M510" s="202"/>
      <c r="N510" s="203"/>
      <c r="O510" s="203"/>
      <c r="P510" s="203"/>
      <c r="Q510" s="203"/>
      <c r="R510" s="203"/>
      <c r="S510" s="203"/>
      <c r="T510" s="204"/>
      <c r="AT510" s="205" t="s">
        <v>155</v>
      </c>
      <c r="AU510" s="205" t="s">
        <v>82</v>
      </c>
      <c r="AV510" s="12" t="s">
        <v>153</v>
      </c>
      <c r="AW510" s="12" t="s">
        <v>35</v>
      </c>
      <c r="AX510" s="12" t="s">
        <v>80</v>
      </c>
      <c r="AY510" s="205" t="s">
        <v>146</v>
      </c>
    </row>
    <row r="511" spans="2:65" s="1" customFormat="1" ht="22.5" customHeight="1">
      <c r="B511" s="174"/>
      <c r="C511" s="212" t="s">
        <v>1164</v>
      </c>
      <c r="D511" s="212" t="s">
        <v>318</v>
      </c>
      <c r="E511" s="213" t="s">
        <v>1165</v>
      </c>
      <c r="F511" s="214" t="s">
        <v>1166</v>
      </c>
      <c r="G511" s="215" t="s">
        <v>307</v>
      </c>
      <c r="H511" s="216">
        <v>1</v>
      </c>
      <c r="I511" s="217"/>
      <c r="J511" s="218">
        <f>ROUND(I511*H511,2)</f>
        <v>0</v>
      </c>
      <c r="K511" s="214" t="s">
        <v>152</v>
      </c>
      <c r="L511" s="219"/>
      <c r="M511" s="220" t="s">
        <v>5</v>
      </c>
      <c r="N511" s="221" t="s">
        <v>43</v>
      </c>
      <c r="O511" s="41"/>
      <c r="P511" s="184">
        <f>O511*H511</f>
        <v>0</v>
      </c>
      <c r="Q511" s="184">
        <v>0.01481</v>
      </c>
      <c r="R511" s="184">
        <f>Q511*H511</f>
        <v>0.01481</v>
      </c>
      <c r="S511" s="184">
        <v>0</v>
      </c>
      <c r="T511" s="185">
        <f>S511*H511</f>
        <v>0</v>
      </c>
      <c r="AR511" s="23" t="s">
        <v>453</v>
      </c>
      <c r="AT511" s="23" t="s">
        <v>318</v>
      </c>
      <c r="AU511" s="23" t="s">
        <v>82</v>
      </c>
      <c r="AY511" s="23" t="s">
        <v>146</v>
      </c>
      <c r="BE511" s="186">
        <f>IF(N511="základní",J511,0)</f>
        <v>0</v>
      </c>
      <c r="BF511" s="186">
        <f>IF(N511="snížená",J511,0)</f>
        <v>0</v>
      </c>
      <c r="BG511" s="186">
        <f>IF(N511="zákl. přenesená",J511,0)</f>
        <v>0</v>
      </c>
      <c r="BH511" s="186">
        <f>IF(N511="sníž. přenesená",J511,0)</f>
        <v>0</v>
      </c>
      <c r="BI511" s="186">
        <f>IF(N511="nulová",J511,0)</f>
        <v>0</v>
      </c>
      <c r="BJ511" s="23" t="s">
        <v>80</v>
      </c>
      <c r="BK511" s="186">
        <f>ROUND(I511*H511,2)</f>
        <v>0</v>
      </c>
      <c r="BL511" s="23" t="s">
        <v>234</v>
      </c>
      <c r="BM511" s="23" t="s">
        <v>1167</v>
      </c>
    </row>
    <row r="512" spans="2:51" s="11" customFormat="1" ht="13.5">
      <c r="B512" s="187"/>
      <c r="D512" s="197" t="s">
        <v>155</v>
      </c>
      <c r="E512" s="206" t="s">
        <v>5</v>
      </c>
      <c r="F512" s="207" t="s">
        <v>1168</v>
      </c>
      <c r="H512" s="208">
        <v>1</v>
      </c>
      <c r="I512" s="192"/>
      <c r="L512" s="187"/>
      <c r="M512" s="193"/>
      <c r="N512" s="194"/>
      <c r="O512" s="194"/>
      <c r="P512" s="194"/>
      <c r="Q512" s="194"/>
      <c r="R512" s="194"/>
      <c r="S512" s="194"/>
      <c r="T512" s="195"/>
      <c r="AT512" s="189" t="s">
        <v>155</v>
      </c>
      <c r="AU512" s="189" t="s">
        <v>82</v>
      </c>
      <c r="AV512" s="11" t="s">
        <v>82</v>
      </c>
      <c r="AW512" s="11" t="s">
        <v>35</v>
      </c>
      <c r="AX512" s="11" t="s">
        <v>80</v>
      </c>
      <c r="AY512" s="189" t="s">
        <v>146</v>
      </c>
    </row>
    <row r="513" spans="2:65" s="1" customFormat="1" ht="22.5" customHeight="1">
      <c r="B513" s="174"/>
      <c r="C513" s="212" t="s">
        <v>1169</v>
      </c>
      <c r="D513" s="212" t="s">
        <v>318</v>
      </c>
      <c r="E513" s="213" t="s">
        <v>1170</v>
      </c>
      <c r="F513" s="214" t="s">
        <v>1171</v>
      </c>
      <c r="G513" s="215" t="s">
        <v>307</v>
      </c>
      <c r="H513" s="216">
        <v>1</v>
      </c>
      <c r="I513" s="217"/>
      <c r="J513" s="218">
        <f>ROUND(I513*H513,2)</f>
        <v>0</v>
      </c>
      <c r="K513" s="214" t="s">
        <v>5</v>
      </c>
      <c r="L513" s="219"/>
      <c r="M513" s="220" t="s">
        <v>5</v>
      </c>
      <c r="N513" s="221" t="s">
        <v>43</v>
      </c>
      <c r="O513" s="41"/>
      <c r="P513" s="184">
        <f>O513*H513</f>
        <v>0</v>
      </c>
      <c r="Q513" s="184">
        <v>0.01481</v>
      </c>
      <c r="R513" s="184">
        <f>Q513*H513</f>
        <v>0.01481</v>
      </c>
      <c r="S513" s="184">
        <v>0</v>
      </c>
      <c r="T513" s="185">
        <f>S513*H513</f>
        <v>0</v>
      </c>
      <c r="AR513" s="23" t="s">
        <v>453</v>
      </c>
      <c r="AT513" s="23" t="s">
        <v>318</v>
      </c>
      <c r="AU513" s="23" t="s">
        <v>82</v>
      </c>
      <c r="AY513" s="23" t="s">
        <v>146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23" t="s">
        <v>80</v>
      </c>
      <c r="BK513" s="186">
        <f>ROUND(I513*H513,2)</f>
        <v>0</v>
      </c>
      <c r="BL513" s="23" t="s">
        <v>234</v>
      </c>
      <c r="BM513" s="23" t="s">
        <v>1172</v>
      </c>
    </row>
    <row r="514" spans="2:51" s="11" customFormat="1" ht="13.5">
      <c r="B514" s="187"/>
      <c r="D514" s="197" t="s">
        <v>155</v>
      </c>
      <c r="E514" s="206" t="s">
        <v>5</v>
      </c>
      <c r="F514" s="207" t="s">
        <v>1173</v>
      </c>
      <c r="H514" s="208">
        <v>1</v>
      </c>
      <c r="I514" s="192"/>
      <c r="L514" s="187"/>
      <c r="M514" s="193"/>
      <c r="N514" s="194"/>
      <c r="O514" s="194"/>
      <c r="P514" s="194"/>
      <c r="Q514" s="194"/>
      <c r="R514" s="194"/>
      <c r="S514" s="194"/>
      <c r="T514" s="195"/>
      <c r="AT514" s="189" t="s">
        <v>155</v>
      </c>
      <c r="AU514" s="189" t="s">
        <v>82</v>
      </c>
      <c r="AV514" s="11" t="s">
        <v>82</v>
      </c>
      <c r="AW514" s="11" t="s">
        <v>35</v>
      </c>
      <c r="AX514" s="11" t="s">
        <v>80</v>
      </c>
      <c r="AY514" s="189" t="s">
        <v>146</v>
      </c>
    </row>
    <row r="515" spans="2:65" s="1" customFormat="1" ht="22.5" customHeight="1">
      <c r="B515" s="174"/>
      <c r="C515" s="212" t="s">
        <v>1174</v>
      </c>
      <c r="D515" s="212" t="s">
        <v>318</v>
      </c>
      <c r="E515" s="213" t="s">
        <v>1175</v>
      </c>
      <c r="F515" s="214" t="s">
        <v>1176</v>
      </c>
      <c r="G515" s="215" t="s">
        <v>307</v>
      </c>
      <c r="H515" s="216">
        <v>1</v>
      </c>
      <c r="I515" s="217"/>
      <c r="J515" s="218">
        <f>ROUND(I515*H515,2)</f>
        <v>0</v>
      </c>
      <c r="K515" s="214" t="s">
        <v>5</v>
      </c>
      <c r="L515" s="219"/>
      <c r="M515" s="220" t="s">
        <v>5</v>
      </c>
      <c r="N515" s="221" t="s">
        <v>43</v>
      </c>
      <c r="O515" s="41"/>
      <c r="P515" s="184">
        <f>O515*H515</f>
        <v>0</v>
      </c>
      <c r="Q515" s="184">
        <v>0.01164</v>
      </c>
      <c r="R515" s="184">
        <f>Q515*H515</f>
        <v>0.01164</v>
      </c>
      <c r="S515" s="184">
        <v>0</v>
      </c>
      <c r="T515" s="185">
        <f>S515*H515</f>
        <v>0</v>
      </c>
      <c r="AR515" s="23" t="s">
        <v>453</v>
      </c>
      <c r="AT515" s="23" t="s">
        <v>318</v>
      </c>
      <c r="AU515" s="23" t="s">
        <v>82</v>
      </c>
      <c r="AY515" s="23" t="s">
        <v>146</v>
      </c>
      <c r="BE515" s="186">
        <f>IF(N515="základní",J515,0)</f>
        <v>0</v>
      </c>
      <c r="BF515" s="186">
        <f>IF(N515="snížená",J515,0)</f>
        <v>0</v>
      </c>
      <c r="BG515" s="186">
        <f>IF(N515="zákl. přenesená",J515,0)</f>
        <v>0</v>
      </c>
      <c r="BH515" s="186">
        <f>IF(N515="sníž. přenesená",J515,0)</f>
        <v>0</v>
      </c>
      <c r="BI515" s="186">
        <f>IF(N515="nulová",J515,0)</f>
        <v>0</v>
      </c>
      <c r="BJ515" s="23" t="s">
        <v>80</v>
      </c>
      <c r="BK515" s="186">
        <f>ROUND(I515*H515,2)</f>
        <v>0</v>
      </c>
      <c r="BL515" s="23" t="s">
        <v>234</v>
      </c>
      <c r="BM515" s="23" t="s">
        <v>1177</v>
      </c>
    </row>
    <row r="516" spans="2:51" s="11" customFormat="1" ht="13.5">
      <c r="B516" s="187"/>
      <c r="D516" s="188" t="s">
        <v>155</v>
      </c>
      <c r="E516" s="189" t="s">
        <v>5</v>
      </c>
      <c r="F516" s="190" t="s">
        <v>1178</v>
      </c>
      <c r="H516" s="191">
        <v>1</v>
      </c>
      <c r="I516" s="192"/>
      <c r="L516" s="187"/>
      <c r="M516" s="193"/>
      <c r="N516" s="194"/>
      <c r="O516" s="194"/>
      <c r="P516" s="194"/>
      <c r="Q516" s="194"/>
      <c r="R516" s="194"/>
      <c r="S516" s="194"/>
      <c r="T516" s="195"/>
      <c r="AT516" s="189" t="s">
        <v>155</v>
      </c>
      <c r="AU516" s="189" t="s">
        <v>82</v>
      </c>
      <c r="AV516" s="11" t="s">
        <v>82</v>
      </c>
      <c r="AW516" s="11" t="s">
        <v>35</v>
      </c>
      <c r="AX516" s="11" t="s">
        <v>80</v>
      </c>
      <c r="AY516" s="189" t="s">
        <v>146</v>
      </c>
    </row>
    <row r="517" spans="2:51" s="11" customFormat="1" ht="13.5">
      <c r="B517" s="187"/>
      <c r="D517" s="188" t="s">
        <v>155</v>
      </c>
      <c r="E517" s="189" t="s">
        <v>5</v>
      </c>
      <c r="F517" s="190" t="s">
        <v>5</v>
      </c>
      <c r="H517" s="191">
        <v>0</v>
      </c>
      <c r="I517" s="192"/>
      <c r="L517" s="187"/>
      <c r="M517" s="193"/>
      <c r="N517" s="194"/>
      <c r="O517" s="194"/>
      <c r="P517" s="194"/>
      <c r="Q517" s="194"/>
      <c r="R517" s="194"/>
      <c r="S517" s="194"/>
      <c r="T517" s="195"/>
      <c r="AT517" s="189" t="s">
        <v>155</v>
      </c>
      <c r="AU517" s="189" t="s">
        <v>82</v>
      </c>
      <c r="AV517" s="11" t="s">
        <v>82</v>
      </c>
      <c r="AW517" s="11" t="s">
        <v>35</v>
      </c>
      <c r="AX517" s="11" t="s">
        <v>72</v>
      </c>
      <c r="AY517" s="189" t="s">
        <v>146</v>
      </c>
    </row>
    <row r="518" spans="2:51" s="11" customFormat="1" ht="13.5">
      <c r="B518" s="187"/>
      <c r="D518" s="188" t="s">
        <v>155</v>
      </c>
      <c r="E518" s="189" t="s">
        <v>5</v>
      </c>
      <c r="F518" s="190" t="s">
        <v>5</v>
      </c>
      <c r="H518" s="191">
        <v>0</v>
      </c>
      <c r="I518" s="192"/>
      <c r="L518" s="187"/>
      <c r="M518" s="193"/>
      <c r="N518" s="194"/>
      <c r="O518" s="194"/>
      <c r="P518" s="194"/>
      <c r="Q518" s="194"/>
      <c r="R518" s="194"/>
      <c r="S518" s="194"/>
      <c r="T518" s="195"/>
      <c r="AT518" s="189" t="s">
        <v>155</v>
      </c>
      <c r="AU518" s="189" t="s">
        <v>82</v>
      </c>
      <c r="AV518" s="11" t="s">
        <v>82</v>
      </c>
      <c r="AW518" s="11" t="s">
        <v>35</v>
      </c>
      <c r="AX518" s="11" t="s">
        <v>72</v>
      </c>
      <c r="AY518" s="189" t="s">
        <v>146</v>
      </c>
    </row>
    <row r="519" spans="2:51" s="11" customFormat="1" ht="13.5">
      <c r="B519" s="187"/>
      <c r="D519" s="188" t="s">
        <v>155</v>
      </c>
      <c r="E519" s="189" t="s">
        <v>5</v>
      </c>
      <c r="F519" s="190" t="s">
        <v>5</v>
      </c>
      <c r="H519" s="191">
        <v>0</v>
      </c>
      <c r="I519" s="192"/>
      <c r="L519" s="187"/>
      <c r="M519" s="193"/>
      <c r="N519" s="194"/>
      <c r="O519" s="194"/>
      <c r="P519" s="194"/>
      <c r="Q519" s="194"/>
      <c r="R519" s="194"/>
      <c r="S519" s="194"/>
      <c r="T519" s="195"/>
      <c r="AT519" s="189" t="s">
        <v>155</v>
      </c>
      <c r="AU519" s="189" t="s">
        <v>82</v>
      </c>
      <c r="AV519" s="11" t="s">
        <v>82</v>
      </c>
      <c r="AW519" s="11" t="s">
        <v>35</v>
      </c>
      <c r="AX519" s="11" t="s">
        <v>72</v>
      </c>
      <c r="AY519" s="189" t="s">
        <v>146</v>
      </c>
    </row>
    <row r="520" spans="2:51" s="11" customFormat="1" ht="13.5">
      <c r="B520" s="187"/>
      <c r="D520" s="188" t="s">
        <v>155</v>
      </c>
      <c r="E520" s="189" t="s">
        <v>5</v>
      </c>
      <c r="F520" s="190" t="s">
        <v>5</v>
      </c>
      <c r="H520" s="191">
        <v>0</v>
      </c>
      <c r="I520" s="192"/>
      <c r="L520" s="187"/>
      <c r="M520" s="193"/>
      <c r="N520" s="194"/>
      <c r="O520" s="194"/>
      <c r="P520" s="194"/>
      <c r="Q520" s="194"/>
      <c r="R520" s="194"/>
      <c r="S520" s="194"/>
      <c r="T520" s="195"/>
      <c r="AT520" s="189" t="s">
        <v>155</v>
      </c>
      <c r="AU520" s="189" t="s">
        <v>82</v>
      </c>
      <c r="AV520" s="11" t="s">
        <v>82</v>
      </c>
      <c r="AW520" s="11" t="s">
        <v>35</v>
      </c>
      <c r="AX520" s="11" t="s">
        <v>72</v>
      </c>
      <c r="AY520" s="189" t="s">
        <v>146</v>
      </c>
    </row>
    <row r="521" spans="2:51" s="11" customFormat="1" ht="13.5">
      <c r="B521" s="187"/>
      <c r="D521" s="188" t="s">
        <v>155</v>
      </c>
      <c r="E521" s="189" t="s">
        <v>5</v>
      </c>
      <c r="F521" s="190" t="s">
        <v>5</v>
      </c>
      <c r="H521" s="191">
        <v>0</v>
      </c>
      <c r="I521" s="192"/>
      <c r="L521" s="187"/>
      <c r="M521" s="193"/>
      <c r="N521" s="194"/>
      <c r="O521" s="194"/>
      <c r="P521" s="194"/>
      <c r="Q521" s="194"/>
      <c r="R521" s="194"/>
      <c r="S521" s="194"/>
      <c r="T521" s="195"/>
      <c r="AT521" s="189" t="s">
        <v>155</v>
      </c>
      <c r="AU521" s="189" t="s">
        <v>82</v>
      </c>
      <c r="AV521" s="11" t="s">
        <v>82</v>
      </c>
      <c r="AW521" s="11" t="s">
        <v>35</v>
      </c>
      <c r="AX521" s="11" t="s">
        <v>72</v>
      </c>
      <c r="AY521" s="189" t="s">
        <v>146</v>
      </c>
    </row>
    <row r="522" spans="2:51" s="11" customFormat="1" ht="13.5">
      <c r="B522" s="187"/>
      <c r="D522" s="188" t="s">
        <v>155</v>
      </c>
      <c r="E522" s="189" t="s">
        <v>5</v>
      </c>
      <c r="F522" s="190" t="s">
        <v>5</v>
      </c>
      <c r="H522" s="191">
        <v>0</v>
      </c>
      <c r="I522" s="192"/>
      <c r="L522" s="187"/>
      <c r="M522" s="193"/>
      <c r="N522" s="194"/>
      <c r="O522" s="194"/>
      <c r="P522" s="194"/>
      <c r="Q522" s="194"/>
      <c r="R522" s="194"/>
      <c r="S522" s="194"/>
      <c r="T522" s="195"/>
      <c r="AT522" s="189" t="s">
        <v>155</v>
      </c>
      <c r="AU522" s="189" t="s">
        <v>82</v>
      </c>
      <c r="AV522" s="11" t="s">
        <v>82</v>
      </c>
      <c r="AW522" s="11" t="s">
        <v>35</v>
      </c>
      <c r="AX522" s="11" t="s">
        <v>72</v>
      </c>
      <c r="AY522" s="189" t="s">
        <v>146</v>
      </c>
    </row>
    <row r="523" spans="2:51" s="11" customFormat="1" ht="13.5">
      <c r="B523" s="187"/>
      <c r="D523" s="188" t="s">
        <v>155</v>
      </c>
      <c r="E523" s="189" t="s">
        <v>5</v>
      </c>
      <c r="F523" s="190" t="s">
        <v>5</v>
      </c>
      <c r="H523" s="191">
        <v>0</v>
      </c>
      <c r="I523" s="192"/>
      <c r="L523" s="187"/>
      <c r="M523" s="193"/>
      <c r="N523" s="194"/>
      <c r="O523" s="194"/>
      <c r="P523" s="194"/>
      <c r="Q523" s="194"/>
      <c r="R523" s="194"/>
      <c r="S523" s="194"/>
      <c r="T523" s="195"/>
      <c r="AT523" s="189" t="s">
        <v>155</v>
      </c>
      <c r="AU523" s="189" t="s">
        <v>82</v>
      </c>
      <c r="AV523" s="11" t="s">
        <v>82</v>
      </c>
      <c r="AW523" s="11" t="s">
        <v>35</v>
      </c>
      <c r="AX523" s="11" t="s">
        <v>72</v>
      </c>
      <c r="AY523" s="189" t="s">
        <v>146</v>
      </c>
    </row>
    <row r="524" spans="2:51" s="11" customFormat="1" ht="13.5">
      <c r="B524" s="187"/>
      <c r="D524" s="188" t="s">
        <v>155</v>
      </c>
      <c r="E524" s="189" t="s">
        <v>5</v>
      </c>
      <c r="F524" s="190" t="s">
        <v>5</v>
      </c>
      <c r="H524" s="191">
        <v>0</v>
      </c>
      <c r="I524" s="192"/>
      <c r="L524" s="187"/>
      <c r="M524" s="193"/>
      <c r="N524" s="194"/>
      <c r="O524" s="194"/>
      <c r="P524" s="194"/>
      <c r="Q524" s="194"/>
      <c r="R524" s="194"/>
      <c r="S524" s="194"/>
      <c r="T524" s="195"/>
      <c r="AT524" s="189" t="s">
        <v>155</v>
      </c>
      <c r="AU524" s="189" t="s">
        <v>82</v>
      </c>
      <c r="AV524" s="11" t="s">
        <v>82</v>
      </c>
      <c r="AW524" s="11" t="s">
        <v>35</v>
      </c>
      <c r="AX524" s="11" t="s">
        <v>72</v>
      </c>
      <c r="AY524" s="189" t="s">
        <v>146</v>
      </c>
    </row>
    <row r="525" spans="2:51" s="11" customFormat="1" ht="13.5">
      <c r="B525" s="187"/>
      <c r="D525" s="188" t="s">
        <v>155</v>
      </c>
      <c r="E525" s="189" t="s">
        <v>5</v>
      </c>
      <c r="F525" s="190" t="s">
        <v>5</v>
      </c>
      <c r="H525" s="191">
        <v>0</v>
      </c>
      <c r="I525" s="192"/>
      <c r="L525" s="187"/>
      <c r="M525" s="193"/>
      <c r="N525" s="194"/>
      <c r="O525" s="194"/>
      <c r="P525" s="194"/>
      <c r="Q525" s="194"/>
      <c r="R525" s="194"/>
      <c r="S525" s="194"/>
      <c r="T525" s="195"/>
      <c r="AT525" s="189" t="s">
        <v>155</v>
      </c>
      <c r="AU525" s="189" t="s">
        <v>82</v>
      </c>
      <c r="AV525" s="11" t="s">
        <v>82</v>
      </c>
      <c r="AW525" s="11" t="s">
        <v>35</v>
      </c>
      <c r="AX525" s="11" t="s">
        <v>72</v>
      </c>
      <c r="AY525" s="189" t="s">
        <v>146</v>
      </c>
    </row>
    <row r="526" spans="2:51" s="11" customFormat="1" ht="13.5">
      <c r="B526" s="187"/>
      <c r="D526" s="188" t="s">
        <v>155</v>
      </c>
      <c r="E526" s="189" t="s">
        <v>5</v>
      </c>
      <c r="F526" s="190" t="s">
        <v>5</v>
      </c>
      <c r="H526" s="191">
        <v>0</v>
      </c>
      <c r="I526" s="192"/>
      <c r="L526" s="187"/>
      <c r="M526" s="193"/>
      <c r="N526" s="194"/>
      <c r="O526" s="194"/>
      <c r="P526" s="194"/>
      <c r="Q526" s="194"/>
      <c r="R526" s="194"/>
      <c r="S526" s="194"/>
      <c r="T526" s="195"/>
      <c r="AT526" s="189" t="s">
        <v>155</v>
      </c>
      <c r="AU526" s="189" t="s">
        <v>82</v>
      </c>
      <c r="AV526" s="11" t="s">
        <v>82</v>
      </c>
      <c r="AW526" s="11" t="s">
        <v>35</v>
      </c>
      <c r="AX526" s="11" t="s">
        <v>72</v>
      </c>
      <c r="AY526" s="189" t="s">
        <v>146</v>
      </c>
    </row>
    <row r="527" spans="2:51" s="13" customFormat="1" ht="13.5">
      <c r="B527" s="225"/>
      <c r="D527" s="197" t="s">
        <v>155</v>
      </c>
      <c r="E527" s="234" t="s">
        <v>5</v>
      </c>
      <c r="F527" s="235" t="s">
        <v>1179</v>
      </c>
      <c r="H527" s="236" t="s">
        <v>5</v>
      </c>
      <c r="I527" s="229"/>
      <c r="L527" s="225"/>
      <c r="M527" s="230"/>
      <c r="N527" s="231"/>
      <c r="O527" s="231"/>
      <c r="P527" s="231"/>
      <c r="Q527" s="231"/>
      <c r="R527" s="231"/>
      <c r="S527" s="231"/>
      <c r="T527" s="232"/>
      <c r="AT527" s="228" t="s">
        <v>155</v>
      </c>
      <c r="AU527" s="228" t="s">
        <v>82</v>
      </c>
      <c r="AV527" s="13" t="s">
        <v>80</v>
      </c>
      <c r="AW527" s="13" t="s">
        <v>35</v>
      </c>
      <c r="AX527" s="13" t="s">
        <v>72</v>
      </c>
      <c r="AY527" s="228" t="s">
        <v>146</v>
      </c>
    </row>
    <row r="528" spans="2:65" s="1" customFormat="1" ht="22.5" customHeight="1">
      <c r="B528" s="174"/>
      <c r="C528" s="175" t="s">
        <v>1180</v>
      </c>
      <c r="D528" s="175" t="s">
        <v>148</v>
      </c>
      <c r="E528" s="176" t="s">
        <v>1181</v>
      </c>
      <c r="F528" s="177" t="s">
        <v>1182</v>
      </c>
      <c r="G528" s="178" t="s">
        <v>316</v>
      </c>
      <c r="H528" s="179">
        <v>14.4</v>
      </c>
      <c r="I528" s="180"/>
      <c r="J528" s="181">
        <f>ROUND(I528*H528,2)</f>
        <v>0</v>
      </c>
      <c r="K528" s="177" t="s">
        <v>152</v>
      </c>
      <c r="L528" s="40"/>
      <c r="M528" s="182" t="s">
        <v>5</v>
      </c>
      <c r="N528" s="183" t="s">
        <v>43</v>
      </c>
      <c r="O528" s="41"/>
      <c r="P528" s="184">
        <f>O528*H528</f>
        <v>0</v>
      </c>
      <c r="Q528" s="184">
        <v>6E-05</v>
      </c>
      <c r="R528" s="184">
        <f>Q528*H528</f>
        <v>0.0008640000000000001</v>
      </c>
      <c r="S528" s="184">
        <v>0</v>
      </c>
      <c r="T528" s="185">
        <f>S528*H528</f>
        <v>0</v>
      </c>
      <c r="AR528" s="23" t="s">
        <v>234</v>
      </c>
      <c r="AT528" s="23" t="s">
        <v>148</v>
      </c>
      <c r="AU528" s="23" t="s">
        <v>82</v>
      </c>
      <c r="AY528" s="23" t="s">
        <v>146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23" t="s">
        <v>80</v>
      </c>
      <c r="BK528" s="186">
        <f>ROUND(I528*H528,2)</f>
        <v>0</v>
      </c>
      <c r="BL528" s="23" t="s">
        <v>234</v>
      </c>
      <c r="BM528" s="23" t="s">
        <v>1183</v>
      </c>
    </row>
    <row r="529" spans="2:51" s="11" customFormat="1" ht="13.5">
      <c r="B529" s="187"/>
      <c r="D529" s="197" t="s">
        <v>155</v>
      </c>
      <c r="E529" s="206" t="s">
        <v>5</v>
      </c>
      <c r="F529" s="207" t="s">
        <v>1184</v>
      </c>
      <c r="H529" s="208">
        <v>14.4</v>
      </c>
      <c r="I529" s="192"/>
      <c r="L529" s="187"/>
      <c r="M529" s="193"/>
      <c r="N529" s="194"/>
      <c r="O529" s="194"/>
      <c r="P529" s="194"/>
      <c r="Q529" s="194"/>
      <c r="R529" s="194"/>
      <c r="S529" s="194"/>
      <c r="T529" s="195"/>
      <c r="AT529" s="189" t="s">
        <v>155</v>
      </c>
      <c r="AU529" s="189" t="s">
        <v>82</v>
      </c>
      <c r="AV529" s="11" t="s">
        <v>82</v>
      </c>
      <c r="AW529" s="11" t="s">
        <v>35</v>
      </c>
      <c r="AX529" s="11" t="s">
        <v>80</v>
      </c>
      <c r="AY529" s="189" t="s">
        <v>146</v>
      </c>
    </row>
    <row r="530" spans="2:65" s="1" customFormat="1" ht="22.5" customHeight="1">
      <c r="B530" s="174"/>
      <c r="C530" s="326" t="s">
        <v>1185</v>
      </c>
      <c r="D530" s="326" t="s">
        <v>318</v>
      </c>
      <c r="E530" s="327" t="s">
        <v>1186</v>
      </c>
      <c r="F530" s="328" t="s">
        <v>1187</v>
      </c>
      <c r="G530" s="329" t="s">
        <v>307</v>
      </c>
      <c r="H530" s="330">
        <v>1</v>
      </c>
      <c r="I530" s="331">
        <v>0</v>
      </c>
      <c r="J530" s="331">
        <f>ROUND(I530*H530,2)</f>
        <v>0</v>
      </c>
      <c r="K530" s="328" t="s">
        <v>5</v>
      </c>
      <c r="L530" s="344" t="s">
        <v>1768</v>
      </c>
      <c r="M530" s="220" t="s">
        <v>5</v>
      </c>
      <c r="N530" s="221" t="s">
        <v>43</v>
      </c>
      <c r="O530" s="41"/>
      <c r="P530" s="184">
        <f>O530*H530</f>
        <v>0</v>
      </c>
      <c r="Q530" s="184">
        <v>0.00563</v>
      </c>
      <c r="R530" s="184">
        <f>Q530*H530</f>
        <v>0.00563</v>
      </c>
      <c r="S530" s="184">
        <v>0</v>
      </c>
      <c r="T530" s="185">
        <f>S530*H530</f>
        <v>0</v>
      </c>
      <c r="AR530" s="23" t="s">
        <v>453</v>
      </c>
      <c r="AT530" s="23" t="s">
        <v>318</v>
      </c>
      <c r="AU530" s="23" t="s">
        <v>82</v>
      </c>
      <c r="AY530" s="23" t="s">
        <v>146</v>
      </c>
      <c r="BE530" s="186">
        <f>IF(N530="základní",J530,0)</f>
        <v>0</v>
      </c>
      <c r="BF530" s="186">
        <f>IF(N530="snížená",J530,0)</f>
        <v>0</v>
      </c>
      <c r="BG530" s="186">
        <f>IF(N530="zákl. přenesená",J530,0)</f>
        <v>0</v>
      </c>
      <c r="BH530" s="186">
        <f>IF(N530="sníž. přenesená",J530,0)</f>
        <v>0</v>
      </c>
      <c r="BI530" s="186">
        <f>IF(N530="nulová",J530,0)</f>
        <v>0</v>
      </c>
      <c r="BJ530" s="23" t="s">
        <v>80</v>
      </c>
      <c r="BK530" s="186">
        <f>ROUND(I530*H530,2)</f>
        <v>0</v>
      </c>
      <c r="BL530" s="23" t="s">
        <v>234</v>
      </c>
      <c r="BM530" s="23" t="s">
        <v>1188</v>
      </c>
    </row>
    <row r="531" spans="2:65" s="1" customFormat="1" ht="31.5" customHeight="1">
      <c r="B531" s="174"/>
      <c r="C531" s="175" t="s">
        <v>1189</v>
      </c>
      <c r="D531" s="175" t="s">
        <v>148</v>
      </c>
      <c r="E531" s="176" t="s">
        <v>1190</v>
      </c>
      <c r="F531" s="177" t="s">
        <v>1191</v>
      </c>
      <c r="G531" s="178" t="s">
        <v>879</v>
      </c>
      <c r="H531" s="233"/>
      <c r="I531" s="180"/>
      <c r="J531" s="181">
        <f>ROUND(I531*H531,2)</f>
        <v>0</v>
      </c>
      <c r="K531" s="177" t="s">
        <v>152</v>
      </c>
      <c r="L531" s="40"/>
      <c r="M531" s="182" t="s">
        <v>5</v>
      </c>
      <c r="N531" s="183" t="s">
        <v>43</v>
      </c>
      <c r="O531" s="41"/>
      <c r="P531" s="184">
        <f>O531*H531</f>
        <v>0</v>
      </c>
      <c r="Q531" s="184">
        <v>0</v>
      </c>
      <c r="R531" s="184">
        <f>Q531*H531</f>
        <v>0</v>
      </c>
      <c r="S531" s="184">
        <v>0</v>
      </c>
      <c r="T531" s="185">
        <f>S531*H531</f>
        <v>0</v>
      </c>
      <c r="AR531" s="23" t="s">
        <v>234</v>
      </c>
      <c r="AT531" s="23" t="s">
        <v>148</v>
      </c>
      <c r="AU531" s="23" t="s">
        <v>82</v>
      </c>
      <c r="AY531" s="23" t="s">
        <v>146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23" t="s">
        <v>80</v>
      </c>
      <c r="BK531" s="186">
        <f>ROUND(I531*H531,2)</f>
        <v>0</v>
      </c>
      <c r="BL531" s="23" t="s">
        <v>234</v>
      </c>
      <c r="BM531" s="23" t="s">
        <v>1192</v>
      </c>
    </row>
    <row r="532" spans="2:63" s="10" customFormat="1" ht="29.85" customHeight="1">
      <c r="B532" s="160"/>
      <c r="D532" s="171" t="s">
        <v>71</v>
      </c>
      <c r="E532" s="172" t="s">
        <v>1193</v>
      </c>
      <c r="F532" s="172" t="s">
        <v>1194</v>
      </c>
      <c r="I532" s="163"/>
      <c r="J532" s="173">
        <f>BK532</f>
        <v>0</v>
      </c>
      <c r="L532" s="160"/>
      <c r="M532" s="165"/>
      <c r="N532" s="166"/>
      <c r="O532" s="166"/>
      <c r="P532" s="167">
        <f>SUM(P533:P547)</f>
        <v>0</v>
      </c>
      <c r="Q532" s="166"/>
      <c r="R532" s="167">
        <f>SUM(R533:R547)</f>
        <v>0.21650671999999999</v>
      </c>
      <c r="S532" s="166"/>
      <c r="T532" s="168">
        <f>SUM(T533:T547)</f>
        <v>0</v>
      </c>
      <c r="AR532" s="161" t="s">
        <v>82</v>
      </c>
      <c r="AT532" s="169" t="s">
        <v>71</v>
      </c>
      <c r="AU532" s="169" t="s">
        <v>80</v>
      </c>
      <c r="AY532" s="161" t="s">
        <v>146</v>
      </c>
      <c r="BK532" s="170">
        <f>SUM(BK533:BK547)</f>
        <v>0</v>
      </c>
    </row>
    <row r="533" spans="2:65" s="1" customFormat="1" ht="31.5" customHeight="1">
      <c r="B533" s="174"/>
      <c r="C533" s="175" t="s">
        <v>1195</v>
      </c>
      <c r="D533" s="175" t="s">
        <v>148</v>
      </c>
      <c r="E533" s="176" t="s">
        <v>1196</v>
      </c>
      <c r="F533" s="177" t="s">
        <v>1197</v>
      </c>
      <c r="G533" s="178" t="s">
        <v>151</v>
      </c>
      <c r="H533" s="179">
        <v>4.656</v>
      </c>
      <c r="I533" s="180"/>
      <c r="J533" s="181">
        <f>ROUND(I533*H533,2)</f>
        <v>0</v>
      </c>
      <c r="K533" s="177" t="s">
        <v>152</v>
      </c>
      <c r="L533" s="40"/>
      <c r="M533" s="182" t="s">
        <v>5</v>
      </c>
      <c r="N533" s="183" t="s">
        <v>43</v>
      </c>
      <c r="O533" s="41"/>
      <c r="P533" s="184">
        <f>O533*H533</f>
        <v>0</v>
      </c>
      <c r="Q533" s="184">
        <v>0.00367</v>
      </c>
      <c r="R533" s="184">
        <f>Q533*H533</f>
        <v>0.01708752</v>
      </c>
      <c r="S533" s="184">
        <v>0</v>
      </c>
      <c r="T533" s="185">
        <f>S533*H533</f>
        <v>0</v>
      </c>
      <c r="AR533" s="23" t="s">
        <v>234</v>
      </c>
      <c r="AT533" s="23" t="s">
        <v>148</v>
      </c>
      <c r="AU533" s="23" t="s">
        <v>82</v>
      </c>
      <c r="AY533" s="23" t="s">
        <v>146</v>
      </c>
      <c r="BE533" s="186">
        <f>IF(N533="základní",J533,0)</f>
        <v>0</v>
      </c>
      <c r="BF533" s="186">
        <f>IF(N533="snížená",J533,0)</f>
        <v>0</v>
      </c>
      <c r="BG533" s="186">
        <f>IF(N533="zákl. přenesená",J533,0)</f>
        <v>0</v>
      </c>
      <c r="BH533" s="186">
        <f>IF(N533="sníž. přenesená",J533,0)</f>
        <v>0</v>
      </c>
      <c r="BI533" s="186">
        <f>IF(N533="nulová",J533,0)</f>
        <v>0</v>
      </c>
      <c r="BJ533" s="23" t="s">
        <v>80</v>
      </c>
      <c r="BK533" s="186">
        <f>ROUND(I533*H533,2)</f>
        <v>0</v>
      </c>
      <c r="BL533" s="23" t="s">
        <v>234</v>
      </c>
      <c r="BM533" s="23" t="s">
        <v>1198</v>
      </c>
    </row>
    <row r="534" spans="2:51" s="11" customFormat="1" ht="13.5">
      <c r="B534" s="187"/>
      <c r="D534" s="197" t="s">
        <v>155</v>
      </c>
      <c r="E534" s="206" t="s">
        <v>5</v>
      </c>
      <c r="F534" s="207" t="s">
        <v>1199</v>
      </c>
      <c r="H534" s="208">
        <v>4.656</v>
      </c>
      <c r="I534" s="192"/>
      <c r="L534" s="187"/>
      <c r="M534" s="193"/>
      <c r="N534" s="194"/>
      <c r="O534" s="194"/>
      <c r="P534" s="194"/>
      <c r="Q534" s="194"/>
      <c r="R534" s="194"/>
      <c r="S534" s="194"/>
      <c r="T534" s="195"/>
      <c r="AT534" s="189" t="s">
        <v>155</v>
      </c>
      <c r="AU534" s="189" t="s">
        <v>82</v>
      </c>
      <c r="AV534" s="11" t="s">
        <v>82</v>
      </c>
      <c r="AW534" s="11" t="s">
        <v>35</v>
      </c>
      <c r="AX534" s="11" t="s">
        <v>80</v>
      </c>
      <c r="AY534" s="189" t="s">
        <v>146</v>
      </c>
    </row>
    <row r="535" spans="2:65" s="1" customFormat="1" ht="22.5" customHeight="1">
      <c r="B535" s="174"/>
      <c r="C535" s="212" t="s">
        <v>1200</v>
      </c>
      <c r="D535" s="212" t="s">
        <v>318</v>
      </c>
      <c r="E535" s="213" t="s">
        <v>1201</v>
      </c>
      <c r="F535" s="214" t="s">
        <v>1202</v>
      </c>
      <c r="G535" s="215" t="s">
        <v>151</v>
      </c>
      <c r="H535" s="216">
        <v>5.122</v>
      </c>
      <c r="I535" s="217"/>
      <c r="J535" s="218">
        <f>ROUND(I535*H535,2)</f>
        <v>0</v>
      </c>
      <c r="K535" s="214" t="s">
        <v>5</v>
      </c>
      <c r="L535" s="219"/>
      <c r="M535" s="220" t="s">
        <v>5</v>
      </c>
      <c r="N535" s="221" t="s">
        <v>43</v>
      </c>
      <c r="O535" s="41"/>
      <c r="P535" s="184">
        <f>O535*H535</f>
        <v>0</v>
      </c>
      <c r="Q535" s="184">
        <v>0.0192</v>
      </c>
      <c r="R535" s="184">
        <f>Q535*H535</f>
        <v>0.09834239999999998</v>
      </c>
      <c r="S535" s="184">
        <v>0</v>
      </c>
      <c r="T535" s="185">
        <f>S535*H535</f>
        <v>0</v>
      </c>
      <c r="AR535" s="23" t="s">
        <v>453</v>
      </c>
      <c r="AT535" s="23" t="s">
        <v>318</v>
      </c>
      <c r="AU535" s="23" t="s">
        <v>82</v>
      </c>
      <c r="AY535" s="23" t="s">
        <v>146</v>
      </c>
      <c r="BE535" s="186">
        <f>IF(N535="základní",J535,0)</f>
        <v>0</v>
      </c>
      <c r="BF535" s="186">
        <f>IF(N535="snížená",J535,0)</f>
        <v>0</v>
      </c>
      <c r="BG535" s="186">
        <f>IF(N535="zákl. přenesená",J535,0)</f>
        <v>0</v>
      </c>
      <c r="BH535" s="186">
        <f>IF(N535="sníž. přenesená",J535,0)</f>
        <v>0</v>
      </c>
      <c r="BI535" s="186">
        <f>IF(N535="nulová",J535,0)</f>
        <v>0</v>
      </c>
      <c r="BJ535" s="23" t="s">
        <v>80</v>
      </c>
      <c r="BK535" s="186">
        <f>ROUND(I535*H535,2)</f>
        <v>0</v>
      </c>
      <c r="BL535" s="23" t="s">
        <v>234</v>
      </c>
      <c r="BM535" s="23" t="s">
        <v>1203</v>
      </c>
    </row>
    <row r="536" spans="2:51" s="11" customFormat="1" ht="13.5">
      <c r="B536" s="187"/>
      <c r="D536" s="197" t="s">
        <v>155</v>
      </c>
      <c r="F536" s="207" t="s">
        <v>1204</v>
      </c>
      <c r="H536" s="208">
        <v>5.122</v>
      </c>
      <c r="I536" s="192"/>
      <c r="L536" s="187"/>
      <c r="M536" s="193"/>
      <c r="N536" s="194"/>
      <c r="O536" s="194"/>
      <c r="P536" s="194"/>
      <c r="Q536" s="194"/>
      <c r="R536" s="194"/>
      <c r="S536" s="194"/>
      <c r="T536" s="195"/>
      <c r="AT536" s="189" t="s">
        <v>155</v>
      </c>
      <c r="AU536" s="189" t="s">
        <v>82</v>
      </c>
      <c r="AV536" s="11" t="s">
        <v>82</v>
      </c>
      <c r="AW536" s="11" t="s">
        <v>6</v>
      </c>
      <c r="AX536" s="11" t="s">
        <v>80</v>
      </c>
      <c r="AY536" s="189" t="s">
        <v>146</v>
      </c>
    </row>
    <row r="537" spans="2:65" s="1" customFormat="1" ht="31.5" customHeight="1">
      <c r="B537" s="174"/>
      <c r="C537" s="175" t="s">
        <v>1205</v>
      </c>
      <c r="D537" s="175" t="s">
        <v>148</v>
      </c>
      <c r="E537" s="176" t="s">
        <v>1206</v>
      </c>
      <c r="F537" s="177" t="s">
        <v>1207</v>
      </c>
      <c r="G537" s="178" t="s">
        <v>151</v>
      </c>
      <c r="H537" s="179">
        <v>4.656</v>
      </c>
      <c r="I537" s="180"/>
      <c r="J537" s="181">
        <f>ROUND(I537*H537,2)</f>
        <v>0</v>
      </c>
      <c r="K537" s="177" t="s">
        <v>152</v>
      </c>
      <c r="L537" s="40"/>
      <c r="M537" s="182" t="s">
        <v>5</v>
      </c>
      <c r="N537" s="183" t="s">
        <v>43</v>
      </c>
      <c r="O537" s="41"/>
      <c r="P537" s="184">
        <f>O537*H537</f>
        <v>0</v>
      </c>
      <c r="Q537" s="184">
        <v>0</v>
      </c>
      <c r="R537" s="184">
        <f>Q537*H537</f>
        <v>0</v>
      </c>
      <c r="S537" s="184">
        <v>0</v>
      </c>
      <c r="T537" s="185">
        <f>S537*H537</f>
        <v>0</v>
      </c>
      <c r="AR537" s="23" t="s">
        <v>234</v>
      </c>
      <c r="AT537" s="23" t="s">
        <v>148</v>
      </c>
      <c r="AU537" s="23" t="s">
        <v>82</v>
      </c>
      <c r="AY537" s="23" t="s">
        <v>146</v>
      </c>
      <c r="BE537" s="186">
        <f>IF(N537="základní",J537,0)</f>
        <v>0</v>
      </c>
      <c r="BF537" s="186">
        <f>IF(N537="snížená",J537,0)</f>
        <v>0</v>
      </c>
      <c r="BG537" s="186">
        <f>IF(N537="zákl. přenesená",J537,0)</f>
        <v>0</v>
      </c>
      <c r="BH537" s="186">
        <f>IF(N537="sníž. přenesená",J537,0)</f>
        <v>0</v>
      </c>
      <c r="BI537" s="186">
        <f>IF(N537="nulová",J537,0)</f>
        <v>0</v>
      </c>
      <c r="BJ537" s="23" t="s">
        <v>80</v>
      </c>
      <c r="BK537" s="186">
        <f>ROUND(I537*H537,2)</f>
        <v>0</v>
      </c>
      <c r="BL537" s="23" t="s">
        <v>234</v>
      </c>
      <c r="BM537" s="23" t="s">
        <v>1208</v>
      </c>
    </row>
    <row r="538" spans="2:65" s="1" customFormat="1" ht="22.5" customHeight="1">
      <c r="B538" s="174"/>
      <c r="C538" s="175" t="s">
        <v>1209</v>
      </c>
      <c r="D538" s="175" t="s">
        <v>148</v>
      </c>
      <c r="E538" s="176" t="s">
        <v>1210</v>
      </c>
      <c r="F538" s="177" t="s">
        <v>1211</v>
      </c>
      <c r="G538" s="178" t="s">
        <v>151</v>
      </c>
      <c r="H538" s="179">
        <v>4.656</v>
      </c>
      <c r="I538" s="180"/>
      <c r="J538" s="181">
        <f>ROUND(I538*H538,2)</f>
        <v>0</v>
      </c>
      <c r="K538" s="177" t="s">
        <v>152</v>
      </c>
      <c r="L538" s="40"/>
      <c r="M538" s="182" t="s">
        <v>5</v>
      </c>
      <c r="N538" s="183" t="s">
        <v>43</v>
      </c>
      <c r="O538" s="41"/>
      <c r="P538" s="184">
        <f>O538*H538</f>
        <v>0</v>
      </c>
      <c r="Q538" s="184">
        <v>0.0003</v>
      </c>
      <c r="R538" s="184">
        <f>Q538*H538</f>
        <v>0.0013967999999999997</v>
      </c>
      <c r="S538" s="184">
        <v>0</v>
      </c>
      <c r="T538" s="185">
        <f>S538*H538</f>
        <v>0</v>
      </c>
      <c r="AR538" s="23" t="s">
        <v>234</v>
      </c>
      <c r="AT538" s="23" t="s">
        <v>148</v>
      </c>
      <c r="AU538" s="23" t="s">
        <v>82</v>
      </c>
      <c r="AY538" s="23" t="s">
        <v>146</v>
      </c>
      <c r="BE538" s="186">
        <f>IF(N538="základní",J538,0)</f>
        <v>0</v>
      </c>
      <c r="BF538" s="186">
        <f>IF(N538="snížená",J538,0)</f>
        <v>0</v>
      </c>
      <c r="BG538" s="186">
        <f>IF(N538="zákl. přenesená",J538,0)</f>
        <v>0</v>
      </c>
      <c r="BH538" s="186">
        <f>IF(N538="sníž. přenesená",J538,0)</f>
        <v>0</v>
      </c>
      <c r="BI538" s="186">
        <f>IF(N538="nulová",J538,0)</f>
        <v>0</v>
      </c>
      <c r="BJ538" s="23" t="s">
        <v>80</v>
      </c>
      <c r="BK538" s="186">
        <f>ROUND(I538*H538,2)</f>
        <v>0</v>
      </c>
      <c r="BL538" s="23" t="s">
        <v>234</v>
      </c>
      <c r="BM538" s="23" t="s">
        <v>1212</v>
      </c>
    </row>
    <row r="539" spans="2:65" s="1" customFormat="1" ht="31.5" customHeight="1">
      <c r="B539" s="174"/>
      <c r="C539" s="175" t="s">
        <v>1213</v>
      </c>
      <c r="D539" s="175" t="s">
        <v>148</v>
      </c>
      <c r="E539" s="176" t="s">
        <v>1214</v>
      </c>
      <c r="F539" s="177" t="s">
        <v>1215</v>
      </c>
      <c r="G539" s="178" t="s">
        <v>151</v>
      </c>
      <c r="H539" s="179">
        <v>16</v>
      </c>
      <c r="I539" s="180"/>
      <c r="J539" s="181">
        <f>ROUND(I539*H539,2)</f>
        <v>0</v>
      </c>
      <c r="K539" s="177" t="s">
        <v>5</v>
      </c>
      <c r="L539" s="40"/>
      <c r="M539" s="182" t="s">
        <v>5</v>
      </c>
      <c r="N539" s="183" t="s">
        <v>43</v>
      </c>
      <c r="O539" s="41"/>
      <c r="P539" s="184">
        <f>O539*H539</f>
        <v>0</v>
      </c>
      <c r="Q539" s="184">
        <v>0.00392</v>
      </c>
      <c r="R539" s="184">
        <f>Q539*H539</f>
        <v>0.06272</v>
      </c>
      <c r="S539" s="184">
        <v>0</v>
      </c>
      <c r="T539" s="185">
        <f>S539*H539</f>
        <v>0</v>
      </c>
      <c r="AR539" s="23" t="s">
        <v>234</v>
      </c>
      <c r="AT539" s="23" t="s">
        <v>148</v>
      </c>
      <c r="AU539" s="23" t="s">
        <v>82</v>
      </c>
      <c r="AY539" s="23" t="s">
        <v>146</v>
      </c>
      <c r="BE539" s="186">
        <f>IF(N539="základní",J539,0)</f>
        <v>0</v>
      </c>
      <c r="BF539" s="186">
        <f>IF(N539="snížená",J539,0)</f>
        <v>0</v>
      </c>
      <c r="BG539" s="186">
        <f>IF(N539="zákl. přenesená",J539,0)</f>
        <v>0</v>
      </c>
      <c r="BH539" s="186">
        <f>IF(N539="sníž. přenesená",J539,0)</f>
        <v>0</v>
      </c>
      <c r="BI539" s="186">
        <f>IF(N539="nulová",J539,0)</f>
        <v>0</v>
      </c>
      <c r="BJ539" s="23" t="s">
        <v>80</v>
      </c>
      <c r="BK539" s="186">
        <f>ROUND(I539*H539,2)</f>
        <v>0</v>
      </c>
      <c r="BL539" s="23" t="s">
        <v>234</v>
      </c>
      <c r="BM539" s="23" t="s">
        <v>1216</v>
      </c>
    </row>
    <row r="540" spans="2:51" s="11" customFormat="1" ht="13.5">
      <c r="B540" s="187"/>
      <c r="D540" s="188" t="s">
        <v>155</v>
      </c>
      <c r="E540" s="189" t="s">
        <v>5</v>
      </c>
      <c r="F540" s="190" t="s">
        <v>1217</v>
      </c>
      <c r="H540" s="191">
        <v>0.7</v>
      </c>
      <c r="I540" s="192"/>
      <c r="L540" s="187"/>
      <c r="M540" s="193"/>
      <c r="N540" s="194"/>
      <c r="O540" s="194"/>
      <c r="P540" s="194"/>
      <c r="Q540" s="194"/>
      <c r="R540" s="194"/>
      <c r="S540" s="194"/>
      <c r="T540" s="195"/>
      <c r="AT540" s="189" t="s">
        <v>155</v>
      </c>
      <c r="AU540" s="189" t="s">
        <v>82</v>
      </c>
      <c r="AV540" s="11" t="s">
        <v>82</v>
      </c>
      <c r="AW540" s="11" t="s">
        <v>35</v>
      </c>
      <c r="AX540" s="11" t="s">
        <v>72</v>
      </c>
      <c r="AY540" s="189" t="s">
        <v>146</v>
      </c>
    </row>
    <row r="541" spans="2:51" s="11" customFormat="1" ht="13.5">
      <c r="B541" s="187"/>
      <c r="D541" s="188" t="s">
        <v>155</v>
      </c>
      <c r="E541" s="189" t="s">
        <v>5</v>
      </c>
      <c r="F541" s="190" t="s">
        <v>1218</v>
      </c>
      <c r="H541" s="191">
        <v>15.3</v>
      </c>
      <c r="I541" s="192"/>
      <c r="L541" s="187"/>
      <c r="M541" s="193"/>
      <c r="N541" s="194"/>
      <c r="O541" s="194"/>
      <c r="P541" s="194"/>
      <c r="Q541" s="194"/>
      <c r="R541" s="194"/>
      <c r="S541" s="194"/>
      <c r="T541" s="195"/>
      <c r="AT541" s="189" t="s">
        <v>155</v>
      </c>
      <c r="AU541" s="189" t="s">
        <v>82</v>
      </c>
      <c r="AV541" s="11" t="s">
        <v>82</v>
      </c>
      <c r="AW541" s="11" t="s">
        <v>35</v>
      </c>
      <c r="AX541" s="11" t="s">
        <v>72</v>
      </c>
      <c r="AY541" s="189" t="s">
        <v>146</v>
      </c>
    </row>
    <row r="542" spans="2:51" s="12" customFormat="1" ht="13.5">
      <c r="B542" s="196"/>
      <c r="D542" s="197" t="s">
        <v>155</v>
      </c>
      <c r="E542" s="198" t="s">
        <v>5</v>
      </c>
      <c r="F542" s="199" t="s">
        <v>158</v>
      </c>
      <c r="H542" s="200">
        <v>16</v>
      </c>
      <c r="I542" s="201"/>
      <c r="L542" s="196"/>
      <c r="M542" s="202"/>
      <c r="N542" s="203"/>
      <c r="O542" s="203"/>
      <c r="P542" s="203"/>
      <c r="Q542" s="203"/>
      <c r="R542" s="203"/>
      <c r="S542" s="203"/>
      <c r="T542" s="204"/>
      <c r="AT542" s="205" t="s">
        <v>155</v>
      </c>
      <c r="AU542" s="205" t="s">
        <v>82</v>
      </c>
      <c r="AV542" s="12" t="s">
        <v>153</v>
      </c>
      <c r="AW542" s="12" t="s">
        <v>35</v>
      </c>
      <c r="AX542" s="12" t="s">
        <v>80</v>
      </c>
      <c r="AY542" s="205" t="s">
        <v>146</v>
      </c>
    </row>
    <row r="543" spans="2:65" s="1" customFormat="1" ht="22.5" customHeight="1">
      <c r="B543" s="174"/>
      <c r="C543" s="212" t="s">
        <v>1219</v>
      </c>
      <c r="D543" s="212" t="s">
        <v>318</v>
      </c>
      <c r="E543" s="213" t="s">
        <v>1220</v>
      </c>
      <c r="F543" s="214" t="s">
        <v>1221</v>
      </c>
      <c r="G543" s="215" t="s">
        <v>151</v>
      </c>
      <c r="H543" s="216">
        <v>17.6</v>
      </c>
      <c r="I543" s="217"/>
      <c r="J543" s="218">
        <f>ROUND(I543*H543,2)</f>
        <v>0</v>
      </c>
      <c r="K543" s="214" t="s">
        <v>5</v>
      </c>
      <c r="L543" s="219"/>
      <c r="M543" s="220" t="s">
        <v>5</v>
      </c>
      <c r="N543" s="221" t="s">
        <v>43</v>
      </c>
      <c r="O543" s="41"/>
      <c r="P543" s="184">
        <f>O543*H543</f>
        <v>0</v>
      </c>
      <c r="Q543" s="184">
        <v>0.0021</v>
      </c>
      <c r="R543" s="184">
        <f>Q543*H543</f>
        <v>0.03696</v>
      </c>
      <c r="S543" s="184">
        <v>0</v>
      </c>
      <c r="T543" s="185">
        <f>S543*H543</f>
        <v>0</v>
      </c>
      <c r="AR543" s="23" t="s">
        <v>453</v>
      </c>
      <c r="AT543" s="23" t="s">
        <v>318</v>
      </c>
      <c r="AU543" s="23" t="s">
        <v>82</v>
      </c>
      <c r="AY543" s="23" t="s">
        <v>146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23" t="s">
        <v>80</v>
      </c>
      <c r="BK543" s="186">
        <f>ROUND(I543*H543,2)</f>
        <v>0</v>
      </c>
      <c r="BL543" s="23" t="s">
        <v>234</v>
      </c>
      <c r="BM543" s="23" t="s">
        <v>1222</v>
      </c>
    </row>
    <row r="544" spans="2:51" s="11" customFormat="1" ht="13.5">
      <c r="B544" s="187"/>
      <c r="D544" s="197" t="s">
        <v>155</v>
      </c>
      <c r="F544" s="207" t="s">
        <v>1223</v>
      </c>
      <c r="H544" s="208">
        <v>17.6</v>
      </c>
      <c r="I544" s="192"/>
      <c r="L544" s="187"/>
      <c r="M544" s="193"/>
      <c r="N544" s="194"/>
      <c r="O544" s="194"/>
      <c r="P544" s="194"/>
      <c r="Q544" s="194"/>
      <c r="R544" s="194"/>
      <c r="S544" s="194"/>
      <c r="T544" s="195"/>
      <c r="AT544" s="189" t="s">
        <v>155</v>
      </c>
      <c r="AU544" s="189" t="s">
        <v>82</v>
      </c>
      <c r="AV544" s="11" t="s">
        <v>82</v>
      </c>
      <c r="AW544" s="11" t="s">
        <v>6</v>
      </c>
      <c r="AX544" s="11" t="s">
        <v>80</v>
      </c>
      <c r="AY544" s="189" t="s">
        <v>146</v>
      </c>
    </row>
    <row r="545" spans="2:65" s="1" customFormat="1" ht="22.5" customHeight="1">
      <c r="B545" s="174"/>
      <c r="C545" s="175" t="s">
        <v>1224</v>
      </c>
      <c r="D545" s="175" t="s">
        <v>148</v>
      </c>
      <c r="E545" s="176" t="s">
        <v>1225</v>
      </c>
      <c r="F545" s="177" t="s">
        <v>1226</v>
      </c>
      <c r="G545" s="178" t="s">
        <v>151</v>
      </c>
      <c r="H545" s="179">
        <v>16</v>
      </c>
      <c r="I545" s="180"/>
      <c r="J545" s="181">
        <f>ROUND(I545*H545,2)</f>
        <v>0</v>
      </c>
      <c r="K545" s="177" t="s">
        <v>5</v>
      </c>
      <c r="L545" s="40"/>
      <c r="M545" s="182" t="s">
        <v>5</v>
      </c>
      <c r="N545" s="183" t="s">
        <v>43</v>
      </c>
      <c r="O545" s="41"/>
      <c r="P545" s="184">
        <f>O545*H545</f>
        <v>0</v>
      </c>
      <c r="Q545" s="184">
        <v>0</v>
      </c>
      <c r="R545" s="184">
        <f>Q545*H545</f>
        <v>0</v>
      </c>
      <c r="S545" s="184">
        <v>0</v>
      </c>
      <c r="T545" s="185">
        <f>S545*H545</f>
        <v>0</v>
      </c>
      <c r="AR545" s="23" t="s">
        <v>234</v>
      </c>
      <c r="AT545" s="23" t="s">
        <v>148</v>
      </c>
      <c r="AU545" s="23" t="s">
        <v>82</v>
      </c>
      <c r="AY545" s="23" t="s">
        <v>146</v>
      </c>
      <c r="BE545" s="186">
        <f>IF(N545="základní",J545,0)</f>
        <v>0</v>
      </c>
      <c r="BF545" s="186">
        <f>IF(N545="snížená",J545,0)</f>
        <v>0</v>
      </c>
      <c r="BG545" s="186">
        <f>IF(N545="zákl. přenesená",J545,0)</f>
        <v>0</v>
      </c>
      <c r="BH545" s="186">
        <f>IF(N545="sníž. přenesená",J545,0)</f>
        <v>0</v>
      </c>
      <c r="BI545" s="186">
        <f>IF(N545="nulová",J545,0)</f>
        <v>0</v>
      </c>
      <c r="BJ545" s="23" t="s">
        <v>80</v>
      </c>
      <c r="BK545" s="186">
        <f>ROUND(I545*H545,2)</f>
        <v>0</v>
      </c>
      <c r="BL545" s="23" t="s">
        <v>234</v>
      </c>
      <c r="BM545" s="23" t="s">
        <v>1227</v>
      </c>
    </row>
    <row r="546" spans="2:65" s="1" customFormat="1" ht="22.5" customHeight="1">
      <c r="B546" s="174"/>
      <c r="C546" s="175" t="s">
        <v>1228</v>
      </c>
      <c r="D546" s="175" t="s">
        <v>148</v>
      </c>
      <c r="E546" s="176" t="s">
        <v>1229</v>
      </c>
      <c r="F546" s="177" t="s">
        <v>1230</v>
      </c>
      <c r="G546" s="178" t="s">
        <v>151</v>
      </c>
      <c r="H546" s="179">
        <v>16</v>
      </c>
      <c r="I546" s="180"/>
      <c r="J546" s="181">
        <f>ROUND(I546*H546,2)</f>
        <v>0</v>
      </c>
      <c r="K546" s="177" t="s">
        <v>5</v>
      </c>
      <c r="L546" s="40"/>
      <c r="M546" s="182" t="s">
        <v>5</v>
      </c>
      <c r="N546" s="183" t="s">
        <v>43</v>
      </c>
      <c r="O546" s="41"/>
      <c r="P546" s="184">
        <f>O546*H546</f>
        <v>0</v>
      </c>
      <c r="Q546" s="184">
        <v>0</v>
      </c>
      <c r="R546" s="184">
        <f>Q546*H546</f>
        <v>0</v>
      </c>
      <c r="S546" s="184">
        <v>0</v>
      </c>
      <c r="T546" s="185">
        <f>S546*H546</f>
        <v>0</v>
      </c>
      <c r="AR546" s="23" t="s">
        <v>234</v>
      </c>
      <c r="AT546" s="23" t="s">
        <v>148</v>
      </c>
      <c r="AU546" s="23" t="s">
        <v>82</v>
      </c>
      <c r="AY546" s="23" t="s">
        <v>146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23" t="s">
        <v>80</v>
      </c>
      <c r="BK546" s="186">
        <f>ROUND(I546*H546,2)</f>
        <v>0</v>
      </c>
      <c r="BL546" s="23" t="s">
        <v>234</v>
      </c>
      <c r="BM546" s="23" t="s">
        <v>1231</v>
      </c>
    </row>
    <row r="547" spans="2:65" s="1" customFormat="1" ht="31.5" customHeight="1">
      <c r="B547" s="174"/>
      <c r="C547" s="175" t="s">
        <v>1232</v>
      </c>
      <c r="D547" s="175" t="s">
        <v>148</v>
      </c>
      <c r="E547" s="176" t="s">
        <v>1233</v>
      </c>
      <c r="F547" s="177" t="s">
        <v>1234</v>
      </c>
      <c r="G547" s="178" t="s">
        <v>879</v>
      </c>
      <c r="H547" s="233"/>
      <c r="I547" s="180"/>
      <c r="J547" s="181">
        <f>ROUND(I547*H547,2)</f>
        <v>0</v>
      </c>
      <c r="K547" s="177" t="s">
        <v>152</v>
      </c>
      <c r="L547" s="40"/>
      <c r="M547" s="182" t="s">
        <v>5</v>
      </c>
      <c r="N547" s="183" t="s">
        <v>43</v>
      </c>
      <c r="O547" s="41"/>
      <c r="P547" s="184">
        <f>O547*H547</f>
        <v>0</v>
      </c>
      <c r="Q547" s="184">
        <v>0</v>
      </c>
      <c r="R547" s="184">
        <f>Q547*H547</f>
        <v>0</v>
      </c>
      <c r="S547" s="184">
        <v>0</v>
      </c>
      <c r="T547" s="185">
        <f>S547*H547</f>
        <v>0</v>
      </c>
      <c r="AR547" s="23" t="s">
        <v>234</v>
      </c>
      <c r="AT547" s="23" t="s">
        <v>148</v>
      </c>
      <c r="AU547" s="23" t="s">
        <v>82</v>
      </c>
      <c r="AY547" s="23" t="s">
        <v>146</v>
      </c>
      <c r="BE547" s="186">
        <f>IF(N547="základní",J547,0)</f>
        <v>0</v>
      </c>
      <c r="BF547" s="186">
        <f>IF(N547="snížená",J547,0)</f>
        <v>0</v>
      </c>
      <c r="BG547" s="186">
        <f>IF(N547="zákl. přenesená",J547,0)</f>
        <v>0</v>
      </c>
      <c r="BH547" s="186">
        <f>IF(N547="sníž. přenesená",J547,0)</f>
        <v>0</v>
      </c>
      <c r="BI547" s="186">
        <f>IF(N547="nulová",J547,0)</f>
        <v>0</v>
      </c>
      <c r="BJ547" s="23" t="s">
        <v>80</v>
      </c>
      <c r="BK547" s="186">
        <f>ROUND(I547*H547,2)</f>
        <v>0</v>
      </c>
      <c r="BL547" s="23" t="s">
        <v>234</v>
      </c>
      <c r="BM547" s="23" t="s">
        <v>1235</v>
      </c>
    </row>
    <row r="548" spans="2:63" s="10" customFormat="1" ht="29.85" customHeight="1">
      <c r="B548" s="160"/>
      <c r="D548" s="171" t="s">
        <v>71</v>
      </c>
      <c r="E548" s="172" t="s">
        <v>1236</v>
      </c>
      <c r="F548" s="172" t="s">
        <v>1237</v>
      </c>
      <c r="I548" s="163"/>
      <c r="J548" s="173">
        <f>BK548</f>
        <v>0</v>
      </c>
      <c r="L548" s="160"/>
      <c r="M548" s="165"/>
      <c r="N548" s="166"/>
      <c r="O548" s="166"/>
      <c r="P548" s="167">
        <f>SUM(P549:P560)</f>
        <v>0</v>
      </c>
      <c r="Q548" s="166"/>
      <c r="R548" s="167">
        <f>SUM(R549:R560)</f>
        <v>0.8608359999999999</v>
      </c>
      <c r="S548" s="166"/>
      <c r="T548" s="168">
        <f>SUM(T549:T560)</f>
        <v>0</v>
      </c>
      <c r="AR548" s="161" t="s">
        <v>82</v>
      </c>
      <c r="AT548" s="169" t="s">
        <v>71</v>
      </c>
      <c r="AU548" s="169" t="s">
        <v>80</v>
      </c>
      <c r="AY548" s="161" t="s">
        <v>146</v>
      </c>
      <c r="BK548" s="170">
        <f>SUM(BK549:BK560)</f>
        <v>0</v>
      </c>
    </row>
    <row r="549" spans="2:65" s="1" customFormat="1" ht="31.5" customHeight="1">
      <c r="B549" s="174"/>
      <c r="C549" s="175" t="s">
        <v>1238</v>
      </c>
      <c r="D549" s="175" t="s">
        <v>148</v>
      </c>
      <c r="E549" s="176" t="s">
        <v>1239</v>
      </c>
      <c r="F549" s="177" t="s">
        <v>1240</v>
      </c>
      <c r="G549" s="178" t="s">
        <v>151</v>
      </c>
      <c r="H549" s="179">
        <v>53.204</v>
      </c>
      <c r="I549" s="180"/>
      <c r="J549" s="181">
        <f>ROUND(I549*H549,2)</f>
        <v>0</v>
      </c>
      <c r="K549" s="177" t="s">
        <v>152</v>
      </c>
      <c r="L549" s="40"/>
      <c r="M549" s="182" t="s">
        <v>5</v>
      </c>
      <c r="N549" s="183" t="s">
        <v>43</v>
      </c>
      <c r="O549" s="41"/>
      <c r="P549" s="184">
        <f>O549*H549</f>
        <v>0</v>
      </c>
      <c r="Q549" s="184">
        <v>0.0032</v>
      </c>
      <c r="R549" s="184">
        <f>Q549*H549</f>
        <v>0.1702528</v>
      </c>
      <c r="S549" s="184">
        <v>0</v>
      </c>
      <c r="T549" s="185">
        <f>S549*H549</f>
        <v>0</v>
      </c>
      <c r="AR549" s="23" t="s">
        <v>234</v>
      </c>
      <c r="AT549" s="23" t="s">
        <v>148</v>
      </c>
      <c r="AU549" s="23" t="s">
        <v>82</v>
      </c>
      <c r="AY549" s="23" t="s">
        <v>146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23" t="s">
        <v>80</v>
      </c>
      <c r="BK549" s="186">
        <f>ROUND(I549*H549,2)</f>
        <v>0</v>
      </c>
      <c r="BL549" s="23" t="s">
        <v>234</v>
      </c>
      <c r="BM549" s="23" t="s">
        <v>1241</v>
      </c>
    </row>
    <row r="550" spans="2:51" s="13" customFormat="1" ht="13.5">
      <c r="B550" s="225"/>
      <c r="D550" s="188" t="s">
        <v>155</v>
      </c>
      <c r="E550" s="226" t="s">
        <v>5</v>
      </c>
      <c r="F550" s="227" t="s">
        <v>1242</v>
      </c>
      <c r="H550" s="228" t="s">
        <v>5</v>
      </c>
      <c r="I550" s="229"/>
      <c r="L550" s="225"/>
      <c r="M550" s="230"/>
      <c r="N550" s="231"/>
      <c r="O550" s="231"/>
      <c r="P550" s="231"/>
      <c r="Q550" s="231"/>
      <c r="R550" s="231"/>
      <c r="S550" s="231"/>
      <c r="T550" s="232"/>
      <c r="AT550" s="228" t="s">
        <v>155</v>
      </c>
      <c r="AU550" s="228" t="s">
        <v>82</v>
      </c>
      <c r="AV550" s="13" t="s">
        <v>80</v>
      </c>
      <c r="AW550" s="13" t="s">
        <v>35</v>
      </c>
      <c r="AX550" s="13" t="s">
        <v>72</v>
      </c>
      <c r="AY550" s="228" t="s">
        <v>146</v>
      </c>
    </row>
    <row r="551" spans="2:51" s="11" customFormat="1" ht="13.5">
      <c r="B551" s="187"/>
      <c r="D551" s="188" t="s">
        <v>155</v>
      </c>
      <c r="E551" s="189" t="s">
        <v>5</v>
      </c>
      <c r="F551" s="190" t="s">
        <v>430</v>
      </c>
      <c r="H551" s="191">
        <v>18.92</v>
      </c>
      <c r="I551" s="192"/>
      <c r="L551" s="187"/>
      <c r="M551" s="193"/>
      <c r="N551" s="194"/>
      <c r="O551" s="194"/>
      <c r="P551" s="194"/>
      <c r="Q551" s="194"/>
      <c r="R551" s="194"/>
      <c r="S551" s="194"/>
      <c r="T551" s="195"/>
      <c r="AT551" s="189" t="s">
        <v>155</v>
      </c>
      <c r="AU551" s="189" t="s">
        <v>82</v>
      </c>
      <c r="AV551" s="11" t="s">
        <v>82</v>
      </c>
      <c r="AW551" s="11" t="s">
        <v>35</v>
      </c>
      <c r="AX551" s="11" t="s">
        <v>72</v>
      </c>
      <c r="AY551" s="189" t="s">
        <v>146</v>
      </c>
    </row>
    <row r="552" spans="2:51" s="11" customFormat="1" ht="13.5">
      <c r="B552" s="187"/>
      <c r="D552" s="188" t="s">
        <v>155</v>
      </c>
      <c r="E552" s="189" t="s">
        <v>5</v>
      </c>
      <c r="F552" s="190" t="s">
        <v>431</v>
      </c>
      <c r="H552" s="191">
        <v>8.25</v>
      </c>
      <c r="I552" s="192"/>
      <c r="L552" s="187"/>
      <c r="M552" s="193"/>
      <c r="N552" s="194"/>
      <c r="O552" s="194"/>
      <c r="P552" s="194"/>
      <c r="Q552" s="194"/>
      <c r="R552" s="194"/>
      <c r="S552" s="194"/>
      <c r="T552" s="195"/>
      <c r="AT552" s="189" t="s">
        <v>155</v>
      </c>
      <c r="AU552" s="189" t="s">
        <v>82</v>
      </c>
      <c r="AV552" s="11" t="s">
        <v>82</v>
      </c>
      <c r="AW552" s="11" t="s">
        <v>35</v>
      </c>
      <c r="AX552" s="11" t="s">
        <v>72</v>
      </c>
      <c r="AY552" s="189" t="s">
        <v>146</v>
      </c>
    </row>
    <row r="553" spans="2:51" s="11" customFormat="1" ht="13.5">
      <c r="B553" s="187"/>
      <c r="D553" s="188" t="s">
        <v>155</v>
      </c>
      <c r="E553" s="189" t="s">
        <v>5</v>
      </c>
      <c r="F553" s="190" t="s">
        <v>432</v>
      </c>
      <c r="H553" s="191">
        <v>3.7</v>
      </c>
      <c r="I553" s="192"/>
      <c r="L553" s="187"/>
      <c r="M553" s="193"/>
      <c r="N553" s="194"/>
      <c r="O553" s="194"/>
      <c r="P553" s="194"/>
      <c r="Q553" s="194"/>
      <c r="R553" s="194"/>
      <c r="S553" s="194"/>
      <c r="T553" s="195"/>
      <c r="AT553" s="189" t="s">
        <v>155</v>
      </c>
      <c r="AU553" s="189" t="s">
        <v>82</v>
      </c>
      <c r="AV553" s="11" t="s">
        <v>82</v>
      </c>
      <c r="AW553" s="11" t="s">
        <v>35</v>
      </c>
      <c r="AX553" s="11" t="s">
        <v>72</v>
      </c>
      <c r="AY553" s="189" t="s">
        <v>146</v>
      </c>
    </row>
    <row r="554" spans="2:51" s="13" customFormat="1" ht="13.5">
      <c r="B554" s="225"/>
      <c r="D554" s="188" t="s">
        <v>155</v>
      </c>
      <c r="E554" s="226" t="s">
        <v>5</v>
      </c>
      <c r="F554" s="227" t="s">
        <v>538</v>
      </c>
      <c r="H554" s="228" t="s">
        <v>5</v>
      </c>
      <c r="I554" s="229"/>
      <c r="L554" s="225"/>
      <c r="M554" s="230"/>
      <c r="N554" s="231"/>
      <c r="O554" s="231"/>
      <c r="P554" s="231"/>
      <c r="Q554" s="231"/>
      <c r="R554" s="231"/>
      <c r="S554" s="231"/>
      <c r="T554" s="232"/>
      <c r="AT554" s="228" t="s">
        <v>155</v>
      </c>
      <c r="AU554" s="228" t="s">
        <v>82</v>
      </c>
      <c r="AV554" s="13" t="s">
        <v>80</v>
      </c>
      <c r="AW554" s="13" t="s">
        <v>35</v>
      </c>
      <c r="AX554" s="13" t="s">
        <v>72</v>
      </c>
      <c r="AY554" s="228" t="s">
        <v>146</v>
      </c>
    </row>
    <row r="555" spans="2:51" s="11" customFormat="1" ht="13.5">
      <c r="B555" s="187"/>
      <c r="D555" s="188" t="s">
        <v>155</v>
      </c>
      <c r="E555" s="189" t="s">
        <v>5</v>
      </c>
      <c r="F555" s="190" t="s">
        <v>539</v>
      </c>
      <c r="H555" s="191">
        <v>22.334</v>
      </c>
      <c r="I555" s="192"/>
      <c r="L555" s="187"/>
      <c r="M555" s="193"/>
      <c r="N555" s="194"/>
      <c r="O555" s="194"/>
      <c r="P555" s="194"/>
      <c r="Q555" s="194"/>
      <c r="R555" s="194"/>
      <c r="S555" s="194"/>
      <c r="T555" s="195"/>
      <c r="AT555" s="189" t="s">
        <v>155</v>
      </c>
      <c r="AU555" s="189" t="s">
        <v>82</v>
      </c>
      <c r="AV555" s="11" t="s">
        <v>82</v>
      </c>
      <c r="AW555" s="11" t="s">
        <v>35</v>
      </c>
      <c r="AX555" s="11" t="s">
        <v>72</v>
      </c>
      <c r="AY555" s="189" t="s">
        <v>146</v>
      </c>
    </row>
    <row r="556" spans="2:51" s="12" customFormat="1" ht="13.5">
      <c r="B556" s="196"/>
      <c r="D556" s="197" t="s">
        <v>155</v>
      </c>
      <c r="E556" s="198" t="s">
        <v>5</v>
      </c>
      <c r="F556" s="199" t="s">
        <v>158</v>
      </c>
      <c r="H556" s="200">
        <v>53.204</v>
      </c>
      <c r="I556" s="201"/>
      <c r="L556" s="196"/>
      <c r="M556" s="202"/>
      <c r="N556" s="203"/>
      <c r="O556" s="203"/>
      <c r="P556" s="203"/>
      <c r="Q556" s="203"/>
      <c r="R556" s="203"/>
      <c r="S556" s="203"/>
      <c r="T556" s="204"/>
      <c r="AT556" s="205" t="s">
        <v>155</v>
      </c>
      <c r="AU556" s="205" t="s">
        <v>82</v>
      </c>
      <c r="AV556" s="12" t="s">
        <v>153</v>
      </c>
      <c r="AW556" s="12" t="s">
        <v>35</v>
      </c>
      <c r="AX556" s="12" t="s">
        <v>80</v>
      </c>
      <c r="AY556" s="205" t="s">
        <v>146</v>
      </c>
    </row>
    <row r="557" spans="2:65" s="1" customFormat="1" ht="22.5" customHeight="1">
      <c r="B557" s="174"/>
      <c r="C557" s="212" t="s">
        <v>1243</v>
      </c>
      <c r="D557" s="212" t="s">
        <v>318</v>
      </c>
      <c r="E557" s="213" t="s">
        <v>1244</v>
      </c>
      <c r="F557" s="214" t="s">
        <v>1245</v>
      </c>
      <c r="G557" s="215" t="s">
        <v>151</v>
      </c>
      <c r="H557" s="216">
        <v>58.524</v>
      </c>
      <c r="I557" s="217"/>
      <c r="J557" s="218">
        <f>ROUND(I557*H557,2)</f>
        <v>0</v>
      </c>
      <c r="K557" s="214" t="s">
        <v>152</v>
      </c>
      <c r="L557" s="219"/>
      <c r="M557" s="220" t="s">
        <v>5</v>
      </c>
      <c r="N557" s="221" t="s">
        <v>43</v>
      </c>
      <c r="O557" s="41"/>
      <c r="P557" s="184">
        <f>O557*H557</f>
        <v>0</v>
      </c>
      <c r="Q557" s="184">
        <v>0.0118</v>
      </c>
      <c r="R557" s="184">
        <f>Q557*H557</f>
        <v>0.6905832</v>
      </c>
      <c r="S557" s="184">
        <v>0</v>
      </c>
      <c r="T557" s="185">
        <f>S557*H557</f>
        <v>0</v>
      </c>
      <c r="AR557" s="23" t="s">
        <v>453</v>
      </c>
      <c r="AT557" s="23" t="s">
        <v>318</v>
      </c>
      <c r="AU557" s="23" t="s">
        <v>82</v>
      </c>
      <c r="AY557" s="23" t="s">
        <v>146</v>
      </c>
      <c r="BE557" s="186">
        <f>IF(N557="základní",J557,0)</f>
        <v>0</v>
      </c>
      <c r="BF557" s="186">
        <f>IF(N557="snížená",J557,0)</f>
        <v>0</v>
      </c>
      <c r="BG557" s="186">
        <f>IF(N557="zákl. přenesená",J557,0)</f>
        <v>0</v>
      </c>
      <c r="BH557" s="186">
        <f>IF(N557="sníž. přenesená",J557,0)</f>
        <v>0</v>
      </c>
      <c r="BI557" s="186">
        <f>IF(N557="nulová",J557,0)</f>
        <v>0</v>
      </c>
      <c r="BJ557" s="23" t="s">
        <v>80</v>
      </c>
      <c r="BK557" s="186">
        <f>ROUND(I557*H557,2)</f>
        <v>0</v>
      </c>
      <c r="BL557" s="23" t="s">
        <v>234</v>
      </c>
      <c r="BM557" s="23" t="s">
        <v>1246</v>
      </c>
    </row>
    <row r="558" spans="2:51" s="11" customFormat="1" ht="13.5">
      <c r="B558" s="187"/>
      <c r="D558" s="197" t="s">
        <v>155</v>
      </c>
      <c r="F558" s="207" t="s">
        <v>1247</v>
      </c>
      <c r="H558" s="208">
        <v>58.524</v>
      </c>
      <c r="I558" s="192"/>
      <c r="L558" s="187"/>
      <c r="M558" s="193"/>
      <c r="N558" s="194"/>
      <c r="O558" s="194"/>
      <c r="P558" s="194"/>
      <c r="Q558" s="194"/>
      <c r="R558" s="194"/>
      <c r="S558" s="194"/>
      <c r="T558" s="195"/>
      <c r="AT558" s="189" t="s">
        <v>155</v>
      </c>
      <c r="AU558" s="189" t="s">
        <v>82</v>
      </c>
      <c r="AV558" s="11" t="s">
        <v>82</v>
      </c>
      <c r="AW558" s="11" t="s">
        <v>6</v>
      </c>
      <c r="AX558" s="11" t="s">
        <v>80</v>
      </c>
      <c r="AY558" s="189" t="s">
        <v>146</v>
      </c>
    </row>
    <row r="559" spans="2:65" s="1" customFormat="1" ht="31.5" customHeight="1">
      <c r="B559" s="174"/>
      <c r="C559" s="175" t="s">
        <v>1248</v>
      </c>
      <c r="D559" s="175" t="s">
        <v>148</v>
      </c>
      <c r="E559" s="176" t="s">
        <v>1249</v>
      </c>
      <c r="F559" s="177" t="s">
        <v>1250</v>
      </c>
      <c r="G559" s="178" t="s">
        <v>151</v>
      </c>
      <c r="H559" s="179">
        <v>53.204</v>
      </c>
      <c r="I559" s="180"/>
      <c r="J559" s="181">
        <f>ROUND(I559*H559,2)</f>
        <v>0</v>
      </c>
      <c r="K559" s="177" t="s">
        <v>152</v>
      </c>
      <c r="L559" s="40"/>
      <c r="M559" s="182" t="s">
        <v>5</v>
      </c>
      <c r="N559" s="183" t="s">
        <v>43</v>
      </c>
      <c r="O559" s="41"/>
      <c r="P559" s="184">
        <f>O559*H559</f>
        <v>0</v>
      </c>
      <c r="Q559" s="184">
        <v>0</v>
      </c>
      <c r="R559" s="184">
        <f>Q559*H559</f>
        <v>0</v>
      </c>
      <c r="S559" s="184">
        <v>0</v>
      </c>
      <c r="T559" s="185">
        <f>S559*H559</f>
        <v>0</v>
      </c>
      <c r="AR559" s="23" t="s">
        <v>234</v>
      </c>
      <c r="AT559" s="23" t="s">
        <v>148</v>
      </c>
      <c r="AU559" s="23" t="s">
        <v>82</v>
      </c>
      <c r="AY559" s="23" t="s">
        <v>146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23" t="s">
        <v>80</v>
      </c>
      <c r="BK559" s="186">
        <f>ROUND(I559*H559,2)</f>
        <v>0</v>
      </c>
      <c r="BL559" s="23" t="s">
        <v>234</v>
      </c>
      <c r="BM559" s="23" t="s">
        <v>1251</v>
      </c>
    </row>
    <row r="560" spans="2:65" s="1" customFormat="1" ht="31.5" customHeight="1">
      <c r="B560" s="174"/>
      <c r="C560" s="175" t="s">
        <v>1252</v>
      </c>
      <c r="D560" s="175" t="s">
        <v>148</v>
      </c>
      <c r="E560" s="176" t="s">
        <v>1253</v>
      </c>
      <c r="F560" s="177" t="s">
        <v>1254</v>
      </c>
      <c r="G560" s="178" t="s">
        <v>879</v>
      </c>
      <c r="H560" s="233"/>
      <c r="I560" s="180"/>
      <c r="J560" s="181">
        <f>ROUND(I560*H560,2)</f>
        <v>0</v>
      </c>
      <c r="K560" s="177" t="s">
        <v>152</v>
      </c>
      <c r="L560" s="40"/>
      <c r="M560" s="182" t="s">
        <v>5</v>
      </c>
      <c r="N560" s="183" t="s">
        <v>43</v>
      </c>
      <c r="O560" s="41"/>
      <c r="P560" s="184">
        <f>O560*H560</f>
        <v>0</v>
      </c>
      <c r="Q560" s="184">
        <v>0</v>
      </c>
      <c r="R560" s="184">
        <f>Q560*H560</f>
        <v>0</v>
      </c>
      <c r="S560" s="184">
        <v>0</v>
      </c>
      <c r="T560" s="185">
        <f>S560*H560</f>
        <v>0</v>
      </c>
      <c r="AR560" s="23" t="s">
        <v>234</v>
      </c>
      <c r="AT560" s="23" t="s">
        <v>148</v>
      </c>
      <c r="AU560" s="23" t="s">
        <v>82</v>
      </c>
      <c r="AY560" s="23" t="s">
        <v>146</v>
      </c>
      <c r="BE560" s="186">
        <f>IF(N560="základní",J560,0)</f>
        <v>0</v>
      </c>
      <c r="BF560" s="186">
        <f>IF(N560="snížená",J560,0)</f>
        <v>0</v>
      </c>
      <c r="BG560" s="186">
        <f>IF(N560="zákl. přenesená",J560,0)</f>
        <v>0</v>
      </c>
      <c r="BH560" s="186">
        <f>IF(N560="sníž. přenesená",J560,0)</f>
        <v>0</v>
      </c>
      <c r="BI560" s="186">
        <f>IF(N560="nulová",J560,0)</f>
        <v>0</v>
      </c>
      <c r="BJ560" s="23" t="s">
        <v>80</v>
      </c>
      <c r="BK560" s="186">
        <f>ROUND(I560*H560,2)</f>
        <v>0</v>
      </c>
      <c r="BL560" s="23" t="s">
        <v>234</v>
      </c>
      <c r="BM560" s="23" t="s">
        <v>1255</v>
      </c>
    </row>
    <row r="561" spans="2:63" s="10" customFormat="1" ht="29.85" customHeight="1">
      <c r="B561" s="160"/>
      <c r="D561" s="171" t="s">
        <v>71</v>
      </c>
      <c r="E561" s="172" t="s">
        <v>1256</v>
      </c>
      <c r="F561" s="172" t="s">
        <v>1257</v>
      </c>
      <c r="I561" s="163"/>
      <c r="J561" s="173">
        <f>BK561</f>
        <v>0</v>
      </c>
      <c r="L561" s="160"/>
      <c r="M561" s="165"/>
      <c r="N561" s="166"/>
      <c r="O561" s="166"/>
      <c r="P561" s="167">
        <f>SUM(P562:P577)</f>
        <v>0</v>
      </c>
      <c r="Q561" s="166"/>
      <c r="R561" s="167">
        <f>SUM(R562:R577)</f>
        <v>0.031137500000000005</v>
      </c>
      <c r="S561" s="166"/>
      <c r="T561" s="168">
        <f>SUM(T562:T577)</f>
        <v>0</v>
      </c>
      <c r="AR561" s="161" t="s">
        <v>82</v>
      </c>
      <c r="AT561" s="169" t="s">
        <v>71</v>
      </c>
      <c r="AU561" s="169" t="s">
        <v>80</v>
      </c>
      <c r="AY561" s="161" t="s">
        <v>146</v>
      </c>
      <c r="BK561" s="170">
        <f>SUM(BK562:BK577)</f>
        <v>0</v>
      </c>
    </row>
    <row r="562" spans="2:65" s="1" customFormat="1" ht="31.5" customHeight="1">
      <c r="B562" s="174"/>
      <c r="C562" s="175" t="s">
        <v>1258</v>
      </c>
      <c r="D562" s="175" t="s">
        <v>148</v>
      </c>
      <c r="E562" s="176" t="s">
        <v>1259</v>
      </c>
      <c r="F562" s="177" t="s">
        <v>1260</v>
      </c>
      <c r="G562" s="178" t="s">
        <v>151</v>
      </c>
      <c r="H562" s="179">
        <v>76.897</v>
      </c>
      <c r="I562" s="180"/>
      <c r="J562" s="181">
        <f>ROUND(I562*H562,2)</f>
        <v>0</v>
      </c>
      <c r="K562" s="177" t="s">
        <v>152</v>
      </c>
      <c r="L562" s="40"/>
      <c r="M562" s="182" t="s">
        <v>5</v>
      </c>
      <c r="N562" s="183" t="s">
        <v>43</v>
      </c>
      <c r="O562" s="41"/>
      <c r="P562" s="184">
        <f>O562*H562</f>
        <v>0</v>
      </c>
      <c r="Q562" s="184">
        <v>0.00022</v>
      </c>
      <c r="R562" s="184">
        <f>Q562*H562</f>
        <v>0.016917340000000003</v>
      </c>
      <c r="S562" s="184">
        <v>0</v>
      </c>
      <c r="T562" s="185">
        <f>S562*H562</f>
        <v>0</v>
      </c>
      <c r="AR562" s="23" t="s">
        <v>234</v>
      </c>
      <c r="AT562" s="23" t="s">
        <v>148</v>
      </c>
      <c r="AU562" s="23" t="s">
        <v>82</v>
      </c>
      <c r="AY562" s="23" t="s">
        <v>146</v>
      </c>
      <c r="BE562" s="186">
        <f>IF(N562="základní",J562,0)</f>
        <v>0</v>
      </c>
      <c r="BF562" s="186">
        <f>IF(N562="snížená",J562,0)</f>
        <v>0</v>
      </c>
      <c r="BG562" s="186">
        <f>IF(N562="zákl. přenesená",J562,0)</f>
        <v>0</v>
      </c>
      <c r="BH562" s="186">
        <f>IF(N562="sníž. přenesená",J562,0)</f>
        <v>0</v>
      </c>
      <c r="BI562" s="186">
        <f>IF(N562="nulová",J562,0)</f>
        <v>0</v>
      </c>
      <c r="BJ562" s="23" t="s">
        <v>80</v>
      </c>
      <c r="BK562" s="186">
        <f>ROUND(I562*H562,2)</f>
        <v>0</v>
      </c>
      <c r="BL562" s="23" t="s">
        <v>234</v>
      </c>
      <c r="BM562" s="23" t="s">
        <v>1261</v>
      </c>
    </row>
    <row r="563" spans="2:51" s="11" customFormat="1" ht="13.5">
      <c r="B563" s="187"/>
      <c r="D563" s="188" t="s">
        <v>155</v>
      </c>
      <c r="E563" s="189" t="s">
        <v>5</v>
      </c>
      <c r="F563" s="190" t="s">
        <v>1262</v>
      </c>
      <c r="H563" s="191">
        <v>3.247</v>
      </c>
      <c r="I563" s="192"/>
      <c r="L563" s="187"/>
      <c r="M563" s="193"/>
      <c r="N563" s="194"/>
      <c r="O563" s="194"/>
      <c r="P563" s="194"/>
      <c r="Q563" s="194"/>
      <c r="R563" s="194"/>
      <c r="S563" s="194"/>
      <c r="T563" s="195"/>
      <c r="AT563" s="189" t="s">
        <v>155</v>
      </c>
      <c r="AU563" s="189" t="s">
        <v>82</v>
      </c>
      <c r="AV563" s="11" t="s">
        <v>82</v>
      </c>
      <c r="AW563" s="11" t="s">
        <v>35</v>
      </c>
      <c r="AX563" s="11" t="s">
        <v>72</v>
      </c>
      <c r="AY563" s="189" t="s">
        <v>146</v>
      </c>
    </row>
    <row r="564" spans="2:51" s="11" customFormat="1" ht="13.5">
      <c r="B564" s="187"/>
      <c r="D564" s="188" t="s">
        <v>155</v>
      </c>
      <c r="E564" s="189" t="s">
        <v>5</v>
      </c>
      <c r="F564" s="190" t="s">
        <v>1263</v>
      </c>
      <c r="H564" s="191">
        <v>2.596</v>
      </c>
      <c r="I564" s="192"/>
      <c r="L564" s="187"/>
      <c r="M564" s="193"/>
      <c r="N564" s="194"/>
      <c r="O564" s="194"/>
      <c r="P564" s="194"/>
      <c r="Q564" s="194"/>
      <c r="R564" s="194"/>
      <c r="S564" s="194"/>
      <c r="T564" s="195"/>
      <c r="AT564" s="189" t="s">
        <v>155</v>
      </c>
      <c r="AU564" s="189" t="s">
        <v>82</v>
      </c>
      <c r="AV564" s="11" t="s">
        <v>82</v>
      </c>
      <c r="AW564" s="11" t="s">
        <v>35</v>
      </c>
      <c r="AX564" s="11" t="s">
        <v>72</v>
      </c>
      <c r="AY564" s="189" t="s">
        <v>146</v>
      </c>
    </row>
    <row r="565" spans="2:51" s="11" customFormat="1" ht="13.5">
      <c r="B565" s="187"/>
      <c r="D565" s="188" t="s">
        <v>155</v>
      </c>
      <c r="E565" s="189" t="s">
        <v>5</v>
      </c>
      <c r="F565" s="190" t="s">
        <v>1264</v>
      </c>
      <c r="H565" s="191">
        <v>3.843</v>
      </c>
      <c r="I565" s="192"/>
      <c r="L565" s="187"/>
      <c r="M565" s="193"/>
      <c r="N565" s="194"/>
      <c r="O565" s="194"/>
      <c r="P565" s="194"/>
      <c r="Q565" s="194"/>
      <c r="R565" s="194"/>
      <c r="S565" s="194"/>
      <c r="T565" s="195"/>
      <c r="AT565" s="189" t="s">
        <v>155</v>
      </c>
      <c r="AU565" s="189" t="s">
        <v>82</v>
      </c>
      <c r="AV565" s="11" t="s">
        <v>82</v>
      </c>
      <c r="AW565" s="11" t="s">
        <v>35</v>
      </c>
      <c r="AX565" s="11" t="s">
        <v>72</v>
      </c>
      <c r="AY565" s="189" t="s">
        <v>146</v>
      </c>
    </row>
    <row r="566" spans="2:51" s="11" customFormat="1" ht="13.5">
      <c r="B566" s="187"/>
      <c r="D566" s="188" t="s">
        <v>155</v>
      </c>
      <c r="E566" s="189" t="s">
        <v>5</v>
      </c>
      <c r="F566" s="190" t="s">
        <v>1265</v>
      </c>
      <c r="H566" s="191">
        <v>7.84</v>
      </c>
      <c r="I566" s="192"/>
      <c r="L566" s="187"/>
      <c r="M566" s="193"/>
      <c r="N566" s="194"/>
      <c r="O566" s="194"/>
      <c r="P566" s="194"/>
      <c r="Q566" s="194"/>
      <c r="R566" s="194"/>
      <c r="S566" s="194"/>
      <c r="T566" s="195"/>
      <c r="AT566" s="189" t="s">
        <v>155</v>
      </c>
      <c r="AU566" s="189" t="s">
        <v>82</v>
      </c>
      <c r="AV566" s="11" t="s">
        <v>82</v>
      </c>
      <c r="AW566" s="11" t="s">
        <v>35</v>
      </c>
      <c r="AX566" s="11" t="s">
        <v>72</v>
      </c>
      <c r="AY566" s="189" t="s">
        <v>146</v>
      </c>
    </row>
    <row r="567" spans="2:51" s="11" customFormat="1" ht="13.5">
      <c r="B567" s="187"/>
      <c r="D567" s="188" t="s">
        <v>155</v>
      </c>
      <c r="E567" s="189" t="s">
        <v>5</v>
      </c>
      <c r="F567" s="190" t="s">
        <v>1266</v>
      </c>
      <c r="H567" s="191">
        <v>12.96</v>
      </c>
      <c r="I567" s="192"/>
      <c r="L567" s="187"/>
      <c r="M567" s="193"/>
      <c r="N567" s="194"/>
      <c r="O567" s="194"/>
      <c r="P567" s="194"/>
      <c r="Q567" s="194"/>
      <c r="R567" s="194"/>
      <c r="S567" s="194"/>
      <c r="T567" s="195"/>
      <c r="AT567" s="189" t="s">
        <v>155</v>
      </c>
      <c r="AU567" s="189" t="s">
        <v>82</v>
      </c>
      <c r="AV567" s="11" t="s">
        <v>82</v>
      </c>
      <c r="AW567" s="11" t="s">
        <v>35</v>
      </c>
      <c r="AX567" s="11" t="s">
        <v>72</v>
      </c>
      <c r="AY567" s="189" t="s">
        <v>146</v>
      </c>
    </row>
    <row r="568" spans="2:51" s="11" customFormat="1" ht="13.5">
      <c r="B568" s="187"/>
      <c r="D568" s="188" t="s">
        <v>155</v>
      </c>
      <c r="E568" s="189" t="s">
        <v>5</v>
      </c>
      <c r="F568" s="190" t="s">
        <v>1267</v>
      </c>
      <c r="H568" s="191">
        <v>8.64</v>
      </c>
      <c r="I568" s="192"/>
      <c r="L568" s="187"/>
      <c r="M568" s="193"/>
      <c r="N568" s="194"/>
      <c r="O568" s="194"/>
      <c r="P568" s="194"/>
      <c r="Q568" s="194"/>
      <c r="R568" s="194"/>
      <c r="S568" s="194"/>
      <c r="T568" s="195"/>
      <c r="AT568" s="189" t="s">
        <v>155</v>
      </c>
      <c r="AU568" s="189" t="s">
        <v>82</v>
      </c>
      <c r="AV568" s="11" t="s">
        <v>82</v>
      </c>
      <c r="AW568" s="11" t="s">
        <v>35</v>
      </c>
      <c r="AX568" s="11" t="s">
        <v>72</v>
      </c>
      <c r="AY568" s="189" t="s">
        <v>146</v>
      </c>
    </row>
    <row r="569" spans="2:51" s="11" customFormat="1" ht="13.5">
      <c r="B569" s="187"/>
      <c r="D569" s="188" t="s">
        <v>155</v>
      </c>
      <c r="E569" s="189" t="s">
        <v>5</v>
      </c>
      <c r="F569" s="190" t="s">
        <v>1268</v>
      </c>
      <c r="H569" s="191">
        <v>1.8</v>
      </c>
      <c r="I569" s="192"/>
      <c r="L569" s="187"/>
      <c r="M569" s="193"/>
      <c r="N569" s="194"/>
      <c r="O569" s="194"/>
      <c r="P569" s="194"/>
      <c r="Q569" s="194"/>
      <c r="R569" s="194"/>
      <c r="S569" s="194"/>
      <c r="T569" s="195"/>
      <c r="AT569" s="189" t="s">
        <v>155</v>
      </c>
      <c r="AU569" s="189" t="s">
        <v>82</v>
      </c>
      <c r="AV569" s="11" t="s">
        <v>82</v>
      </c>
      <c r="AW569" s="11" t="s">
        <v>35</v>
      </c>
      <c r="AX569" s="11" t="s">
        <v>72</v>
      </c>
      <c r="AY569" s="189" t="s">
        <v>146</v>
      </c>
    </row>
    <row r="570" spans="2:51" s="11" customFormat="1" ht="13.5">
      <c r="B570" s="187"/>
      <c r="D570" s="188" t="s">
        <v>155</v>
      </c>
      <c r="E570" s="189" t="s">
        <v>5</v>
      </c>
      <c r="F570" s="190" t="s">
        <v>1269</v>
      </c>
      <c r="H570" s="191">
        <v>7.117</v>
      </c>
      <c r="I570" s="192"/>
      <c r="L570" s="187"/>
      <c r="M570" s="193"/>
      <c r="N570" s="194"/>
      <c r="O570" s="194"/>
      <c r="P570" s="194"/>
      <c r="Q570" s="194"/>
      <c r="R570" s="194"/>
      <c r="S570" s="194"/>
      <c r="T570" s="195"/>
      <c r="AT570" s="189" t="s">
        <v>155</v>
      </c>
      <c r="AU570" s="189" t="s">
        <v>82</v>
      </c>
      <c r="AV570" s="11" t="s">
        <v>82</v>
      </c>
      <c r="AW570" s="11" t="s">
        <v>35</v>
      </c>
      <c r="AX570" s="11" t="s">
        <v>72</v>
      </c>
      <c r="AY570" s="189" t="s">
        <v>146</v>
      </c>
    </row>
    <row r="571" spans="2:51" s="11" customFormat="1" ht="13.5">
      <c r="B571" s="187"/>
      <c r="D571" s="188" t="s">
        <v>155</v>
      </c>
      <c r="E571" s="189" t="s">
        <v>5</v>
      </c>
      <c r="F571" s="190" t="s">
        <v>1270</v>
      </c>
      <c r="H571" s="191">
        <v>6.24</v>
      </c>
      <c r="I571" s="192"/>
      <c r="L571" s="187"/>
      <c r="M571" s="193"/>
      <c r="N571" s="194"/>
      <c r="O571" s="194"/>
      <c r="P571" s="194"/>
      <c r="Q571" s="194"/>
      <c r="R571" s="194"/>
      <c r="S571" s="194"/>
      <c r="T571" s="195"/>
      <c r="AT571" s="189" t="s">
        <v>155</v>
      </c>
      <c r="AU571" s="189" t="s">
        <v>82</v>
      </c>
      <c r="AV571" s="11" t="s">
        <v>82</v>
      </c>
      <c r="AW571" s="11" t="s">
        <v>35</v>
      </c>
      <c r="AX571" s="11" t="s">
        <v>72</v>
      </c>
      <c r="AY571" s="189" t="s">
        <v>146</v>
      </c>
    </row>
    <row r="572" spans="2:51" s="11" customFormat="1" ht="13.5">
      <c r="B572" s="187"/>
      <c r="D572" s="188" t="s">
        <v>155</v>
      </c>
      <c r="E572" s="189" t="s">
        <v>5</v>
      </c>
      <c r="F572" s="190" t="s">
        <v>1271</v>
      </c>
      <c r="H572" s="191">
        <v>22.614</v>
      </c>
      <c r="I572" s="192"/>
      <c r="L572" s="187"/>
      <c r="M572" s="193"/>
      <c r="N572" s="194"/>
      <c r="O572" s="194"/>
      <c r="P572" s="194"/>
      <c r="Q572" s="194"/>
      <c r="R572" s="194"/>
      <c r="S572" s="194"/>
      <c r="T572" s="195"/>
      <c r="AT572" s="189" t="s">
        <v>155</v>
      </c>
      <c r="AU572" s="189" t="s">
        <v>82</v>
      </c>
      <c r="AV572" s="11" t="s">
        <v>82</v>
      </c>
      <c r="AW572" s="11" t="s">
        <v>35</v>
      </c>
      <c r="AX572" s="11" t="s">
        <v>72</v>
      </c>
      <c r="AY572" s="189" t="s">
        <v>146</v>
      </c>
    </row>
    <row r="573" spans="2:51" s="12" customFormat="1" ht="13.5">
      <c r="B573" s="196"/>
      <c r="D573" s="197" t="s">
        <v>155</v>
      </c>
      <c r="E573" s="198" t="s">
        <v>5</v>
      </c>
      <c r="F573" s="199" t="s">
        <v>158</v>
      </c>
      <c r="H573" s="200">
        <v>76.897</v>
      </c>
      <c r="I573" s="201"/>
      <c r="L573" s="196"/>
      <c r="M573" s="202"/>
      <c r="N573" s="203"/>
      <c r="O573" s="203"/>
      <c r="P573" s="203"/>
      <c r="Q573" s="203"/>
      <c r="R573" s="203"/>
      <c r="S573" s="203"/>
      <c r="T573" s="204"/>
      <c r="AT573" s="205" t="s">
        <v>155</v>
      </c>
      <c r="AU573" s="205" t="s">
        <v>82</v>
      </c>
      <c r="AV573" s="12" t="s">
        <v>153</v>
      </c>
      <c r="AW573" s="12" t="s">
        <v>35</v>
      </c>
      <c r="AX573" s="12" t="s">
        <v>80</v>
      </c>
      <c r="AY573" s="205" t="s">
        <v>146</v>
      </c>
    </row>
    <row r="574" spans="2:65" s="1" customFormat="1" ht="22.5" customHeight="1">
      <c r="B574" s="174"/>
      <c r="C574" s="175" t="s">
        <v>1272</v>
      </c>
      <c r="D574" s="175" t="s">
        <v>148</v>
      </c>
      <c r="E574" s="176" t="s">
        <v>1273</v>
      </c>
      <c r="F574" s="177" t="s">
        <v>1274</v>
      </c>
      <c r="G574" s="178" t="s">
        <v>151</v>
      </c>
      <c r="H574" s="179">
        <v>41.824</v>
      </c>
      <c r="I574" s="180"/>
      <c r="J574" s="181">
        <f>ROUND(I574*H574,2)</f>
        <v>0</v>
      </c>
      <c r="K574" s="177" t="s">
        <v>152</v>
      </c>
      <c r="L574" s="40"/>
      <c r="M574" s="182" t="s">
        <v>5</v>
      </c>
      <c r="N574" s="183" t="s">
        <v>43</v>
      </c>
      <c r="O574" s="41"/>
      <c r="P574" s="184">
        <f>O574*H574</f>
        <v>0</v>
      </c>
      <c r="Q574" s="184">
        <v>0.00034</v>
      </c>
      <c r="R574" s="184">
        <f>Q574*H574</f>
        <v>0.01422016</v>
      </c>
      <c r="S574" s="184">
        <v>0</v>
      </c>
      <c r="T574" s="185">
        <f>S574*H574</f>
        <v>0</v>
      </c>
      <c r="AR574" s="23" t="s">
        <v>234</v>
      </c>
      <c r="AT574" s="23" t="s">
        <v>148</v>
      </c>
      <c r="AU574" s="23" t="s">
        <v>82</v>
      </c>
      <c r="AY574" s="23" t="s">
        <v>146</v>
      </c>
      <c r="BE574" s="186">
        <f>IF(N574="základní",J574,0)</f>
        <v>0</v>
      </c>
      <c r="BF574" s="186">
        <f>IF(N574="snížená",J574,0)</f>
        <v>0</v>
      </c>
      <c r="BG574" s="186">
        <f>IF(N574="zákl. přenesená",J574,0)</f>
        <v>0</v>
      </c>
      <c r="BH574" s="186">
        <f>IF(N574="sníž. přenesená",J574,0)</f>
        <v>0</v>
      </c>
      <c r="BI574" s="186">
        <f>IF(N574="nulová",J574,0)</f>
        <v>0</v>
      </c>
      <c r="BJ574" s="23" t="s">
        <v>80</v>
      </c>
      <c r="BK574" s="186">
        <f>ROUND(I574*H574,2)</f>
        <v>0</v>
      </c>
      <c r="BL574" s="23" t="s">
        <v>234</v>
      </c>
      <c r="BM574" s="23" t="s">
        <v>1275</v>
      </c>
    </row>
    <row r="575" spans="2:51" s="11" customFormat="1" ht="13.5">
      <c r="B575" s="187"/>
      <c r="D575" s="188" t="s">
        <v>155</v>
      </c>
      <c r="E575" s="189" t="s">
        <v>5</v>
      </c>
      <c r="F575" s="190" t="s">
        <v>1276</v>
      </c>
      <c r="H575" s="191">
        <v>3.12</v>
      </c>
      <c r="I575" s="192"/>
      <c r="L575" s="187"/>
      <c r="M575" s="193"/>
      <c r="N575" s="194"/>
      <c r="O575" s="194"/>
      <c r="P575" s="194"/>
      <c r="Q575" s="194"/>
      <c r="R575" s="194"/>
      <c r="S575" s="194"/>
      <c r="T575" s="195"/>
      <c r="AT575" s="189" t="s">
        <v>155</v>
      </c>
      <c r="AU575" s="189" t="s">
        <v>82</v>
      </c>
      <c r="AV575" s="11" t="s">
        <v>82</v>
      </c>
      <c r="AW575" s="11" t="s">
        <v>35</v>
      </c>
      <c r="AX575" s="11" t="s">
        <v>72</v>
      </c>
      <c r="AY575" s="189" t="s">
        <v>146</v>
      </c>
    </row>
    <row r="576" spans="2:51" s="11" customFormat="1" ht="13.5">
      <c r="B576" s="187"/>
      <c r="D576" s="188" t="s">
        <v>155</v>
      </c>
      <c r="E576" s="189" t="s">
        <v>5</v>
      </c>
      <c r="F576" s="190" t="s">
        <v>1277</v>
      </c>
      <c r="H576" s="191">
        <v>38.704</v>
      </c>
      <c r="I576" s="192"/>
      <c r="L576" s="187"/>
      <c r="M576" s="193"/>
      <c r="N576" s="194"/>
      <c r="O576" s="194"/>
      <c r="P576" s="194"/>
      <c r="Q576" s="194"/>
      <c r="R576" s="194"/>
      <c r="S576" s="194"/>
      <c r="T576" s="195"/>
      <c r="AT576" s="189" t="s">
        <v>155</v>
      </c>
      <c r="AU576" s="189" t="s">
        <v>82</v>
      </c>
      <c r="AV576" s="11" t="s">
        <v>82</v>
      </c>
      <c r="AW576" s="11" t="s">
        <v>35</v>
      </c>
      <c r="AX576" s="11" t="s">
        <v>72</v>
      </c>
      <c r="AY576" s="189" t="s">
        <v>146</v>
      </c>
    </row>
    <row r="577" spans="2:51" s="12" customFormat="1" ht="13.5">
      <c r="B577" s="196"/>
      <c r="D577" s="188" t="s">
        <v>155</v>
      </c>
      <c r="E577" s="222" t="s">
        <v>5</v>
      </c>
      <c r="F577" s="223" t="s">
        <v>158</v>
      </c>
      <c r="H577" s="224">
        <v>41.824</v>
      </c>
      <c r="I577" s="201"/>
      <c r="L577" s="196"/>
      <c r="M577" s="202"/>
      <c r="N577" s="203"/>
      <c r="O577" s="203"/>
      <c r="P577" s="203"/>
      <c r="Q577" s="203"/>
      <c r="R577" s="203"/>
      <c r="S577" s="203"/>
      <c r="T577" s="204"/>
      <c r="AT577" s="205" t="s">
        <v>155</v>
      </c>
      <c r="AU577" s="205" t="s">
        <v>82</v>
      </c>
      <c r="AV577" s="12" t="s">
        <v>153</v>
      </c>
      <c r="AW577" s="12" t="s">
        <v>35</v>
      </c>
      <c r="AX577" s="12" t="s">
        <v>80</v>
      </c>
      <c r="AY577" s="205" t="s">
        <v>146</v>
      </c>
    </row>
    <row r="578" spans="2:63" s="10" customFormat="1" ht="29.85" customHeight="1">
      <c r="B578" s="160"/>
      <c r="D578" s="171" t="s">
        <v>71</v>
      </c>
      <c r="E578" s="172" t="s">
        <v>1278</v>
      </c>
      <c r="F578" s="172" t="s">
        <v>1279</v>
      </c>
      <c r="I578" s="163"/>
      <c r="J578" s="173">
        <f>BK578</f>
        <v>0</v>
      </c>
      <c r="L578" s="160"/>
      <c r="M578" s="165"/>
      <c r="N578" s="166"/>
      <c r="O578" s="166"/>
      <c r="P578" s="167">
        <f>SUM(P579:P580)</f>
        <v>0</v>
      </c>
      <c r="Q578" s="166"/>
      <c r="R578" s="167">
        <f>SUM(R579:R580)</f>
        <v>0.0026831999999999997</v>
      </c>
      <c r="S578" s="166"/>
      <c r="T578" s="168">
        <f>SUM(T579:T580)</f>
        <v>0</v>
      </c>
      <c r="AR578" s="161" t="s">
        <v>82</v>
      </c>
      <c r="AT578" s="169" t="s">
        <v>71</v>
      </c>
      <c r="AU578" s="169" t="s">
        <v>80</v>
      </c>
      <c r="AY578" s="161" t="s">
        <v>146</v>
      </c>
      <c r="BK578" s="170">
        <f>SUM(BK579:BK580)</f>
        <v>0</v>
      </c>
    </row>
    <row r="579" spans="2:65" s="1" customFormat="1" ht="31.5" customHeight="1">
      <c r="B579" s="174"/>
      <c r="C579" s="175" t="s">
        <v>1280</v>
      </c>
      <c r="D579" s="175" t="s">
        <v>148</v>
      </c>
      <c r="E579" s="176" t="s">
        <v>1281</v>
      </c>
      <c r="F579" s="177" t="s">
        <v>1282</v>
      </c>
      <c r="G579" s="178" t="s">
        <v>151</v>
      </c>
      <c r="H579" s="179">
        <v>10.32</v>
      </c>
      <c r="I579" s="180"/>
      <c r="J579" s="181">
        <f>ROUND(I579*H579,2)</f>
        <v>0</v>
      </c>
      <c r="K579" s="177" t="s">
        <v>152</v>
      </c>
      <c r="L579" s="40"/>
      <c r="M579" s="182" t="s">
        <v>5</v>
      </c>
      <c r="N579" s="183" t="s">
        <v>43</v>
      </c>
      <c r="O579" s="41"/>
      <c r="P579" s="184">
        <f>O579*H579</f>
        <v>0</v>
      </c>
      <c r="Q579" s="184">
        <v>0.00026</v>
      </c>
      <c r="R579" s="184">
        <f>Q579*H579</f>
        <v>0.0026831999999999997</v>
      </c>
      <c r="S579" s="184">
        <v>0</v>
      </c>
      <c r="T579" s="185">
        <f>S579*H579</f>
        <v>0</v>
      </c>
      <c r="AR579" s="23" t="s">
        <v>234</v>
      </c>
      <c r="AT579" s="23" t="s">
        <v>148</v>
      </c>
      <c r="AU579" s="23" t="s">
        <v>82</v>
      </c>
      <c r="AY579" s="23" t="s">
        <v>146</v>
      </c>
      <c r="BE579" s="186">
        <f>IF(N579="základní",J579,0)</f>
        <v>0</v>
      </c>
      <c r="BF579" s="186">
        <f>IF(N579="snížená",J579,0)</f>
        <v>0</v>
      </c>
      <c r="BG579" s="186">
        <f>IF(N579="zákl. přenesená",J579,0)</f>
        <v>0</v>
      </c>
      <c r="BH579" s="186">
        <f>IF(N579="sníž. přenesená",J579,0)</f>
        <v>0</v>
      </c>
      <c r="BI579" s="186">
        <f>IF(N579="nulová",J579,0)</f>
        <v>0</v>
      </c>
      <c r="BJ579" s="23" t="s">
        <v>80</v>
      </c>
      <c r="BK579" s="186">
        <f>ROUND(I579*H579,2)</f>
        <v>0</v>
      </c>
      <c r="BL579" s="23" t="s">
        <v>234</v>
      </c>
      <c r="BM579" s="23" t="s">
        <v>1283</v>
      </c>
    </row>
    <row r="580" spans="2:51" s="11" customFormat="1" ht="13.5">
      <c r="B580" s="187"/>
      <c r="D580" s="188" t="s">
        <v>155</v>
      </c>
      <c r="E580" s="189" t="s">
        <v>5</v>
      </c>
      <c r="F580" s="190" t="s">
        <v>524</v>
      </c>
      <c r="H580" s="191">
        <v>10.32</v>
      </c>
      <c r="I580" s="192"/>
      <c r="L580" s="187"/>
      <c r="M580" s="193"/>
      <c r="N580" s="194"/>
      <c r="O580" s="194"/>
      <c r="P580" s="194"/>
      <c r="Q580" s="194"/>
      <c r="R580" s="194"/>
      <c r="S580" s="194"/>
      <c r="T580" s="195"/>
      <c r="AT580" s="189" t="s">
        <v>155</v>
      </c>
      <c r="AU580" s="189" t="s">
        <v>82</v>
      </c>
      <c r="AV580" s="11" t="s">
        <v>82</v>
      </c>
      <c r="AW580" s="11" t="s">
        <v>35</v>
      </c>
      <c r="AX580" s="11" t="s">
        <v>80</v>
      </c>
      <c r="AY580" s="189" t="s">
        <v>146</v>
      </c>
    </row>
    <row r="581" spans="2:63" s="10" customFormat="1" ht="37.35" customHeight="1">
      <c r="B581" s="160"/>
      <c r="D581" s="171" t="s">
        <v>71</v>
      </c>
      <c r="E581" s="237" t="s">
        <v>1284</v>
      </c>
      <c r="F581" s="237" t="s">
        <v>1285</v>
      </c>
      <c r="I581" s="163"/>
      <c r="J581" s="238">
        <f>BK581</f>
        <v>0</v>
      </c>
      <c r="L581" s="160"/>
      <c r="M581" s="165"/>
      <c r="N581" s="166"/>
      <c r="O581" s="166"/>
      <c r="P581" s="167">
        <f>SUM(P582:P587)</f>
        <v>0</v>
      </c>
      <c r="Q581" s="166"/>
      <c r="R581" s="167">
        <f>SUM(R582:R587)</f>
        <v>0</v>
      </c>
      <c r="S581" s="166"/>
      <c r="T581" s="168">
        <f>SUM(T582:T587)</f>
        <v>0</v>
      </c>
      <c r="AR581" s="161" t="s">
        <v>153</v>
      </c>
      <c r="AT581" s="169" t="s">
        <v>71</v>
      </c>
      <c r="AU581" s="169" t="s">
        <v>72</v>
      </c>
      <c r="AY581" s="161" t="s">
        <v>146</v>
      </c>
      <c r="BK581" s="170">
        <f>SUM(BK582:BK587)</f>
        <v>0</v>
      </c>
    </row>
    <row r="582" spans="2:65" s="1" customFormat="1" ht="22.5" customHeight="1">
      <c r="B582" s="174"/>
      <c r="C582" s="345" t="s">
        <v>1286</v>
      </c>
      <c r="D582" s="345" t="s">
        <v>148</v>
      </c>
      <c r="E582" s="339" t="s">
        <v>1287</v>
      </c>
      <c r="F582" s="340" t="s">
        <v>1288</v>
      </c>
      <c r="G582" s="334" t="s">
        <v>307</v>
      </c>
      <c r="H582" s="335">
        <v>15</v>
      </c>
      <c r="I582" s="343">
        <v>0</v>
      </c>
      <c r="J582" s="343">
        <f>ROUND(I582*H582,2)</f>
        <v>0</v>
      </c>
      <c r="K582" s="340" t="s">
        <v>5</v>
      </c>
      <c r="L582" s="344" t="s">
        <v>1768</v>
      </c>
      <c r="M582" s="182" t="s">
        <v>5</v>
      </c>
      <c r="N582" s="183" t="s">
        <v>43</v>
      </c>
      <c r="O582" s="41"/>
      <c r="P582" s="184">
        <f>O582*H582</f>
        <v>0</v>
      </c>
      <c r="Q582" s="184">
        <v>0</v>
      </c>
      <c r="R582" s="184">
        <f>Q582*H582</f>
        <v>0</v>
      </c>
      <c r="S582" s="184">
        <v>0</v>
      </c>
      <c r="T582" s="185">
        <f>S582*H582</f>
        <v>0</v>
      </c>
      <c r="AR582" s="23" t="s">
        <v>1289</v>
      </c>
      <c r="AT582" s="23" t="s">
        <v>148</v>
      </c>
      <c r="AU582" s="23" t="s">
        <v>80</v>
      </c>
      <c r="AY582" s="23" t="s">
        <v>146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23" t="s">
        <v>80</v>
      </c>
      <c r="BK582" s="186">
        <f>ROUND(I582*H582,2)</f>
        <v>0</v>
      </c>
      <c r="BL582" s="23" t="s">
        <v>1289</v>
      </c>
      <c r="BM582" s="23" t="s">
        <v>1290</v>
      </c>
    </row>
    <row r="583" spans="2:51" s="13" customFormat="1" ht="13.5">
      <c r="B583" s="225"/>
      <c r="D583" s="188" t="s">
        <v>155</v>
      </c>
      <c r="E583" s="226" t="s">
        <v>5</v>
      </c>
      <c r="F583" s="227" t="s">
        <v>1291</v>
      </c>
      <c r="H583" s="228" t="s">
        <v>5</v>
      </c>
      <c r="I583" s="229"/>
      <c r="L583" s="225"/>
      <c r="M583" s="230"/>
      <c r="N583" s="231"/>
      <c r="O583" s="231"/>
      <c r="P583" s="231"/>
      <c r="Q583" s="231"/>
      <c r="R583" s="231"/>
      <c r="S583" s="231"/>
      <c r="T583" s="232"/>
      <c r="AT583" s="228" t="s">
        <v>155</v>
      </c>
      <c r="AU583" s="228" t="s">
        <v>80</v>
      </c>
      <c r="AV583" s="13" t="s">
        <v>80</v>
      </c>
      <c r="AW583" s="13" t="s">
        <v>35</v>
      </c>
      <c r="AX583" s="13" t="s">
        <v>72</v>
      </c>
      <c r="AY583" s="228" t="s">
        <v>146</v>
      </c>
    </row>
    <row r="584" spans="2:51" s="11" customFormat="1" ht="13.5">
      <c r="B584" s="187"/>
      <c r="D584" s="188" t="s">
        <v>155</v>
      </c>
      <c r="E584" s="189" t="s">
        <v>5</v>
      </c>
      <c r="F584" s="190" t="s">
        <v>1755</v>
      </c>
      <c r="H584" s="191">
        <v>6</v>
      </c>
      <c r="I584" s="192"/>
      <c r="L584" s="187"/>
      <c r="M584" s="193"/>
      <c r="N584" s="194"/>
      <c r="O584" s="194"/>
      <c r="P584" s="194"/>
      <c r="Q584" s="194"/>
      <c r="R584" s="194"/>
      <c r="S584" s="194"/>
      <c r="T584" s="195"/>
      <c r="AT584" s="189" t="s">
        <v>155</v>
      </c>
      <c r="AU584" s="189" t="s">
        <v>80</v>
      </c>
      <c r="AV584" s="11" t="s">
        <v>82</v>
      </c>
      <c r="AW584" s="11" t="s">
        <v>35</v>
      </c>
      <c r="AX584" s="11" t="s">
        <v>72</v>
      </c>
      <c r="AY584" s="189" t="s">
        <v>146</v>
      </c>
    </row>
    <row r="585" spans="2:51" s="13" customFormat="1" ht="13.5">
      <c r="B585" s="225"/>
      <c r="D585" s="188" t="s">
        <v>155</v>
      </c>
      <c r="E585" s="226" t="s">
        <v>5</v>
      </c>
      <c r="F585" s="227" t="s">
        <v>1292</v>
      </c>
      <c r="H585" s="228" t="s">
        <v>5</v>
      </c>
      <c r="I585" s="229"/>
      <c r="L585" s="225"/>
      <c r="M585" s="230"/>
      <c r="N585" s="231"/>
      <c r="O585" s="231"/>
      <c r="P585" s="231"/>
      <c r="Q585" s="231"/>
      <c r="R585" s="231"/>
      <c r="S585" s="231"/>
      <c r="T585" s="232"/>
      <c r="AT585" s="228" t="s">
        <v>155</v>
      </c>
      <c r="AU585" s="228" t="s">
        <v>80</v>
      </c>
      <c r="AV585" s="13" t="s">
        <v>80</v>
      </c>
      <c r="AW585" s="13" t="s">
        <v>35</v>
      </c>
      <c r="AX585" s="13" t="s">
        <v>72</v>
      </c>
      <c r="AY585" s="228" t="s">
        <v>146</v>
      </c>
    </row>
    <row r="586" spans="2:51" s="11" customFormat="1" ht="13.5">
      <c r="B586" s="187"/>
      <c r="D586" s="188" t="s">
        <v>155</v>
      </c>
      <c r="E586" s="189" t="s">
        <v>5</v>
      </c>
      <c r="F586" s="190" t="s">
        <v>1756</v>
      </c>
      <c r="H586" s="191">
        <v>9</v>
      </c>
      <c r="I586" s="192"/>
      <c r="L586" s="187"/>
      <c r="M586" s="193"/>
      <c r="N586" s="194"/>
      <c r="O586" s="194"/>
      <c r="P586" s="194"/>
      <c r="Q586" s="194"/>
      <c r="R586" s="194"/>
      <c r="S586" s="194"/>
      <c r="T586" s="195"/>
      <c r="AT586" s="189" t="s">
        <v>155</v>
      </c>
      <c r="AU586" s="189" t="s">
        <v>80</v>
      </c>
      <c r="AV586" s="11" t="s">
        <v>82</v>
      </c>
      <c r="AW586" s="11" t="s">
        <v>35</v>
      </c>
      <c r="AX586" s="11" t="s">
        <v>72</v>
      </c>
      <c r="AY586" s="189" t="s">
        <v>146</v>
      </c>
    </row>
    <row r="587" spans="2:51" s="12" customFormat="1" ht="13.5">
      <c r="B587" s="196"/>
      <c r="D587" s="188" t="s">
        <v>155</v>
      </c>
      <c r="E587" s="222" t="s">
        <v>5</v>
      </c>
      <c r="F587" s="223" t="s">
        <v>158</v>
      </c>
      <c r="H587" s="224">
        <v>15</v>
      </c>
      <c r="I587" s="201"/>
      <c r="L587" s="196"/>
      <c r="M587" s="239"/>
      <c r="N587" s="240"/>
      <c r="O587" s="240"/>
      <c r="P587" s="240"/>
      <c r="Q587" s="240"/>
      <c r="R587" s="240"/>
      <c r="S587" s="240"/>
      <c r="T587" s="241"/>
      <c r="AT587" s="205" t="s">
        <v>155</v>
      </c>
      <c r="AU587" s="205" t="s">
        <v>80</v>
      </c>
      <c r="AV587" s="12" t="s">
        <v>153</v>
      </c>
      <c r="AW587" s="12" t="s">
        <v>35</v>
      </c>
      <c r="AX587" s="12" t="s">
        <v>80</v>
      </c>
      <c r="AY587" s="205" t="s">
        <v>146</v>
      </c>
    </row>
    <row r="588" spans="2:12" s="1" customFormat="1" ht="6.95" customHeight="1">
      <c r="B588" s="55"/>
      <c r="C588" s="56"/>
      <c r="D588" s="56"/>
      <c r="E588" s="56"/>
      <c r="F588" s="56"/>
      <c r="G588" s="56"/>
      <c r="H588" s="56"/>
      <c r="I588" s="127"/>
      <c r="J588" s="56"/>
      <c r="K588" s="56"/>
      <c r="L588" s="40"/>
    </row>
  </sheetData>
  <autoFilter ref="C99:K587"/>
  <mergeCells count="9"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</row>
    <row r="8" spans="2:11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408" t="s">
        <v>1293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ROUND(SUM(BE81:BE107),2)</f>
        <v>0</v>
      </c>
      <c r="G30" s="41"/>
      <c r="H30" s="41"/>
      <c r="I30" s="119">
        <v>0.21</v>
      </c>
      <c r="J30" s="118">
        <f>ROUND(ROUND((SUM(BE81:BE107)),2)*I30,2)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ROUND(SUM(BF81:BF107),2)</f>
        <v>0</v>
      </c>
      <c r="G31" s="41"/>
      <c r="H31" s="41"/>
      <c r="I31" s="119">
        <v>0.15</v>
      </c>
      <c r="J31" s="118">
        <f>ROUND(ROUND((SUM(BF81:BF107)),2)*I31,2)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ROUND(SUM(BG81:BG107),2)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ROUND(SUM(BH81:BH107),2)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ROUND(SUM(BI81:BI107),2)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03 - SO 03 - Terénní úpravy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J81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120</v>
      </c>
      <c r="E57" s="138"/>
      <c r="F57" s="138"/>
      <c r="G57" s="138"/>
      <c r="H57" s="138"/>
      <c r="I57" s="139"/>
      <c r="J57" s="140">
        <f>J82</f>
        <v>0</v>
      </c>
      <c r="K57" s="141"/>
    </row>
    <row r="58" spans="2:11" s="8" customFormat="1" ht="19.9" customHeight="1">
      <c r="B58" s="142"/>
      <c r="C58" s="143"/>
      <c r="D58" s="144" t="s">
        <v>351</v>
      </c>
      <c r="E58" s="145"/>
      <c r="F58" s="145"/>
      <c r="G58" s="145"/>
      <c r="H58" s="145"/>
      <c r="I58" s="146"/>
      <c r="J58" s="147">
        <f>J83</f>
        <v>0</v>
      </c>
      <c r="K58" s="148"/>
    </row>
    <row r="59" spans="2:11" s="8" customFormat="1" ht="19.9" customHeight="1">
      <c r="B59" s="142"/>
      <c r="C59" s="143"/>
      <c r="D59" s="144" t="s">
        <v>1294</v>
      </c>
      <c r="E59" s="145"/>
      <c r="F59" s="145"/>
      <c r="G59" s="145"/>
      <c r="H59" s="145"/>
      <c r="I59" s="146"/>
      <c r="J59" s="147">
        <f>J92</f>
        <v>0</v>
      </c>
      <c r="K59" s="148"/>
    </row>
    <row r="60" spans="2:11" s="8" customFormat="1" ht="19.9" customHeight="1">
      <c r="B60" s="142"/>
      <c r="C60" s="143"/>
      <c r="D60" s="144" t="s">
        <v>353</v>
      </c>
      <c r="E60" s="145"/>
      <c r="F60" s="145"/>
      <c r="G60" s="145"/>
      <c r="H60" s="145"/>
      <c r="I60" s="146"/>
      <c r="J60" s="147">
        <f>J99</f>
        <v>0</v>
      </c>
      <c r="K60" s="148"/>
    </row>
    <row r="61" spans="2:11" s="8" customFormat="1" ht="19.9" customHeight="1">
      <c r="B61" s="142"/>
      <c r="C61" s="143"/>
      <c r="D61" s="144" t="s">
        <v>354</v>
      </c>
      <c r="E61" s="145"/>
      <c r="F61" s="145"/>
      <c r="G61" s="145"/>
      <c r="H61" s="145"/>
      <c r="I61" s="146"/>
      <c r="J61" s="147">
        <f>J106</f>
        <v>0</v>
      </c>
      <c r="K61" s="148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6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7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8"/>
      <c r="J67" s="59"/>
      <c r="K67" s="59"/>
      <c r="L67" s="40"/>
    </row>
    <row r="68" spans="2:12" s="1" customFormat="1" ht="36.95" customHeight="1">
      <c r="B68" s="40"/>
      <c r="C68" s="60" t="s">
        <v>130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22.5" customHeight="1">
      <c r="B71" s="40"/>
      <c r="E71" s="402" t="str">
        <f>E7</f>
        <v>SV Mnich. Hradiště, Boseň, VDJ - úpr.7.1.19</v>
      </c>
      <c r="F71" s="403"/>
      <c r="G71" s="403"/>
      <c r="H71" s="403"/>
      <c r="L71" s="40"/>
    </row>
    <row r="72" spans="2:12" s="1" customFormat="1" ht="14.45" customHeight="1">
      <c r="B72" s="40"/>
      <c r="C72" s="62" t="s">
        <v>113</v>
      </c>
      <c r="L72" s="40"/>
    </row>
    <row r="73" spans="2:12" s="1" customFormat="1" ht="23.25" customHeight="1">
      <c r="B73" s="40"/>
      <c r="E73" s="383" t="str">
        <f>E9</f>
        <v>03 - SO 03 - Terénní úpravy</v>
      </c>
      <c r="F73" s="404"/>
      <c r="G73" s="404"/>
      <c r="H73" s="404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23</v>
      </c>
      <c r="F75" s="149" t="str">
        <f>F12</f>
        <v>Boseň</v>
      </c>
      <c r="I75" s="150" t="s">
        <v>25</v>
      </c>
      <c r="J75" s="66" t="str">
        <f>IF(J12="","",J12)</f>
        <v>14. 3. 2017</v>
      </c>
      <c r="L75" s="40"/>
    </row>
    <row r="76" spans="2:12" s="1" customFormat="1" ht="6.95" customHeight="1">
      <c r="B76" s="40"/>
      <c r="L76" s="40"/>
    </row>
    <row r="77" spans="2:12" s="1" customFormat="1" ht="15">
      <c r="B77" s="40"/>
      <c r="C77" s="62" t="s">
        <v>27</v>
      </c>
      <c r="F77" s="149" t="str">
        <f>E15</f>
        <v>VaK Mladá Boleslav, a.s.</v>
      </c>
      <c r="I77" s="150" t="s">
        <v>33</v>
      </c>
      <c r="J77" s="149" t="str">
        <f>E21</f>
        <v>Vodohospodářské inženýrské služby a.s.</v>
      </c>
      <c r="L77" s="40"/>
    </row>
    <row r="78" spans="2:12" s="1" customFormat="1" ht="14.45" customHeight="1">
      <c r="B78" s="40"/>
      <c r="C78" s="62" t="s">
        <v>31</v>
      </c>
      <c r="F78" s="149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1"/>
      <c r="C80" s="152" t="s">
        <v>131</v>
      </c>
      <c r="D80" s="153" t="s">
        <v>57</v>
      </c>
      <c r="E80" s="153" t="s">
        <v>53</v>
      </c>
      <c r="F80" s="153" t="s">
        <v>132</v>
      </c>
      <c r="G80" s="153" t="s">
        <v>133</v>
      </c>
      <c r="H80" s="153" t="s">
        <v>134</v>
      </c>
      <c r="I80" s="154" t="s">
        <v>135</v>
      </c>
      <c r="J80" s="153" t="s">
        <v>117</v>
      </c>
      <c r="K80" s="155" t="s">
        <v>136</v>
      </c>
      <c r="L80" s="151"/>
      <c r="M80" s="72" t="s">
        <v>137</v>
      </c>
      <c r="N80" s="73" t="s">
        <v>42</v>
      </c>
      <c r="O80" s="73" t="s">
        <v>138</v>
      </c>
      <c r="P80" s="73" t="s">
        <v>139</v>
      </c>
      <c r="Q80" s="73" t="s">
        <v>140</v>
      </c>
      <c r="R80" s="73" t="s">
        <v>141</v>
      </c>
      <c r="S80" s="73" t="s">
        <v>142</v>
      </c>
      <c r="T80" s="74" t="s">
        <v>143</v>
      </c>
    </row>
    <row r="81" spans="2:63" s="1" customFormat="1" ht="29.25" customHeight="1">
      <c r="B81" s="40"/>
      <c r="C81" s="76" t="s">
        <v>118</v>
      </c>
      <c r="J81" s="156">
        <f>BK81</f>
        <v>0</v>
      </c>
      <c r="L81" s="40"/>
      <c r="M81" s="75"/>
      <c r="N81" s="67"/>
      <c r="O81" s="67"/>
      <c r="P81" s="157">
        <f>P82</f>
        <v>0</v>
      </c>
      <c r="Q81" s="67"/>
      <c r="R81" s="157">
        <f>R82</f>
        <v>83.94301200000001</v>
      </c>
      <c r="S81" s="67"/>
      <c r="T81" s="158">
        <f>T82</f>
        <v>0</v>
      </c>
      <c r="AT81" s="23" t="s">
        <v>71</v>
      </c>
      <c r="AU81" s="23" t="s">
        <v>119</v>
      </c>
      <c r="BK81" s="159">
        <f>BK82</f>
        <v>0</v>
      </c>
    </row>
    <row r="82" spans="2:63" s="10" customFormat="1" ht="37.35" customHeight="1">
      <c r="B82" s="160"/>
      <c r="D82" s="161" t="s">
        <v>71</v>
      </c>
      <c r="E82" s="162" t="s">
        <v>144</v>
      </c>
      <c r="F82" s="162" t="s">
        <v>145</v>
      </c>
      <c r="I82" s="163"/>
      <c r="J82" s="164">
        <f>BK82</f>
        <v>0</v>
      </c>
      <c r="L82" s="160"/>
      <c r="M82" s="165"/>
      <c r="N82" s="166"/>
      <c r="O82" s="166"/>
      <c r="P82" s="167">
        <f>P83+P92+P99+P106</f>
        <v>0</v>
      </c>
      <c r="Q82" s="166"/>
      <c r="R82" s="167">
        <f>R83+R92+R99+R106</f>
        <v>83.94301200000001</v>
      </c>
      <c r="S82" s="166"/>
      <c r="T82" s="168">
        <f>T83+T92+T99+T106</f>
        <v>0</v>
      </c>
      <c r="AR82" s="161" t="s">
        <v>80</v>
      </c>
      <c r="AT82" s="169" t="s">
        <v>71</v>
      </c>
      <c r="AU82" s="169" t="s">
        <v>72</v>
      </c>
      <c r="AY82" s="161" t="s">
        <v>146</v>
      </c>
      <c r="BK82" s="170">
        <f>BK83+BK92+BK99+BK106</f>
        <v>0</v>
      </c>
    </row>
    <row r="83" spans="2:63" s="10" customFormat="1" ht="19.9" customHeight="1">
      <c r="B83" s="160"/>
      <c r="D83" s="171" t="s">
        <v>71</v>
      </c>
      <c r="E83" s="172" t="s">
        <v>153</v>
      </c>
      <c r="F83" s="172" t="s">
        <v>444</v>
      </c>
      <c r="I83" s="163"/>
      <c r="J83" s="173">
        <f>BK83</f>
        <v>0</v>
      </c>
      <c r="L83" s="160"/>
      <c r="M83" s="165"/>
      <c r="N83" s="166"/>
      <c r="O83" s="166"/>
      <c r="P83" s="167">
        <f>SUM(P84:P91)</f>
        <v>0</v>
      </c>
      <c r="Q83" s="166"/>
      <c r="R83" s="167">
        <f>SUM(R84:R91)</f>
        <v>52.712742000000006</v>
      </c>
      <c r="S83" s="166"/>
      <c r="T83" s="168">
        <f>SUM(T84:T91)</f>
        <v>0</v>
      </c>
      <c r="AR83" s="161" t="s">
        <v>80</v>
      </c>
      <c r="AT83" s="169" t="s">
        <v>71</v>
      </c>
      <c r="AU83" s="169" t="s">
        <v>80</v>
      </c>
      <c r="AY83" s="161" t="s">
        <v>146</v>
      </c>
      <c r="BK83" s="170">
        <f>SUM(BK84:BK91)</f>
        <v>0</v>
      </c>
    </row>
    <row r="84" spans="2:65" s="1" customFormat="1" ht="31.5" customHeight="1">
      <c r="B84" s="174"/>
      <c r="C84" s="175" t="s">
        <v>80</v>
      </c>
      <c r="D84" s="175" t="s">
        <v>148</v>
      </c>
      <c r="E84" s="176" t="s">
        <v>1295</v>
      </c>
      <c r="F84" s="177" t="s">
        <v>1296</v>
      </c>
      <c r="G84" s="178" t="s">
        <v>161</v>
      </c>
      <c r="H84" s="179">
        <v>26.244</v>
      </c>
      <c r="I84" s="180"/>
      <c r="J84" s="181">
        <f>ROUND(I84*H84,2)</f>
        <v>0</v>
      </c>
      <c r="K84" s="177" t="s">
        <v>152</v>
      </c>
      <c r="L84" s="40"/>
      <c r="M84" s="182" t="s">
        <v>5</v>
      </c>
      <c r="N84" s="183" t="s">
        <v>43</v>
      </c>
      <c r="O84" s="41"/>
      <c r="P84" s="184">
        <f>O84*H84</f>
        <v>0</v>
      </c>
      <c r="Q84" s="184">
        <v>1.848</v>
      </c>
      <c r="R84" s="184">
        <f>Q84*H84</f>
        <v>48.498912000000004</v>
      </c>
      <c r="S84" s="184">
        <v>0</v>
      </c>
      <c r="T84" s="185">
        <f>S84*H84</f>
        <v>0</v>
      </c>
      <c r="AR84" s="23" t="s">
        <v>153</v>
      </c>
      <c r="AT84" s="23" t="s">
        <v>148</v>
      </c>
      <c r="AU84" s="23" t="s">
        <v>82</v>
      </c>
      <c r="AY84" s="23" t="s">
        <v>146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23" t="s">
        <v>80</v>
      </c>
      <c r="BK84" s="186">
        <f>ROUND(I84*H84,2)</f>
        <v>0</v>
      </c>
      <c r="BL84" s="23" t="s">
        <v>153</v>
      </c>
      <c r="BM84" s="23" t="s">
        <v>1297</v>
      </c>
    </row>
    <row r="85" spans="2:51" s="11" customFormat="1" ht="13.5">
      <c r="B85" s="187"/>
      <c r="D85" s="188" t="s">
        <v>155</v>
      </c>
      <c r="E85" s="189" t="s">
        <v>5</v>
      </c>
      <c r="F85" s="190" t="s">
        <v>1298</v>
      </c>
      <c r="H85" s="191">
        <v>3.744</v>
      </c>
      <c r="I85" s="192"/>
      <c r="L85" s="187"/>
      <c r="M85" s="193"/>
      <c r="N85" s="194"/>
      <c r="O85" s="194"/>
      <c r="P85" s="194"/>
      <c r="Q85" s="194"/>
      <c r="R85" s="194"/>
      <c r="S85" s="194"/>
      <c r="T85" s="195"/>
      <c r="AT85" s="189" t="s">
        <v>155</v>
      </c>
      <c r="AU85" s="189" t="s">
        <v>82</v>
      </c>
      <c r="AV85" s="11" t="s">
        <v>82</v>
      </c>
      <c r="AW85" s="11" t="s">
        <v>35</v>
      </c>
      <c r="AX85" s="11" t="s">
        <v>72</v>
      </c>
      <c r="AY85" s="189" t="s">
        <v>146</v>
      </c>
    </row>
    <row r="86" spans="2:51" s="11" customFormat="1" ht="13.5">
      <c r="B86" s="187"/>
      <c r="D86" s="188" t="s">
        <v>155</v>
      </c>
      <c r="E86" s="189" t="s">
        <v>5</v>
      </c>
      <c r="F86" s="190" t="s">
        <v>1299</v>
      </c>
      <c r="H86" s="191">
        <v>22.5</v>
      </c>
      <c r="I86" s="192"/>
      <c r="L86" s="187"/>
      <c r="M86" s="193"/>
      <c r="N86" s="194"/>
      <c r="O86" s="194"/>
      <c r="P86" s="194"/>
      <c r="Q86" s="194"/>
      <c r="R86" s="194"/>
      <c r="S86" s="194"/>
      <c r="T86" s="195"/>
      <c r="AT86" s="189" t="s">
        <v>155</v>
      </c>
      <c r="AU86" s="189" t="s">
        <v>82</v>
      </c>
      <c r="AV86" s="11" t="s">
        <v>82</v>
      </c>
      <c r="AW86" s="11" t="s">
        <v>35</v>
      </c>
      <c r="AX86" s="11" t="s">
        <v>72</v>
      </c>
      <c r="AY86" s="189" t="s">
        <v>146</v>
      </c>
    </row>
    <row r="87" spans="2:51" s="12" customFormat="1" ht="13.5">
      <c r="B87" s="196"/>
      <c r="D87" s="197" t="s">
        <v>155</v>
      </c>
      <c r="E87" s="198" t="s">
        <v>5</v>
      </c>
      <c r="F87" s="199" t="s">
        <v>158</v>
      </c>
      <c r="H87" s="200">
        <v>26.244</v>
      </c>
      <c r="I87" s="201"/>
      <c r="L87" s="196"/>
      <c r="M87" s="202"/>
      <c r="N87" s="203"/>
      <c r="O87" s="203"/>
      <c r="P87" s="203"/>
      <c r="Q87" s="203"/>
      <c r="R87" s="203"/>
      <c r="S87" s="203"/>
      <c r="T87" s="204"/>
      <c r="AT87" s="205" t="s">
        <v>155</v>
      </c>
      <c r="AU87" s="205" t="s">
        <v>82</v>
      </c>
      <c r="AV87" s="12" t="s">
        <v>153</v>
      </c>
      <c r="AW87" s="12" t="s">
        <v>35</v>
      </c>
      <c r="AX87" s="12" t="s">
        <v>80</v>
      </c>
      <c r="AY87" s="205" t="s">
        <v>146</v>
      </c>
    </row>
    <row r="88" spans="2:65" s="1" customFormat="1" ht="22.5" customHeight="1">
      <c r="B88" s="174"/>
      <c r="C88" s="175" t="s">
        <v>82</v>
      </c>
      <c r="D88" s="175" t="s">
        <v>148</v>
      </c>
      <c r="E88" s="176" t="s">
        <v>1300</v>
      </c>
      <c r="F88" s="177" t="s">
        <v>1301</v>
      </c>
      <c r="G88" s="178" t="s">
        <v>161</v>
      </c>
      <c r="H88" s="179">
        <v>1.86</v>
      </c>
      <c r="I88" s="180"/>
      <c r="J88" s="181">
        <f>ROUND(I88*H88,2)</f>
        <v>0</v>
      </c>
      <c r="K88" s="177" t="s">
        <v>5</v>
      </c>
      <c r="L88" s="40"/>
      <c r="M88" s="182" t="s">
        <v>5</v>
      </c>
      <c r="N88" s="183" t="s">
        <v>43</v>
      </c>
      <c r="O88" s="41"/>
      <c r="P88" s="184">
        <f>O88*H88</f>
        <v>0</v>
      </c>
      <c r="Q88" s="184">
        <v>2.2655</v>
      </c>
      <c r="R88" s="184">
        <f>Q88*H88</f>
        <v>4.21383</v>
      </c>
      <c r="S88" s="184">
        <v>0</v>
      </c>
      <c r="T88" s="185">
        <f>S88*H88</f>
        <v>0</v>
      </c>
      <c r="AR88" s="23" t="s">
        <v>153</v>
      </c>
      <c r="AT88" s="23" t="s">
        <v>148</v>
      </c>
      <c r="AU88" s="23" t="s">
        <v>82</v>
      </c>
      <c r="AY88" s="23" t="s">
        <v>146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3" t="s">
        <v>80</v>
      </c>
      <c r="BK88" s="186">
        <f>ROUND(I88*H88,2)</f>
        <v>0</v>
      </c>
      <c r="BL88" s="23" t="s">
        <v>153</v>
      </c>
      <c r="BM88" s="23" t="s">
        <v>1302</v>
      </c>
    </row>
    <row r="89" spans="2:51" s="11" customFormat="1" ht="13.5">
      <c r="B89" s="187"/>
      <c r="D89" s="188" t="s">
        <v>155</v>
      </c>
      <c r="E89" s="189" t="s">
        <v>5</v>
      </c>
      <c r="F89" s="190" t="s">
        <v>1303</v>
      </c>
      <c r="H89" s="191">
        <v>0.9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89" t="s">
        <v>155</v>
      </c>
      <c r="AU89" s="189" t="s">
        <v>82</v>
      </c>
      <c r="AV89" s="11" t="s">
        <v>82</v>
      </c>
      <c r="AW89" s="11" t="s">
        <v>35</v>
      </c>
      <c r="AX89" s="11" t="s">
        <v>72</v>
      </c>
      <c r="AY89" s="189" t="s">
        <v>146</v>
      </c>
    </row>
    <row r="90" spans="2:51" s="11" customFormat="1" ht="13.5">
      <c r="B90" s="187"/>
      <c r="D90" s="188" t="s">
        <v>155</v>
      </c>
      <c r="E90" s="189" t="s">
        <v>5</v>
      </c>
      <c r="F90" s="190" t="s">
        <v>1304</v>
      </c>
      <c r="H90" s="191">
        <v>0.96</v>
      </c>
      <c r="I90" s="192"/>
      <c r="L90" s="187"/>
      <c r="M90" s="193"/>
      <c r="N90" s="194"/>
      <c r="O90" s="194"/>
      <c r="P90" s="194"/>
      <c r="Q90" s="194"/>
      <c r="R90" s="194"/>
      <c r="S90" s="194"/>
      <c r="T90" s="195"/>
      <c r="AT90" s="189" t="s">
        <v>155</v>
      </c>
      <c r="AU90" s="189" t="s">
        <v>82</v>
      </c>
      <c r="AV90" s="11" t="s">
        <v>82</v>
      </c>
      <c r="AW90" s="11" t="s">
        <v>35</v>
      </c>
      <c r="AX90" s="11" t="s">
        <v>72</v>
      </c>
      <c r="AY90" s="189" t="s">
        <v>146</v>
      </c>
    </row>
    <row r="91" spans="2:51" s="12" customFormat="1" ht="13.5">
      <c r="B91" s="196"/>
      <c r="D91" s="188" t="s">
        <v>155</v>
      </c>
      <c r="E91" s="222" t="s">
        <v>5</v>
      </c>
      <c r="F91" s="223" t="s">
        <v>158</v>
      </c>
      <c r="H91" s="224">
        <v>1.86</v>
      </c>
      <c r="I91" s="201"/>
      <c r="L91" s="196"/>
      <c r="M91" s="202"/>
      <c r="N91" s="203"/>
      <c r="O91" s="203"/>
      <c r="P91" s="203"/>
      <c r="Q91" s="203"/>
      <c r="R91" s="203"/>
      <c r="S91" s="203"/>
      <c r="T91" s="204"/>
      <c r="AT91" s="205" t="s">
        <v>155</v>
      </c>
      <c r="AU91" s="205" t="s">
        <v>82</v>
      </c>
      <c r="AV91" s="12" t="s">
        <v>153</v>
      </c>
      <c r="AW91" s="12" t="s">
        <v>35</v>
      </c>
      <c r="AX91" s="12" t="s">
        <v>80</v>
      </c>
      <c r="AY91" s="205" t="s">
        <v>146</v>
      </c>
    </row>
    <row r="92" spans="2:63" s="10" customFormat="1" ht="29.85" customHeight="1">
      <c r="B92" s="160"/>
      <c r="D92" s="171" t="s">
        <v>71</v>
      </c>
      <c r="E92" s="172" t="s">
        <v>174</v>
      </c>
      <c r="F92" s="172" t="s">
        <v>1305</v>
      </c>
      <c r="I92" s="163"/>
      <c r="J92" s="173">
        <f>BK92</f>
        <v>0</v>
      </c>
      <c r="L92" s="160"/>
      <c r="M92" s="165"/>
      <c r="N92" s="166"/>
      <c r="O92" s="166"/>
      <c r="P92" s="167">
        <f>SUM(P93:P98)</f>
        <v>0</v>
      </c>
      <c r="Q92" s="166"/>
      <c r="R92" s="167">
        <f>SUM(R93:R98)</f>
        <v>31.19776</v>
      </c>
      <c r="S92" s="166"/>
      <c r="T92" s="168">
        <f>SUM(T93:T98)</f>
        <v>0</v>
      </c>
      <c r="AR92" s="161" t="s">
        <v>80</v>
      </c>
      <c r="AT92" s="169" t="s">
        <v>71</v>
      </c>
      <c r="AU92" s="169" t="s">
        <v>80</v>
      </c>
      <c r="AY92" s="161" t="s">
        <v>146</v>
      </c>
      <c r="BK92" s="170">
        <f>SUM(BK93:BK98)</f>
        <v>0</v>
      </c>
    </row>
    <row r="93" spans="2:65" s="1" customFormat="1" ht="22.5" customHeight="1">
      <c r="B93" s="174"/>
      <c r="C93" s="175" t="s">
        <v>111</v>
      </c>
      <c r="D93" s="175" t="s">
        <v>148</v>
      </c>
      <c r="E93" s="176" t="s">
        <v>1306</v>
      </c>
      <c r="F93" s="177" t="s">
        <v>1307</v>
      </c>
      <c r="G93" s="178" t="s">
        <v>151</v>
      </c>
      <c r="H93" s="179">
        <v>176</v>
      </c>
      <c r="I93" s="180"/>
      <c r="J93" s="181">
        <f>ROUND(I93*H93,2)</f>
        <v>0</v>
      </c>
      <c r="K93" s="177" t="s">
        <v>152</v>
      </c>
      <c r="L93" s="40"/>
      <c r="M93" s="182" t="s">
        <v>5</v>
      </c>
      <c r="N93" s="183" t="s">
        <v>43</v>
      </c>
      <c r="O93" s="41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AR93" s="23" t="s">
        <v>153</v>
      </c>
      <c r="AT93" s="23" t="s">
        <v>148</v>
      </c>
      <c r="AU93" s="23" t="s">
        <v>82</v>
      </c>
      <c r="AY93" s="23" t="s">
        <v>146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3" t="s">
        <v>80</v>
      </c>
      <c r="BK93" s="186">
        <f>ROUND(I93*H93,2)</f>
        <v>0</v>
      </c>
      <c r="BL93" s="23" t="s">
        <v>153</v>
      </c>
      <c r="BM93" s="23" t="s">
        <v>1308</v>
      </c>
    </row>
    <row r="94" spans="2:51" s="11" customFormat="1" ht="13.5">
      <c r="B94" s="187"/>
      <c r="D94" s="197" t="s">
        <v>155</v>
      </c>
      <c r="E94" s="206" t="s">
        <v>5</v>
      </c>
      <c r="F94" s="207" t="s">
        <v>1309</v>
      </c>
      <c r="H94" s="208">
        <v>176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89" t="s">
        <v>155</v>
      </c>
      <c r="AU94" s="189" t="s">
        <v>82</v>
      </c>
      <c r="AV94" s="11" t="s">
        <v>82</v>
      </c>
      <c r="AW94" s="11" t="s">
        <v>35</v>
      </c>
      <c r="AX94" s="11" t="s">
        <v>80</v>
      </c>
      <c r="AY94" s="189" t="s">
        <v>146</v>
      </c>
    </row>
    <row r="95" spans="2:65" s="1" customFormat="1" ht="22.5" customHeight="1">
      <c r="B95" s="174"/>
      <c r="C95" s="175" t="s">
        <v>153</v>
      </c>
      <c r="D95" s="175" t="s">
        <v>148</v>
      </c>
      <c r="E95" s="176" t="s">
        <v>1310</v>
      </c>
      <c r="F95" s="177" t="s">
        <v>1311</v>
      </c>
      <c r="G95" s="178" t="s">
        <v>151</v>
      </c>
      <c r="H95" s="179">
        <v>176</v>
      </c>
      <c r="I95" s="180"/>
      <c r="J95" s="181">
        <f>ROUND(I95*H95,2)</f>
        <v>0</v>
      </c>
      <c r="K95" s="177" t="s">
        <v>5</v>
      </c>
      <c r="L95" s="40"/>
      <c r="M95" s="182" t="s">
        <v>5</v>
      </c>
      <c r="N95" s="183" t="s">
        <v>43</v>
      </c>
      <c r="O95" s="41"/>
      <c r="P95" s="184">
        <f>O95*H95</f>
        <v>0</v>
      </c>
      <c r="Q95" s="184">
        <v>0.17726</v>
      </c>
      <c r="R95" s="184">
        <f>Q95*H95</f>
        <v>31.19776</v>
      </c>
      <c r="S95" s="184">
        <v>0</v>
      </c>
      <c r="T95" s="185">
        <f>S95*H95</f>
        <v>0</v>
      </c>
      <c r="AR95" s="23" t="s">
        <v>153</v>
      </c>
      <c r="AT95" s="23" t="s">
        <v>148</v>
      </c>
      <c r="AU95" s="23" t="s">
        <v>82</v>
      </c>
      <c r="AY95" s="23" t="s">
        <v>146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3" t="s">
        <v>80</v>
      </c>
      <c r="BK95" s="186">
        <f>ROUND(I95*H95,2)</f>
        <v>0</v>
      </c>
      <c r="BL95" s="23" t="s">
        <v>153</v>
      </c>
      <c r="BM95" s="23" t="s">
        <v>1312</v>
      </c>
    </row>
    <row r="96" spans="2:51" s="11" customFormat="1" ht="13.5">
      <c r="B96" s="187"/>
      <c r="D96" s="197" t="s">
        <v>155</v>
      </c>
      <c r="E96" s="206" t="s">
        <v>5</v>
      </c>
      <c r="F96" s="207" t="s">
        <v>1309</v>
      </c>
      <c r="H96" s="208">
        <v>176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89" t="s">
        <v>155</v>
      </c>
      <c r="AU96" s="189" t="s">
        <v>82</v>
      </c>
      <c r="AV96" s="11" t="s">
        <v>82</v>
      </c>
      <c r="AW96" s="11" t="s">
        <v>35</v>
      </c>
      <c r="AX96" s="11" t="s">
        <v>80</v>
      </c>
      <c r="AY96" s="189" t="s">
        <v>146</v>
      </c>
    </row>
    <row r="97" spans="2:65" s="1" customFormat="1" ht="22.5" customHeight="1">
      <c r="B97" s="174"/>
      <c r="C97" s="175" t="s">
        <v>174</v>
      </c>
      <c r="D97" s="175" t="s">
        <v>148</v>
      </c>
      <c r="E97" s="176" t="s">
        <v>1313</v>
      </c>
      <c r="F97" s="177" t="s">
        <v>1314</v>
      </c>
      <c r="G97" s="178" t="s">
        <v>151</v>
      </c>
      <c r="H97" s="179">
        <v>55</v>
      </c>
      <c r="I97" s="180"/>
      <c r="J97" s="181">
        <f>ROUND(I97*H97,2)</f>
        <v>0</v>
      </c>
      <c r="K97" s="177" t="s">
        <v>152</v>
      </c>
      <c r="L97" s="40"/>
      <c r="M97" s="182" t="s">
        <v>5</v>
      </c>
      <c r="N97" s="183" t="s">
        <v>43</v>
      </c>
      <c r="O97" s="41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AR97" s="23" t="s">
        <v>153</v>
      </c>
      <c r="AT97" s="23" t="s">
        <v>148</v>
      </c>
      <c r="AU97" s="23" t="s">
        <v>82</v>
      </c>
      <c r="AY97" s="23" t="s">
        <v>146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3" t="s">
        <v>80</v>
      </c>
      <c r="BK97" s="186">
        <f>ROUND(I97*H97,2)</f>
        <v>0</v>
      </c>
      <c r="BL97" s="23" t="s">
        <v>153</v>
      </c>
      <c r="BM97" s="23" t="s">
        <v>1315</v>
      </c>
    </row>
    <row r="98" spans="2:51" s="11" customFormat="1" ht="13.5">
      <c r="B98" s="187"/>
      <c r="D98" s="188" t="s">
        <v>155</v>
      </c>
      <c r="E98" s="189" t="s">
        <v>5</v>
      </c>
      <c r="F98" s="190" t="s">
        <v>1316</v>
      </c>
      <c r="H98" s="191">
        <v>55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89" t="s">
        <v>155</v>
      </c>
      <c r="AU98" s="189" t="s">
        <v>82</v>
      </c>
      <c r="AV98" s="11" t="s">
        <v>82</v>
      </c>
      <c r="AW98" s="11" t="s">
        <v>35</v>
      </c>
      <c r="AX98" s="11" t="s">
        <v>80</v>
      </c>
      <c r="AY98" s="189" t="s">
        <v>146</v>
      </c>
    </row>
    <row r="99" spans="2:63" s="10" customFormat="1" ht="29.85" customHeight="1">
      <c r="B99" s="160"/>
      <c r="D99" s="171" t="s">
        <v>71</v>
      </c>
      <c r="E99" s="172" t="s">
        <v>189</v>
      </c>
      <c r="F99" s="172" t="s">
        <v>574</v>
      </c>
      <c r="I99" s="163"/>
      <c r="J99" s="173">
        <f>BK99</f>
        <v>0</v>
      </c>
      <c r="L99" s="160"/>
      <c r="M99" s="165"/>
      <c r="N99" s="166"/>
      <c r="O99" s="166"/>
      <c r="P99" s="167">
        <f>SUM(P100:P105)</f>
        <v>0</v>
      </c>
      <c r="Q99" s="166"/>
      <c r="R99" s="167">
        <f>SUM(R100:R105)</f>
        <v>0.03251</v>
      </c>
      <c r="S99" s="166"/>
      <c r="T99" s="168">
        <f>SUM(T100:T105)</f>
        <v>0</v>
      </c>
      <c r="AR99" s="161" t="s">
        <v>80</v>
      </c>
      <c r="AT99" s="169" t="s">
        <v>71</v>
      </c>
      <c r="AU99" s="169" t="s">
        <v>80</v>
      </c>
      <c r="AY99" s="161" t="s">
        <v>146</v>
      </c>
      <c r="BK99" s="170">
        <f>SUM(BK100:BK105)</f>
        <v>0</v>
      </c>
    </row>
    <row r="100" spans="2:65" s="1" customFormat="1" ht="31.5" customHeight="1">
      <c r="B100" s="174"/>
      <c r="C100" s="175" t="s">
        <v>178</v>
      </c>
      <c r="D100" s="175" t="s">
        <v>148</v>
      </c>
      <c r="E100" s="176" t="s">
        <v>1317</v>
      </c>
      <c r="F100" s="177" t="s">
        <v>1318</v>
      </c>
      <c r="G100" s="178" t="s">
        <v>307</v>
      </c>
      <c r="H100" s="179">
        <v>1</v>
      </c>
      <c r="I100" s="180"/>
      <c r="J100" s="181">
        <f aca="true" t="shared" si="0" ref="J100:J105">ROUND(I100*H100,2)</f>
        <v>0</v>
      </c>
      <c r="K100" s="177" t="s">
        <v>152</v>
      </c>
      <c r="L100" s="40"/>
      <c r="M100" s="182" t="s">
        <v>5</v>
      </c>
      <c r="N100" s="183" t="s">
        <v>43</v>
      </c>
      <c r="O100" s="41"/>
      <c r="P100" s="184">
        <f aca="true" t="shared" si="1" ref="P100:P105">O100*H100</f>
        <v>0</v>
      </c>
      <c r="Q100" s="184">
        <v>0.00165</v>
      </c>
      <c r="R100" s="184">
        <f aca="true" t="shared" si="2" ref="R100:R105">Q100*H100</f>
        <v>0.00165</v>
      </c>
      <c r="S100" s="184">
        <v>0</v>
      </c>
      <c r="T100" s="185">
        <f aca="true" t="shared" si="3" ref="T100:T105">S100*H100</f>
        <v>0</v>
      </c>
      <c r="AR100" s="23" t="s">
        <v>153</v>
      </c>
      <c r="AT100" s="23" t="s">
        <v>148</v>
      </c>
      <c r="AU100" s="23" t="s">
        <v>82</v>
      </c>
      <c r="AY100" s="23" t="s">
        <v>146</v>
      </c>
      <c r="BE100" s="186">
        <f aca="true" t="shared" si="4" ref="BE100:BE105">IF(N100="základní",J100,0)</f>
        <v>0</v>
      </c>
      <c r="BF100" s="186">
        <f aca="true" t="shared" si="5" ref="BF100:BF105">IF(N100="snížená",J100,0)</f>
        <v>0</v>
      </c>
      <c r="BG100" s="186">
        <f aca="true" t="shared" si="6" ref="BG100:BG105">IF(N100="zákl. přenesená",J100,0)</f>
        <v>0</v>
      </c>
      <c r="BH100" s="186">
        <f aca="true" t="shared" si="7" ref="BH100:BH105">IF(N100="sníž. přenesená",J100,0)</f>
        <v>0</v>
      </c>
      <c r="BI100" s="186">
        <f aca="true" t="shared" si="8" ref="BI100:BI105">IF(N100="nulová",J100,0)</f>
        <v>0</v>
      </c>
      <c r="BJ100" s="23" t="s">
        <v>80</v>
      </c>
      <c r="BK100" s="186">
        <f aca="true" t="shared" si="9" ref="BK100:BK105">ROUND(I100*H100,2)</f>
        <v>0</v>
      </c>
      <c r="BL100" s="23" t="s">
        <v>153</v>
      </c>
      <c r="BM100" s="23" t="s">
        <v>1319</v>
      </c>
    </row>
    <row r="101" spans="2:65" s="1" customFormat="1" ht="22.5" customHeight="1">
      <c r="B101" s="174"/>
      <c r="C101" s="212" t="s">
        <v>184</v>
      </c>
      <c r="D101" s="212" t="s">
        <v>318</v>
      </c>
      <c r="E101" s="213" t="s">
        <v>1320</v>
      </c>
      <c r="F101" s="214" t="s">
        <v>1321</v>
      </c>
      <c r="G101" s="215" t="s">
        <v>611</v>
      </c>
      <c r="H101" s="216">
        <v>1</v>
      </c>
      <c r="I101" s="217"/>
      <c r="J101" s="218">
        <f t="shared" si="0"/>
        <v>0</v>
      </c>
      <c r="K101" s="214" t="s">
        <v>5</v>
      </c>
      <c r="L101" s="219"/>
      <c r="M101" s="220" t="s">
        <v>5</v>
      </c>
      <c r="N101" s="221" t="s">
        <v>43</v>
      </c>
      <c r="O101" s="41"/>
      <c r="P101" s="184">
        <f t="shared" si="1"/>
        <v>0</v>
      </c>
      <c r="Q101" s="184">
        <v>0.0157</v>
      </c>
      <c r="R101" s="184">
        <f t="shared" si="2"/>
        <v>0.0157</v>
      </c>
      <c r="S101" s="184">
        <v>0</v>
      </c>
      <c r="T101" s="185">
        <f t="shared" si="3"/>
        <v>0</v>
      </c>
      <c r="AR101" s="23" t="s">
        <v>189</v>
      </c>
      <c r="AT101" s="23" t="s">
        <v>318</v>
      </c>
      <c r="AU101" s="23" t="s">
        <v>82</v>
      </c>
      <c r="AY101" s="23" t="s">
        <v>146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23" t="s">
        <v>80</v>
      </c>
      <c r="BK101" s="186">
        <f t="shared" si="9"/>
        <v>0</v>
      </c>
      <c r="BL101" s="23" t="s">
        <v>153</v>
      </c>
      <c r="BM101" s="23" t="s">
        <v>1322</v>
      </c>
    </row>
    <row r="102" spans="2:65" s="1" customFormat="1" ht="31.5" customHeight="1">
      <c r="B102" s="174"/>
      <c r="C102" s="175" t="s">
        <v>189</v>
      </c>
      <c r="D102" s="175" t="s">
        <v>148</v>
      </c>
      <c r="E102" s="176" t="s">
        <v>1323</v>
      </c>
      <c r="F102" s="177" t="s">
        <v>1324</v>
      </c>
      <c r="G102" s="178" t="s">
        <v>307</v>
      </c>
      <c r="H102" s="179">
        <v>1</v>
      </c>
      <c r="I102" s="180"/>
      <c r="J102" s="181">
        <f t="shared" si="0"/>
        <v>0</v>
      </c>
      <c r="K102" s="177" t="s">
        <v>152</v>
      </c>
      <c r="L102" s="40"/>
      <c r="M102" s="182" t="s">
        <v>5</v>
      </c>
      <c r="N102" s="183" t="s">
        <v>43</v>
      </c>
      <c r="O102" s="41"/>
      <c r="P102" s="184">
        <f t="shared" si="1"/>
        <v>0</v>
      </c>
      <c r="Q102" s="184">
        <v>0.00165</v>
      </c>
      <c r="R102" s="184">
        <f t="shared" si="2"/>
        <v>0.00165</v>
      </c>
      <c r="S102" s="184">
        <v>0</v>
      </c>
      <c r="T102" s="185">
        <f t="shared" si="3"/>
        <v>0</v>
      </c>
      <c r="AR102" s="23" t="s">
        <v>153</v>
      </c>
      <c r="AT102" s="23" t="s">
        <v>148</v>
      </c>
      <c r="AU102" s="23" t="s">
        <v>82</v>
      </c>
      <c r="AY102" s="23" t="s">
        <v>146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23" t="s">
        <v>80</v>
      </c>
      <c r="BK102" s="186">
        <f t="shared" si="9"/>
        <v>0</v>
      </c>
      <c r="BL102" s="23" t="s">
        <v>153</v>
      </c>
      <c r="BM102" s="23" t="s">
        <v>1325</v>
      </c>
    </row>
    <row r="103" spans="2:65" s="1" customFormat="1" ht="22.5" customHeight="1">
      <c r="B103" s="174"/>
      <c r="C103" s="212" t="s">
        <v>194</v>
      </c>
      <c r="D103" s="212" t="s">
        <v>318</v>
      </c>
      <c r="E103" s="213" t="s">
        <v>1326</v>
      </c>
      <c r="F103" s="214" t="s">
        <v>1327</v>
      </c>
      <c r="G103" s="215" t="s">
        <v>611</v>
      </c>
      <c r="H103" s="216">
        <v>1</v>
      </c>
      <c r="I103" s="217"/>
      <c r="J103" s="218">
        <f t="shared" si="0"/>
        <v>0</v>
      </c>
      <c r="K103" s="214" t="s">
        <v>5</v>
      </c>
      <c r="L103" s="219"/>
      <c r="M103" s="220" t="s">
        <v>5</v>
      </c>
      <c r="N103" s="221" t="s">
        <v>43</v>
      </c>
      <c r="O103" s="41"/>
      <c r="P103" s="184">
        <f t="shared" si="1"/>
        <v>0</v>
      </c>
      <c r="Q103" s="184">
        <v>0.0041</v>
      </c>
      <c r="R103" s="184">
        <f t="shared" si="2"/>
        <v>0.0041</v>
      </c>
      <c r="S103" s="184">
        <v>0</v>
      </c>
      <c r="T103" s="185">
        <f t="shared" si="3"/>
        <v>0</v>
      </c>
      <c r="AR103" s="23" t="s">
        <v>189</v>
      </c>
      <c r="AT103" s="23" t="s">
        <v>318</v>
      </c>
      <c r="AU103" s="23" t="s">
        <v>82</v>
      </c>
      <c r="AY103" s="23" t="s">
        <v>146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23" t="s">
        <v>80</v>
      </c>
      <c r="BK103" s="186">
        <f t="shared" si="9"/>
        <v>0</v>
      </c>
      <c r="BL103" s="23" t="s">
        <v>153</v>
      </c>
      <c r="BM103" s="23" t="s">
        <v>1328</v>
      </c>
    </row>
    <row r="104" spans="2:65" s="1" customFormat="1" ht="22.5" customHeight="1">
      <c r="B104" s="174"/>
      <c r="C104" s="175" t="s">
        <v>201</v>
      </c>
      <c r="D104" s="175" t="s">
        <v>148</v>
      </c>
      <c r="E104" s="176" t="s">
        <v>1329</v>
      </c>
      <c r="F104" s="177" t="s">
        <v>1330</v>
      </c>
      <c r="G104" s="178" t="s">
        <v>307</v>
      </c>
      <c r="H104" s="179">
        <v>1</v>
      </c>
      <c r="I104" s="180"/>
      <c r="J104" s="181">
        <f t="shared" si="0"/>
        <v>0</v>
      </c>
      <c r="K104" s="177" t="s">
        <v>152</v>
      </c>
      <c r="L104" s="40"/>
      <c r="M104" s="182" t="s">
        <v>5</v>
      </c>
      <c r="N104" s="183" t="s">
        <v>43</v>
      </c>
      <c r="O104" s="41"/>
      <c r="P104" s="184">
        <f t="shared" si="1"/>
        <v>0</v>
      </c>
      <c r="Q104" s="184">
        <v>0.00041</v>
      </c>
      <c r="R104" s="184">
        <f t="shared" si="2"/>
        <v>0.00041</v>
      </c>
      <c r="S104" s="184">
        <v>0</v>
      </c>
      <c r="T104" s="185">
        <f t="shared" si="3"/>
        <v>0</v>
      </c>
      <c r="AR104" s="23" t="s">
        <v>153</v>
      </c>
      <c r="AT104" s="23" t="s">
        <v>148</v>
      </c>
      <c r="AU104" s="23" t="s">
        <v>82</v>
      </c>
      <c r="AY104" s="23" t="s">
        <v>146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23" t="s">
        <v>80</v>
      </c>
      <c r="BK104" s="186">
        <f t="shared" si="9"/>
        <v>0</v>
      </c>
      <c r="BL104" s="23" t="s">
        <v>153</v>
      </c>
      <c r="BM104" s="23" t="s">
        <v>1331</v>
      </c>
    </row>
    <row r="105" spans="2:65" s="1" customFormat="1" ht="22.5" customHeight="1">
      <c r="B105" s="174"/>
      <c r="C105" s="212" t="s">
        <v>207</v>
      </c>
      <c r="D105" s="212" t="s">
        <v>318</v>
      </c>
      <c r="E105" s="213" t="s">
        <v>1332</v>
      </c>
      <c r="F105" s="214" t="s">
        <v>1333</v>
      </c>
      <c r="G105" s="215" t="s">
        <v>611</v>
      </c>
      <c r="H105" s="216">
        <v>1</v>
      </c>
      <c r="I105" s="217"/>
      <c r="J105" s="218">
        <f t="shared" si="0"/>
        <v>0</v>
      </c>
      <c r="K105" s="214" t="s">
        <v>5</v>
      </c>
      <c r="L105" s="219"/>
      <c r="M105" s="220" t="s">
        <v>5</v>
      </c>
      <c r="N105" s="221" t="s">
        <v>43</v>
      </c>
      <c r="O105" s="41"/>
      <c r="P105" s="184">
        <f t="shared" si="1"/>
        <v>0</v>
      </c>
      <c r="Q105" s="184">
        <v>0.009</v>
      </c>
      <c r="R105" s="184">
        <f t="shared" si="2"/>
        <v>0.009</v>
      </c>
      <c r="S105" s="184">
        <v>0</v>
      </c>
      <c r="T105" s="185">
        <f t="shared" si="3"/>
        <v>0</v>
      </c>
      <c r="AR105" s="23" t="s">
        <v>189</v>
      </c>
      <c r="AT105" s="23" t="s">
        <v>318</v>
      </c>
      <c r="AU105" s="23" t="s">
        <v>82</v>
      </c>
      <c r="AY105" s="23" t="s">
        <v>146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23" t="s">
        <v>80</v>
      </c>
      <c r="BK105" s="186">
        <f t="shared" si="9"/>
        <v>0</v>
      </c>
      <c r="BL105" s="23" t="s">
        <v>153</v>
      </c>
      <c r="BM105" s="23" t="s">
        <v>1334</v>
      </c>
    </row>
    <row r="106" spans="2:63" s="10" customFormat="1" ht="29.85" customHeight="1">
      <c r="B106" s="160"/>
      <c r="D106" s="171" t="s">
        <v>71</v>
      </c>
      <c r="E106" s="172" t="s">
        <v>812</v>
      </c>
      <c r="F106" s="172" t="s">
        <v>813</v>
      </c>
      <c r="I106" s="163"/>
      <c r="J106" s="173">
        <f>BK106</f>
        <v>0</v>
      </c>
      <c r="L106" s="160"/>
      <c r="M106" s="165"/>
      <c r="N106" s="166"/>
      <c r="O106" s="166"/>
      <c r="P106" s="167">
        <f>P107</f>
        <v>0</v>
      </c>
      <c r="Q106" s="166"/>
      <c r="R106" s="167">
        <f>R107</f>
        <v>0</v>
      </c>
      <c r="S106" s="166"/>
      <c r="T106" s="168">
        <f>T107</f>
        <v>0</v>
      </c>
      <c r="AR106" s="161" t="s">
        <v>80</v>
      </c>
      <c r="AT106" s="169" t="s">
        <v>71</v>
      </c>
      <c r="AU106" s="169" t="s">
        <v>80</v>
      </c>
      <c r="AY106" s="161" t="s">
        <v>146</v>
      </c>
      <c r="BK106" s="170">
        <f>BK107</f>
        <v>0</v>
      </c>
    </row>
    <row r="107" spans="2:65" s="1" customFormat="1" ht="31.5" customHeight="1">
      <c r="B107" s="174"/>
      <c r="C107" s="175" t="s">
        <v>212</v>
      </c>
      <c r="D107" s="175" t="s">
        <v>148</v>
      </c>
      <c r="E107" s="176" t="s">
        <v>1335</v>
      </c>
      <c r="F107" s="177" t="s">
        <v>1336</v>
      </c>
      <c r="G107" s="178" t="s">
        <v>197</v>
      </c>
      <c r="H107" s="179">
        <v>83.943</v>
      </c>
      <c r="I107" s="180"/>
      <c r="J107" s="181">
        <f>ROUND(I107*H107,2)</f>
        <v>0</v>
      </c>
      <c r="K107" s="177" t="s">
        <v>152</v>
      </c>
      <c r="L107" s="40"/>
      <c r="M107" s="182" t="s">
        <v>5</v>
      </c>
      <c r="N107" s="242" t="s">
        <v>43</v>
      </c>
      <c r="O107" s="243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3" t="s">
        <v>153</v>
      </c>
      <c r="AT107" s="23" t="s">
        <v>148</v>
      </c>
      <c r="AU107" s="23" t="s">
        <v>82</v>
      </c>
      <c r="AY107" s="23" t="s">
        <v>146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3" t="s">
        <v>80</v>
      </c>
      <c r="BK107" s="186">
        <f>ROUND(I107*H107,2)</f>
        <v>0</v>
      </c>
      <c r="BL107" s="23" t="s">
        <v>153</v>
      </c>
      <c r="BM107" s="23" t="s">
        <v>1337</v>
      </c>
    </row>
    <row r="108" spans="2:12" s="1" customFormat="1" ht="6.95" customHeight="1">
      <c r="B108" s="55"/>
      <c r="C108" s="56"/>
      <c r="D108" s="56"/>
      <c r="E108" s="56"/>
      <c r="F108" s="56"/>
      <c r="G108" s="56"/>
      <c r="H108" s="56"/>
      <c r="I108" s="127"/>
      <c r="J108" s="56"/>
      <c r="K108" s="56"/>
      <c r="L108" s="40"/>
    </row>
  </sheetData>
  <autoFilter ref="C80:K10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L83" sqref="L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2" max="12" width="14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</row>
    <row r="8" spans="2:11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408" t="s">
        <v>1338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ROUND(J80,2)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ROUND(SUM(BE80:BE114),2)</f>
        <v>0</v>
      </c>
      <c r="G30" s="41"/>
      <c r="H30" s="41"/>
      <c r="I30" s="119">
        <v>0.21</v>
      </c>
      <c r="J30" s="118">
        <f>ROUND(ROUND((SUM(BE80:BE114)),2)*I30,2)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ROUND(SUM(BF80:BF114),2)</f>
        <v>0</v>
      </c>
      <c r="G31" s="41"/>
      <c r="H31" s="41"/>
      <c r="I31" s="119">
        <v>0.15</v>
      </c>
      <c r="J31" s="118">
        <f>ROUND(ROUND((SUM(BF80:BF114)),2)*I31,2)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ROUND(SUM(BG80:BG114),2)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ROUND(SUM(BH80:BH114),2)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ROUND(SUM(BI80:BI114),2)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04 - SO 04 - Elektrostavební část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J80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124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11" s="8" customFormat="1" ht="19.9" customHeight="1">
      <c r="B58" s="142"/>
      <c r="C58" s="143"/>
      <c r="D58" s="144" t="s">
        <v>1339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11" s="7" customFormat="1" ht="24.95" customHeight="1">
      <c r="B59" s="135"/>
      <c r="C59" s="136"/>
      <c r="D59" s="137" t="s">
        <v>128</v>
      </c>
      <c r="E59" s="138"/>
      <c r="F59" s="138"/>
      <c r="G59" s="138"/>
      <c r="H59" s="138"/>
      <c r="I59" s="139"/>
      <c r="J59" s="140">
        <f>J111</f>
        <v>0</v>
      </c>
      <c r="K59" s="141"/>
    </row>
    <row r="60" spans="2:11" s="8" customFormat="1" ht="19.9" customHeight="1">
      <c r="B60" s="142"/>
      <c r="C60" s="143"/>
      <c r="D60" s="144" t="s">
        <v>1340</v>
      </c>
      <c r="E60" s="145"/>
      <c r="F60" s="145"/>
      <c r="G60" s="145"/>
      <c r="H60" s="145"/>
      <c r="I60" s="146"/>
      <c r="J60" s="147">
        <f>J112</f>
        <v>0</v>
      </c>
      <c r="K60" s="148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6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27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28"/>
      <c r="J66" s="59"/>
      <c r="K66" s="59"/>
      <c r="L66" s="40"/>
    </row>
    <row r="67" spans="2:12" s="1" customFormat="1" ht="36.95" customHeight="1">
      <c r="B67" s="40"/>
      <c r="C67" s="60" t="s">
        <v>130</v>
      </c>
      <c r="L67" s="40"/>
    </row>
    <row r="68" spans="2:12" s="1" customFormat="1" ht="6.95" customHeight="1">
      <c r="B68" s="40"/>
      <c r="L68" s="40"/>
    </row>
    <row r="69" spans="2:12" s="1" customFormat="1" ht="14.45" customHeight="1">
      <c r="B69" s="40"/>
      <c r="C69" s="62" t="s">
        <v>19</v>
      </c>
      <c r="L69" s="40"/>
    </row>
    <row r="70" spans="2:12" s="1" customFormat="1" ht="22.5" customHeight="1">
      <c r="B70" s="40"/>
      <c r="E70" s="402" t="str">
        <f>E7</f>
        <v>SV Mnich. Hradiště, Boseň, VDJ - úpr.7.1.19</v>
      </c>
      <c r="F70" s="403"/>
      <c r="G70" s="403"/>
      <c r="H70" s="403"/>
      <c r="L70" s="40"/>
    </row>
    <row r="71" spans="2:12" s="1" customFormat="1" ht="14.45" customHeight="1">
      <c r="B71" s="40"/>
      <c r="C71" s="62" t="s">
        <v>113</v>
      </c>
      <c r="L71" s="40"/>
    </row>
    <row r="72" spans="2:12" s="1" customFormat="1" ht="23.25" customHeight="1">
      <c r="B72" s="40"/>
      <c r="E72" s="383" t="str">
        <f>E9</f>
        <v>04 - SO 04 - Elektrostavební část</v>
      </c>
      <c r="F72" s="404"/>
      <c r="G72" s="404"/>
      <c r="H72" s="404"/>
      <c r="L72" s="40"/>
    </row>
    <row r="73" spans="2:12" s="1" customFormat="1" ht="6.95" customHeight="1">
      <c r="B73" s="40"/>
      <c r="L73" s="40"/>
    </row>
    <row r="74" spans="2:12" s="1" customFormat="1" ht="18" customHeight="1">
      <c r="B74" s="40"/>
      <c r="C74" s="62" t="s">
        <v>23</v>
      </c>
      <c r="F74" s="149" t="str">
        <f>F12</f>
        <v>Boseň</v>
      </c>
      <c r="I74" s="150" t="s">
        <v>25</v>
      </c>
      <c r="J74" s="66" t="str">
        <f>IF(J12="","",J12)</f>
        <v>14. 3. 2017</v>
      </c>
      <c r="L74" s="40"/>
    </row>
    <row r="75" spans="2:12" s="1" customFormat="1" ht="6.95" customHeight="1">
      <c r="B75" s="40"/>
      <c r="L75" s="40"/>
    </row>
    <row r="76" spans="2:12" s="1" customFormat="1" ht="15">
      <c r="B76" s="40"/>
      <c r="C76" s="62" t="s">
        <v>27</v>
      </c>
      <c r="F76" s="149" t="str">
        <f>E15</f>
        <v>VaK Mladá Boleslav, a.s.</v>
      </c>
      <c r="I76" s="150" t="s">
        <v>33</v>
      </c>
      <c r="J76" s="149" t="str">
        <f>E21</f>
        <v>Vodohospodářské inženýrské služby a.s.</v>
      </c>
      <c r="L76" s="40"/>
    </row>
    <row r="77" spans="2:12" s="1" customFormat="1" ht="14.45" customHeight="1">
      <c r="B77" s="40"/>
      <c r="C77" s="62" t="s">
        <v>31</v>
      </c>
      <c r="F77" s="149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1"/>
      <c r="C79" s="152" t="s">
        <v>131</v>
      </c>
      <c r="D79" s="153" t="s">
        <v>57</v>
      </c>
      <c r="E79" s="153" t="s">
        <v>53</v>
      </c>
      <c r="F79" s="153" t="s">
        <v>132</v>
      </c>
      <c r="G79" s="153" t="s">
        <v>133</v>
      </c>
      <c r="H79" s="153" t="s">
        <v>134</v>
      </c>
      <c r="I79" s="154" t="s">
        <v>135</v>
      </c>
      <c r="J79" s="153" t="s">
        <v>117</v>
      </c>
      <c r="K79" s="155" t="s">
        <v>136</v>
      </c>
      <c r="L79" s="151"/>
      <c r="M79" s="72" t="s">
        <v>137</v>
      </c>
      <c r="N79" s="73" t="s">
        <v>42</v>
      </c>
      <c r="O79" s="73" t="s">
        <v>138</v>
      </c>
      <c r="P79" s="73" t="s">
        <v>139</v>
      </c>
      <c r="Q79" s="73" t="s">
        <v>140</v>
      </c>
      <c r="R79" s="73" t="s">
        <v>141</v>
      </c>
      <c r="S79" s="73" t="s">
        <v>142</v>
      </c>
      <c r="T79" s="74" t="s">
        <v>143</v>
      </c>
    </row>
    <row r="80" spans="2:63" s="1" customFormat="1" ht="29.25" customHeight="1">
      <c r="B80" s="40"/>
      <c r="C80" s="76" t="s">
        <v>118</v>
      </c>
      <c r="J80" s="156">
        <f>BK80</f>
        <v>0</v>
      </c>
      <c r="L80" s="40"/>
      <c r="M80" s="75"/>
      <c r="N80" s="67"/>
      <c r="O80" s="67"/>
      <c r="P80" s="157">
        <f>P81+P111</f>
        <v>0</v>
      </c>
      <c r="Q80" s="67"/>
      <c r="R80" s="157">
        <f>R81+R111</f>
        <v>0</v>
      </c>
      <c r="S80" s="67"/>
      <c r="T80" s="158">
        <f>T81+T111</f>
        <v>0</v>
      </c>
      <c r="AT80" s="23" t="s">
        <v>71</v>
      </c>
      <c r="AU80" s="23" t="s">
        <v>119</v>
      </c>
      <c r="BK80" s="159">
        <f>BK81+BK111</f>
        <v>0</v>
      </c>
    </row>
    <row r="81" spans="2:63" s="10" customFormat="1" ht="37.35" customHeight="1">
      <c r="B81" s="160"/>
      <c r="D81" s="161" t="s">
        <v>71</v>
      </c>
      <c r="E81" s="162" t="s">
        <v>276</v>
      </c>
      <c r="F81" s="162" t="s">
        <v>277</v>
      </c>
      <c r="I81" s="163"/>
      <c r="J81" s="164">
        <f>BK81</f>
        <v>0</v>
      </c>
      <c r="L81" s="160"/>
      <c r="M81" s="165"/>
      <c r="N81" s="166"/>
      <c r="O81" s="166"/>
      <c r="P81" s="167">
        <f>P82</f>
        <v>0</v>
      </c>
      <c r="Q81" s="166"/>
      <c r="R81" s="167">
        <f>R82</f>
        <v>0</v>
      </c>
      <c r="S81" s="166"/>
      <c r="T81" s="168">
        <f>T82</f>
        <v>0</v>
      </c>
      <c r="AR81" s="161" t="s">
        <v>82</v>
      </c>
      <c r="AT81" s="169" t="s">
        <v>71</v>
      </c>
      <c r="AU81" s="169" t="s">
        <v>72</v>
      </c>
      <c r="AY81" s="161" t="s">
        <v>146</v>
      </c>
      <c r="BK81" s="170">
        <f>BK82</f>
        <v>0</v>
      </c>
    </row>
    <row r="82" spans="2:63" s="10" customFormat="1" ht="19.9" customHeight="1">
      <c r="B82" s="160"/>
      <c r="D82" s="171" t="s">
        <v>71</v>
      </c>
      <c r="E82" s="172" t="s">
        <v>1341</v>
      </c>
      <c r="F82" s="172" t="s">
        <v>1342</v>
      </c>
      <c r="I82" s="163"/>
      <c r="J82" s="173">
        <f>BK82</f>
        <v>0</v>
      </c>
      <c r="L82" s="160"/>
      <c r="M82" s="165"/>
      <c r="N82" s="166"/>
      <c r="O82" s="166"/>
      <c r="P82" s="167">
        <f>SUM(P83:P110)</f>
        <v>0</v>
      </c>
      <c r="Q82" s="166"/>
      <c r="R82" s="167">
        <f>SUM(R83:R110)</f>
        <v>0</v>
      </c>
      <c r="S82" s="166"/>
      <c r="T82" s="168">
        <f>SUM(T83:T110)</f>
        <v>0</v>
      </c>
      <c r="AR82" s="161" t="s">
        <v>82</v>
      </c>
      <c r="AT82" s="169" t="s">
        <v>71</v>
      </c>
      <c r="AU82" s="169" t="s">
        <v>80</v>
      </c>
      <c r="AY82" s="161" t="s">
        <v>146</v>
      </c>
      <c r="BK82" s="170">
        <f>SUM(BK83:BK110)</f>
        <v>0</v>
      </c>
    </row>
    <row r="83" spans="2:65" s="1" customFormat="1" ht="31.5" customHeight="1">
      <c r="B83" s="174"/>
      <c r="C83" s="345" t="s">
        <v>80</v>
      </c>
      <c r="D83" s="345" t="s">
        <v>148</v>
      </c>
      <c r="E83" s="339" t="s">
        <v>1343</v>
      </c>
      <c r="F83" s="340" t="s">
        <v>1344</v>
      </c>
      <c r="G83" s="334" t="s">
        <v>109</v>
      </c>
      <c r="H83" s="335">
        <v>4</v>
      </c>
      <c r="I83" s="343">
        <v>0</v>
      </c>
      <c r="J83" s="343">
        <f aca="true" t="shared" si="0" ref="J83:J110">ROUND(I83*H83,2)</f>
        <v>0</v>
      </c>
      <c r="K83" s="340" t="s">
        <v>152</v>
      </c>
      <c r="L83" s="344" t="s">
        <v>1768</v>
      </c>
      <c r="M83" s="182" t="s">
        <v>5</v>
      </c>
      <c r="N83" s="183" t="s">
        <v>43</v>
      </c>
      <c r="O83" s="41"/>
      <c r="P83" s="184">
        <f aca="true" t="shared" si="1" ref="P83:P110">O83*H83</f>
        <v>0</v>
      </c>
      <c r="Q83" s="184">
        <v>0</v>
      </c>
      <c r="R83" s="184">
        <f aca="true" t="shared" si="2" ref="R83:R110">Q83*H83</f>
        <v>0</v>
      </c>
      <c r="S83" s="184">
        <v>0</v>
      </c>
      <c r="T83" s="185">
        <f aca="true" t="shared" si="3" ref="T83:T110">S83*H83</f>
        <v>0</v>
      </c>
      <c r="AR83" s="23" t="s">
        <v>234</v>
      </c>
      <c r="AT83" s="23" t="s">
        <v>148</v>
      </c>
      <c r="AU83" s="23" t="s">
        <v>82</v>
      </c>
      <c r="AY83" s="23" t="s">
        <v>146</v>
      </c>
      <c r="BE83" s="186">
        <f aca="true" t="shared" si="4" ref="BE83:BE110">IF(N83="základní",J83,0)</f>
        <v>0</v>
      </c>
      <c r="BF83" s="186">
        <f aca="true" t="shared" si="5" ref="BF83:BF110">IF(N83="snížená",J83,0)</f>
        <v>0</v>
      </c>
      <c r="BG83" s="186">
        <f aca="true" t="shared" si="6" ref="BG83:BG110">IF(N83="zákl. přenesená",J83,0)</f>
        <v>0</v>
      </c>
      <c r="BH83" s="186">
        <f aca="true" t="shared" si="7" ref="BH83:BH110">IF(N83="sníž. přenesená",J83,0)</f>
        <v>0</v>
      </c>
      <c r="BI83" s="186">
        <f aca="true" t="shared" si="8" ref="BI83:BI110">IF(N83="nulová",J83,0)</f>
        <v>0</v>
      </c>
      <c r="BJ83" s="23" t="s">
        <v>80</v>
      </c>
      <c r="BK83" s="186">
        <f aca="true" t="shared" si="9" ref="BK83:BK110">ROUND(I83*H83,2)</f>
        <v>0</v>
      </c>
      <c r="BL83" s="23" t="s">
        <v>234</v>
      </c>
      <c r="BM83" s="23" t="s">
        <v>82</v>
      </c>
    </row>
    <row r="84" spans="2:65" s="1" customFormat="1" ht="22.5" customHeight="1">
      <c r="B84" s="174"/>
      <c r="C84" s="326" t="s">
        <v>82</v>
      </c>
      <c r="D84" s="326" t="s">
        <v>318</v>
      </c>
      <c r="E84" s="327" t="s">
        <v>1345</v>
      </c>
      <c r="F84" s="328" t="s">
        <v>1346</v>
      </c>
      <c r="G84" s="329" t="s">
        <v>109</v>
      </c>
      <c r="H84" s="330">
        <v>4</v>
      </c>
      <c r="I84" s="331">
        <v>0</v>
      </c>
      <c r="J84" s="331">
        <f t="shared" si="0"/>
        <v>0</v>
      </c>
      <c r="K84" s="328" t="s">
        <v>152</v>
      </c>
      <c r="L84" s="344" t="s">
        <v>1768</v>
      </c>
      <c r="M84" s="220" t="s">
        <v>5</v>
      </c>
      <c r="N84" s="221" t="s">
        <v>43</v>
      </c>
      <c r="O84" s="41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AR84" s="23" t="s">
        <v>453</v>
      </c>
      <c r="AT84" s="23" t="s">
        <v>318</v>
      </c>
      <c r="AU84" s="23" t="s">
        <v>82</v>
      </c>
      <c r="AY84" s="23" t="s">
        <v>146</v>
      </c>
      <c r="BE84" s="186">
        <f t="shared" si="4"/>
        <v>0</v>
      </c>
      <c r="BF84" s="186">
        <f t="shared" si="5"/>
        <v>0</v>
      </c>
      <c r="BG84" s="186">
        <f t="shared" si="6"/>
        <v>0</v>
      </c>
      <c r="BH84" s="186">
        <f t="shared" si="7"/>
        <v>0</v>
      </c>
      <c r="BI84" s="186">
        <f t="shared" si="8"/>
        <v>0</v>
      </c>
      <c r="BJ84" s="23" t="s">
        <v>80</v>
      </c>
      <c r="BK84" s="186">
        <f t="shared" si="9"/>
        <v>0</v>
      </c>
      <c r="BL84" s="23" t="s">
        <v>234</v>
      </c>
      <c r="BM84" s="23" t="s">
        <v>153</v>
      </c>
    </row>
    <row r="85" spans="2:65" s="1" customFormat="1" ht="31.5" customHeight="1">
      <c r="B85" s="174"/>
      <c r="C85" s="345" t="s">
        <v>111</v>
      </c>
      <c r="D85" s="345" t="s">
        <v>148</v>
      </c>
      <c r="E85" s="339" t="s">
        <v>1347</v>
      </c>
      <c r="F85" s="340" t="s">
        <v>1348</v>
      </c>
      <c r="G85" s="334" t="s">
        <v>109</v>
      </c>
      <c r="H85" s="335">
        <v>20</v>
      </c>
      <c r="I85" s="343">
        <v>0</v>
      </c>
      <c r="J85" s="343">
        <f t="shared" si="0"/>
        <v>0</v>
      </c>
      <c r="K85" s="340" t="s">
        <v>152</v>
      </c>
      <c r="L85" s="344" t="s">
        <v>1768</v>
      </c>
      <c r="M85" s="182" t="s">
        <v>5</v>
      </c>
      <c r="N85" s="183" t="s">
        <v>43</v>
      </c>
      <c r="O85" s="41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AR85" s="23" t="s">
        <v>234</v>
      </c>
      <c r="AT85" s="23" t="s">
        <v>148</v>
      </c>
      <c r="AU85" s="23" t="s">
        <v>82</v>
      </c>
      <c r="AY85" s="23" t="s">
        <v>146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23" t="s">
        <v>80</v>
      </c>
      <c r="BK85" s="186">
        <f t="shared" si="9"/>
        <v>0</v>
      </c>
      <c r="BL85" s="23" t="s">
        <v>234</v>
      </c>
      <c r="BM85" s="23" t="s">
        <v>178</v>
      </c>
    </row>
    <row r="86" spans="2:65" s="1" customFormat="1" ht="22.5" customHeight="1">
      <c r="B86" s="174"/>
      <c r="C86" s="326" t="s">
        <v>153</v>
      </c>
      <c r="D86" s="326" t="s">
        <v>318</v>
      </c>
      <c r="E86" s="327" t="s">
        <v>1349</v>
      </c>
      <c r="F86" s="328" t="s">
        <v>1350</v>
      </c>
      <c r="G86" s="329" t="s">
        <v>109</v>
      </c>
      <c r="H86" s="330">
        <v>20</v>
      </c>
      <c r="I86" s="331">
        <v>0</v>
      </c>
      <c r="J86" s="331">
        <f t="shared" si="0"/>
        <v>0</v>
      </c>
      <c r="K86" s="328" t="s">
        <v>152</v>
      </c>
      <c r="L86" s="344" t="s">
        <v>1768</v>
      </c>
      <c r="M86" s="220" t="s">
        <v>5</v>
      </c>
      <c r="N86" s="221" t="s">
        <v>43</v>
      </c>
      <c r="O86" s="41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AR86" s="23" t="s">
        <v>453</v>
      </c>
      <c r="AT86" s="23" t="s">
        <v>318</v>
      </c>
      <c r="AU86" s="23" t="s">
        <v>82</v>
      </c>
      <c r="AY86" s="23" t="s">
        <v>146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23" t="s">
        <v>80</v>
      </c>
      <c r="BK86" s="186">
        <f t="shared" si="9"/>
        <v>0</v>
      </c>
      <c r="BL86" s="23" t="s">
        <v>234</v>
      </c>
      <c r="BM86" s="23" t="s">
        <v>189</v>
      </c>
    </row>
    <row r="87" spans="2:65" s="1" customFormat="1" ht="31.5" customHeight="1">
      <c r="B87" s="174"/>
      <c r="C87" s="345" t="s">
        <v>174</v>
      </c>
      <c r="D87" s="345" t="s">
        <v>148</v>
      </c>
      <c r="E87" s="339" t="s">
        <v>1351</v>
      </c>
      <c r="F87" s="340" t="s">
        <v>1352</v>
      </c>
      <c r="G87" s="334" t="s">
        <v>109</v>
      </c>
      <c r="H87" s="335">
        <v>6</v>
      </c>
      <c r="I87" s="343">
        <v>0</v>
      </c>
      <c r="J87" s="343">
        <f t="shared" si="0"/>
        <v>0</v>
      </c>
      <c r="K87" s="340" t="s">
        <v>152</v>
      </c>
      <c r="L87" s="344" t="s">
        <v>1768</v>
      </c>
      <c r="M87" s="182" t="s">
        <v>5</v>
      </c>
      <c r="N87" s="183" t="s">
        <v>43</v>
      </c>
      <c r="O87" s="41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AR87" s="23" t="s">
        <v>234</v>
      </c>
      <c r="AT87" s="23" t="s">
        <v>148</v>
      </c>
      <c r="AU87" s="23" t="s">
        <v>82</v>
      </c>
      <c r="AY87" s="23" t="s">
        <v>146</v>
      </c>
      <c r="BE87" s="186">
        <f t="shared" si="4"/>
        <v>0</v>
      </c>
      <c r="BF87" s="186">
        <f t="shared" si="5"/>
        <v>0</v>
      </c>
      <c r="BG87" s="186">
        <f t="shared" si="6"/>
        <v>0</v>
      </c>
      <c r="BH87" s="186">
        <f t="shared" si="7"/>
        <v>0</v>
      </c>
      <c r="BI87" s="186">
        <f t="shared" si="8"/>
        <v>0</v>
      </c>
      <c r="BJ87" s="23" t="s">
        <v>80</v>
      </c>
      <c r="BK87" s="186">
        <f t="shared" si="9"/>
        <v>0</v>
      </c>
      <c r="BL87" s="23" t="s">
        <v>234</v>
      </c>
      <c r="BM87" s="23" t="s">
        <v>201</v>
      </c>
    </row>
    <row r="88" spans="2:65" s="1" customFormat="1" ht="22.5" customHeight="1">
      <c r="B88" s="174"/>
      <c r="C88" s="326" t="s">
        <v>178</v>
      </c>
      <c r="D88" s="326" t="s">
        <v>318</v>
      </c>
      <c r="E88" s="327" t="s">
        <v>1353</v>
      </c>
      <c r="F88" s="328" t="s">
        <v>1354</v>
      </c>
      <c r="G88" s="329" t="s">
        <v>109</v>
      </c>
      <c r="H88" s="330">
        <v>6</v>
      </c>
      <c r="I88" s="331">
        <v>0</v>
      </c>
      <c r="J88" s="331">
        <f t="shared" si="0"/>
        <v>0</v>
      </c>
      <c r="K88" s="328" t="s">
        <v>152</v>
      </c>
      <c r="L88" s="344" t="s">
        <v>1768</v>
      </c>
      <c r="M88" s="220" t="s">
        <v>5</v>
      </c>
      <c r="N88" s="221" t="s">
        <v>43</v>
      </c>
      <c r="O88" s="41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AR88" s="23" t="s">
        <v>453</v>
      </c>
      <c r="AT88" s="23" t="s">
        <v>318</v>
      </c>
      <c r="AU88" s="23" t="s">
        <v>82</v>
      </c>
      <c r="AY88" s="23" t="s">
        <v>146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23" t="s">
        <v>80</v>
      </c>
      <c r="BK88" s="186">
        <f t="shared" si="9"/>
        <v>0</v>
      </c>
      <c r="BL88" s="23" t="s">
        <v>234</v>
      </c>
      <c r="BM88" s="23" t="s">
        <v>212</v>
      </c>
    </row>
    <row r="89" spans="2:65" s="1" customFormat="1" ht="31.5" customHeight="1">
      <c r="B89" s="174"/>
      <c r="C89" s="345" t="s">
        <v>184</v>
      </c>
      <c r="D89" s="345" t="s">
        <v>148</v>
      </c>
      <c r="E89" s="339" t="s">
        <v>1355</v>
      </c>
      <c r="F89" s="340" t="s">
        <v>1356</v>
      </c>
      <c r="G89" s="334" t="s">
        <v>109</v>
      </c>
      <c r="H89" s="335">
        <v>10</v>
      </c>
      <c r="I89" s="343">
        <v>0</v>
      </c>
      <c r="J89" s="343">
        <f t="shared" si="0"/>
        <v>0</v>
      </c>
      <c r="K89" s="340" t="s">
        <v>152</v>
      </c>
      <c r="L89" s="344" t="s">
        <v>1768</v>
      </c>
      <c r="M89" s="182" t="s">
        <v>5</v>
      </c>
      <c r="N89" s="183" t="s">
        <v>43</v>
      </c>
      <c r="O89" s="41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AR89" s="23" t="s">
        <v>234</v>
      </c>
      <c r="AT89" s="23" t="s">
        <v>148</v>
      </c>
      <c r="AU89" s="23" t="s">
        <v>82</v>
      </c>
      <c r="AY89" s="23" t="s">
        <v>146</v>
      </c>
      <c r="BE89" s="186">
        <f t="shared" si="4"/>
        <v>0</v>
      </c>
      <c r="BF89" s="186">
        <f t="shared" si="5"/>
        <v>0</v>
      </c>
      <c r="BG89" s="186">
        <f t="shared" si="6"/>
        <v>0</v>
      </c>
      <c r="BH89" s="186">
        <f t="shared" si="7"/>
        <v>0</v>
      </c>
      <c r="BI89" s="186">
        <f t="shared" si="8"/>
        <v>0</v>
      </c>
      <c r="BJ89" s="23" t="s">
        <v>80</v>
      </c>
      <c r="BK89" s="186">
        <f t="shared" si="9"/>
        <v>0</v>
      </c>
      <c r="BL89" s="23" t="s">
        <v>234</v>
      </c>
      <c r="BM89" s="23" t="s">
        <v>224</v>
      </c>
    </row>
    <row r="90" spans="2:65" s="1" customFormat="1" ht="31.5" customHeight="1">
      <c r="B90" s="174"/>
      <c r="C90" s="345" t="s">
        <v>189</v>
      </c>
      <c r="D90" s="345" t="s">
        <v>148</v>
      </c>
      <c r="E90" s="339" t="s">
        <v>1357</v>
      </c>
      <c r="F90" s="340" t="s">
        <v>1358</v>
      </c>
      <c r="G90" s="334" t="s">
        <v>307</v>
      </c>
      <c r="H90" s="335">
        <v>1</v>
      </c>
      <c r="I90" s="343">
        <v>0</v>
      </c>
      <c r="J90" s="343">
        <f t="shared" si="0"/>
        <v>0</v>
      </c>
      <c r="K90" s="340" t="s">
        <v>152</v>
      </c>
      <c r="L90" s="344" t="s">
        <v>1768</v>
      </c>
      <c r="M90" s="182" t="s">
        <v>5</v>
      </c>
      <c r="N90" s="183" t="s">
        <v>43</v>
      </c>
      <c r="O90" s="41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AR90" s="23" t="s">
        <v>234</v>
      </c>
      <c r="AT90" s="23" t="s">
        <v>148</v>
      </c>
      <c r="AU90" s="23" t="s">
        <v>82</v>
      </c>
      <c r="AY90" s="23" t="s">
        <v>146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23" t="s">
        <v>80</v>
      </c>
      <c r="BK90" s="186">
        <f t="shared" si="9"/>
        <v>0</v>
      </c>
      <c r="BL90" s="23" t="s">
        <v>234</v>
      </c>
      <c r="BM90" s="23" t="s">
        <v>234</v>
      </c>
    </row>
    <row r="91" spans="2:65" s="1" customFormat="1" ht="31.5" customHeight="1">
      <c r="B91" s="174"/>
      <c r="C91" s="326" t="s">
        <v>194</v>
      </c>
      <c r="D91" s="326" t="s">
        <v>318</v>
      </c>
      <c r="E91" s="327" t="s">
        <v>1359</v>
      </c>
      <c r="F91" s="328" t="s">
        <v>1360</v>
      </c>
      <c r="G91" s="329" t="s">
        <v>611</v>
      </c>
      <c r="H91" s="330">
        <v>1</v>
      </c>
      <c r="I91" s="331">
        <v>0</v>
      </c>
      <c r="J91" s="331">
        <f t="shared" si="0"/>
        <v>0</v>
      </c>
      <c r="K91" s="328" t="s">
        <v>5</v>
      </c>
      <c r="L91" s="344" t="s">
        <v>1768</v>
      </c>
      <c r="M91" s="220" t="s">
        <v>5</v>
      </c>
      <c r="N91" s="221" t="s">
        <v>43</v>
      </c>
      <c r="O91" s="41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AR91" s="23" t="s">
        <v>453</v>
      </c>
      <c r="AT91" s="23" t="s">
        <v>318</v>
      </c>
      <c r="AU91" s="23" t="s">
        <v>82</v>
      </c>
      <c r="AY91" s="23" t="s">
        <v>146</v>
      </c>
      <c r="BE91" s="186">
        <f t="shared" si="4"/>
        <v>0</v>
      </c>
      <c r="BF91" s="186">
        <f t="shared" si="5"/>
        <v>0</v>
      </c>
      <c r="BG91" s="186">
        <f t="shared" si="6"/>
        <v>0</v>
      </c>
      <c r="BH91" s="186">
        <f t="shared" si="7"/>
        <v>0</v>
      </c>
      <c r="BI91" s="186">
        <f t="shared" si="8"/>
        <v>0</v>
      </c>
      <c r="BJ91" s="23" t="s">
        <v>80</v>
      </c>
      <c r="BK91" s="186">
        <f t="shared" si="9"/>
        <v>0</v>
      </c>
      <c r="BL91" s="23" t="s">
        <v>234</v>
      </c>
      <c r="BM91" s="23" t="s">
        <v>243</v>
      </c>
    </row>
    <row r="92" spans="2:65" s="1" customFormat="1" ht="31.5" customHeight="1">
      <c r="B92" s="174"/>
      <c r="C92" s="345" t="s">
        <v>201</v>
      </c>
      <c r="D92" s="345" t="s">
        <v>148</v>
      </c>
      <c r="E92" s="339" t="s">
        <v>1361</v>
      </c>
      <c r="F92" s="340" t="s">
        <v>1362</v>
      </c>
      <c r="G92" s="334" t="s">
        <v>307</v>
      </c>
      <c r="H92" s="335">
        <v>1</v>
      </c>
      <c r="I92" s="343">
        <v>0</v>
      </c>
      <c r="J92" s="343">
        <f t="shared" si="0"/>
        <v>0</v>
      </c>
      <c r="K92" s="340" t="s">
        <v>152</v>
      </c>
      <c r="L92" s="344" t="s">
        <v>1768</v>
      </c>
      <c r="M92" s="182" t="s">
        <v>5</v>
      </c>
      <c r="N92" s="183" t="s">
        <v>43</v>
      </c>
      <c r="O92" s="41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AR92" s="23" t="s">
        <v>234</v>
      </c>
      <c r="AT92" s="23" t="s">
        <v>148</v>
      </c>
      <c r="AU92" s="23" t="s">
        <v>82</v>
      </c>
      <c r="AY92" s="23" t="s">
        <v>146</v>
      </c>
      <c r="BE92" s="186">
        <f t="shared" si="4"/>
        <v>0</v>
      </c>
      <c r="BF92" s="186">
        <f t="shared" si="5"/>
        <v>0</v>
      </c>
      <c r="BG92" s="186">
        <f t="shared" si="6"/>
        <v>0</v>
      </c>
      <c r="BH92" s="186">
        <f t="shared" si="7"/>
        <v>0</v>
      </c>
      <c r="BI92" s="186">
        <f t="shared" si="8"/>
        <v>0</v>
      </c>
      <c r="BJ92" s="23" t="s">
        <v>80</v>
      </c>
      <c r="BK92" s="186">
        <f t="shared" si="9"/>
        <v>0</v>
      </c>
      <c r="BL92" s="23" t="s">
        <v>234</v>
      </c>
      <c r="BM92" s="23" t="s">
        <v>258</v>
      </c>
    </row>
    <row r="93" spans="2:65" s="1" customFormat="1" ht="31.5" customHeight="1">
      <c r="B93" s="174"/>
      <c r="C93" s="326" t="s">
        <v>207</v>
      </c>
      <c r="D93" s="326" t="s">
        <v>318</v>
      </c>
      <c r="E93" s="327" t="s">
        <v>1363</v>
      </c>
      <c r="F93" s="328" t="s">
        <v>1364</v>
      </c>
      <c r="G93" s="329" t="s">
        <v>611</v>
      </c>
      <c r="H93" s="330">
        <v>1</v>
      </c>
      <c r="I93" s="331">
        <v>0</v>
      </c>
      <c r="J93" s="331">
        <f t="shared" si="0"/>
        <v>0</v>
      </c>
      <c r="K93" s="328" t="s">
        <v>5</v>
      </c>
      <c r="L93" s="344" t="s">
        <v>1768</v>
      </c>
      <c r="M93" s="220" t="s">
        <v>5</v>
      </c>
      <c r="N93" s="221" t="s">
        <v>43</v>
      </c>
      <c r="O93" s="41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AR93" s="23" t="s">
        <v>453</v>
      </c>
      <c r="AT93" s="23" t="s">
        <v>318</v>
      </c>
      <c r="AU93" s="23" t="s">
        <v>82</v>
      </c>
      <c r="AY93" s="23" t="s">
        <v>146</v>
      </c>
      <c r="BE93" s="186">
        <f t="shared" si="4"/>
        <v>0</v>
      </c>
      <c r="BF93" s="186">
        <f t="shared" si="5"/>
        <v>0</v>
      </c>
      <c r="BG93" s="186">
        <f t="shared" si="6"/>
        <v>0</v>
      </c>
      <c r="BH93" s="186">
        <f t="shared" si="7"/>
        <v>0</v>
      </c>
      <c r="BI93" s="186">
        <f t="shared" si="8"/>
        <v>0</v>
      </c>
      <c r="BJ93" s="23" t="s">
        <v>80</v>
      </c>
      <c r="BK93" s="186">
        <f t="shared" si="9"/>
        <v>0</v>
      </c>
      <c r="BL93" s="23" t="s">
        <v>234</v>
      </c>
      <c r="BM93" s="23" t="s">
        <v>267</v>
      </c>
    </row>
    <row r="94" spans="2:65" s="1" customFormat="1" ht="31.5" customHeight="1">
      <c r="B94" s="174"/>
      <c r="C94" s="345" t="s">
        <v>212</v>
      </c>
      <c r="D94" s="345" t="s">
        <v>148</v>
      </c>
      <c r="E94" s="339" t="s">
        <v>1365</v>
      </c>
      <c r="F94" s="340" t="s">
        <v>1366</v>
      </c>
      <c r="G94" s="334" t="s">
        <v>307</v>
      </c>
      <c r="H94" s="335">
        <v>1</v>
      </c>
      <c r="I94" s="343">
        <v>0</v>
      </c>
      <c r="J94" s="343">
        <f t="shared" si="0"/>
        <v>0</v>
      </c>
      <c r="K94" s="340" t="s">
        <v>152</v>
      </c>
      <c r="L94" s="344" t="s">
        <v>1768</v>
      </c>
      <c r="M94" s="182" t="s">
        <v>5</v>
      </c>
      <c r="N94" s="183" t="s">
        <v>43</v>
      </c>
      <c r="O94" s="41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AR94" s="23" t="s">
        <v>234</v>
      </c>
      <c r="AT94" s="23" t="s">
        <v>148</v>
      </c>
      <c r="AU94" s="23" t="s">
        <v>82</v>
      </c>
      <c r="AY94" s="23" t="s">
        <v>146</v>
      </c>
      <c r="BE94" s="186">
        <f t="shared" si="4"/>
        <v>0</v>
      </c>
      <c r="BF94" s="186">
        <f t="shared" si="5"/>
        <v>0</v>
      </c>
      <c r="BG94" s="186">
        <f t="shared" si="6"/>
        <v>0</v>
      </c>
      <c r="BH94" s="186">
        <f t="shared" si="7"/>
        <v>0</v>
      </c>
      <c r="BI94" s="186">
        <f t="shared" si="8"/>
        <v>0</v>
      </c>
      <c r="BJ94" s="23" t="s">
        <v>80</v>
      </c>
      <c r="BK94" s="186">
        <f t="shared" si="9"/>
        <v>0</v>
      </c>
      <c r="BL94" s="23" t="s">
        <v>234</v>
      </c>
      <c r="BM94" s="23" t="s">
        <v>280</v>
      </c>
    </row>
    <row r="95" spans="2:65" s="1" customFormat="1" ht="22.5" customHeight="1">
      <c r="B95" s="174"/>
      <c r="C95" s="326" t="s">
        <v>217</v>
      </c>
      <c r="D95" s="326" t="s">
        <v>318</v>
      </c>
      <c r="E95" s="327" t="s">
        <v>1367</v>
      </c>
      <c r="F95" s="328" t="s">
        <v>1368</v>
      </c>
      <c r="G95" s="329" t="s">
        <v>611</v>
      </c>
      <c r="H95" s="330">
        <v>1</v>
      </c>
      <c r="I95" s="331">
        <v>0</v>
      </c>
      <c r="J95" s="331">
        <f t="shared" si="0"/>
        <v>0</v>
      </c>
      <c r="K95" s="328" t="s">
        <v>5</v>
      </c>
      <c r="L95" s="344" t="s">
        <v>1768</v>
      </c>
      <c r="M95" s="220" t="s">
        <v>5</v>
      </c>
      <c r="N95" s="221" t="s">
        <v>43</v>
      </c>
      <c r="O95" s="41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AR95" s="23" t="s">
        <v>453</v>
      </c>
      <c r="AT95" s="23" t="s">
        <v>318</v>
      </c>
      <c r="AU95" s="23" t="s">
        <v>82</v>
      </c>
      <c r="AY95" s="23" t="s">
        <v>146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23" t="s">
        <v>80</v>
      </c>
      <c r="BK95" s="186">
        <f t="shared" si="9"/>
        <v>0</v>
      </c>
      <c r="BL95" s="23" t="s">
        <v>234</v>
      </c>
      <c r="BM95" s="23" t="s">
        <v>292</v>
      </c>
    </row>
    <row r="96" spans="2:65" s="1" customFormat="1" ht="31.5" customHeight="1">
      <c r="B96" s="174"/>
      <c r="C96" s="326" t="s">
        <v>224</v>
      </c>
      <c r="D96" s="326" t="s">
        <v>318</v>
      </c>
      <c r="E96" s="327" t="s">
        <v>1369</v>
      </c>
      <c r="F96" s="328" t="s">
        <v>1370</v>
      </c>
      <c r="G96" s="329" t="s">
        <v>611</v>
      </c>
      <c r="H96" s="330">
        <v>2</v>
      </c>
      <c r="I96" s="331">
        <v>0</v>
      </c>
      <c r="J96" s="331">
        <f t="shared" si="0"/>
        <v>0</v>
      </c>
      <c r="K96" s="328" t="s">
        <v>5</v>
      </c>
      <c r="L96" s="344" t="s">
        <v>1768</v>
      </c>
      <c r="M96" s="220" t="s">
        <v>5</v>
      </c>
      <c r="N96" s="221" t="s">
        <v>43</v>
      </c>
      <c r="O96" s="41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AR96" s="23" t="s">
        <v>453</v>
      </c>
      <c r="AT96" s="23" t="s">
        <v>318</v>
      </c>
      <c r="AU96" s="23" t="s">
        <v>82</v>
      </c>
      <c r="AY96" s="23" t="s">
        <v>146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23" t="s">
        <v>80</v>
      </c>
      <c r="BK96" s="186">
        <f t="shared" si="9"/>
        <v>0</v>
      </c>
      <c r="BL96" s="23" t="s">
        <v>234</v>
      </c>
      <c r="BM96" s="23" t="s">
        <v>304</v>
      </c>
    </row>
    <row r="97" spans="2:65" s="1" customFormat="1" ht="31.5" customHeight="1">
      <c r="B97" s="174"/>
      <c r="C97" s="345" t="s">
        <v>11</v>
      </c>
      <c r="D97" s="345" t="s">
        <v>148</v>
      </c>
      <c r="E97" s="339" t="s">
        <v>1371</v>
      </c>
      <c r="F97" s="340" t="s">
        <v>1372</v>
      </c>
      <c r="G97" s="334" t="s">
        <v>109</v>
      </c>
      <c r="H97" s="335">
        <v>40</v>
      </c>
      <c r="I97" s="343">
        <v>0</v>
      </c>
      <c r="J97" s="343">
        <f t="shared" si="0"/>
        <v>0</v>
      </c>
      <c r="K97" s="340" t="s">
        <v>152</v>
      </c>
      <c r="L97" s="344" t="s">
        <v>1768</v>
      </c>
      <c r="M97" s="182" t="s">
        <v>5</v>
      </c>
      <c r="N97" s="183" t="s">
        <v>43</v>
      </c>
      <c r="O97" s="41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AR97" s="23" t="s">
        <v>234</v>
      </c>
      <c r="AT97" s="23" t="s">
        <v>148</v>
      </c>
      <c r="AU97" s="23" t="s">
        <v>82</v>
      </c>
      <c r="AY97" s="23" t="s">
        <v>146</v>
      </c>
      <c r="BE97" s="186">
        <f t="shared" si="4"/>
        <v>0</v>
      </c>
      <c r="BF97" s="186">
        <f t="shared" si="5"/>
        <v>0</v>
      </c>
      <c r="BG97" s="186">
        <f t="shared" si="6"/>
        <v>0</v>
      </c>
      <c r="BH97" s="186">
        <f t="shared" si="7"/>
        <v>0</v>
      </c>
      <c r="BI97" s="186">
        <f t="shared" si="8"/>
        <v>0</v>
      </c>
      <c r="BJ97" s="23" t="s">
        <v>80</v>
      </c>
      <c r="BK97" s="186">
        <f t="shared" si="9"/>
        <v>0</v>
      </c>
      <c r="BL97" s="23" t="s">
        <v>234</v>
      </c>
      <c r="BM97" s="23" t="s">
        <v>313</v>
      </c>
    </row>
    <row r="98" spans="2:65" s="1" customFormat="1" ht="22.5" customHeight="1">
      <c r="B98" s="174"/>
      <c r="C98" s="326" t="s">
        <v>234</v>
      </c>
      <c r="D98" s="326" t="s">
        <v>318</v>
      </c>
      <c r="E98" s="327" t="s">
        <v>1373</v>
      </c>
      <c r="F98" s="328" t="s">
        <v>1374</v>
      </c>
      <c r="G98" s="329" t="s">
        <v>109</v>
      </c>
      <c r="H98" s="330">
        <v>40</v>
      </c>
      <c r="I98" s="331">
        <v>0</v>
      </c>
      <c r="J98" s="331">
        <f t="shared" si="0"/>
        <v>0</v>
      </c>
      <c r="K98" s="328" t="s">
        <v>152</v>
      </c>
      <c r="L98" s="344" t="s">
        <v>1768</v>
      </c>
      <c r="M98" s="220" t="s">
        <v>5</v>
      </c>
      <c r="N98" s="221" t="s">
        <v>43</v>
      </c>
      <c r="O98" s="41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AR98" s="23" t="s">
        <v>453</v>
      </c>
      <c r="AT98" s="23" t="s">
        <v>318</v>
      </c>
      <c r="AU98" s="23" t="s">
        <v>82</v>
      </c>
      <c r="AY98" s="23" t="s">
        <v>146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23" t="s">
        <v>80</v>
      </c>
      <c r="BK98" s="186">
        <f t="shared" si="9"/>
        <v>0</v>
      </c>
      <c r="BL98" s="23" t="s">
        <v>234</v>
      </c>
      <c r="BM98" s="23" t="s">
        <v>453</v>
      </c>
    </row>
    <row r="99" spans="2:65" s="1" customFormat="1" ht="31.5" customHeight="1">
      <c r="B99" s="174"/>
      <c r="C99" s="345" t="s">
        <v>238</v>
      </c>
      <c r="D99" s="345" t="s">
        <v>148</v>
      </c>
      <c r="E99" s="339" t="s">
        <v>1375</v>
      </c>
      <c r="F99" s="340" t="s">
        <v>1376</v>
      </c>
      <c r="G99" s="334" t="s">
        <v>109</v>
      </c>
      <c r="H99" s="335">
        <v>5</v>
      </c>
      <c r="I99" s="343">
        <v>0</v>
      </c>
      <c r="J99" s="343">
        <f t="shared" si="0"/>
        <v>0</v>
      </c>
      <c r="K99" s="340" t="s">
        <v>152</v>
      </c>
      <c r="L99" s="344" t="s">
        <v>1768</v>
      </c>
      <c r="M99" s="182" t="s">
        <v>5</v>
      </c>
      <c r="N99" s="183" t="s">
        <v>43</v>
      </c>
      <c r="O99" s="41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AR99" s="23" t="s">
        <v>234</v>
      </c>
      <c r="AT99" s="23" t="s">
        <v>148</v>
      </c>
      <c r="AU99" s="23" t="s">
        <v>82</v>
      </c>
      <c r="AY99" s="23" t="s">
        <v>146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23" t="s">
        <v>80</v>
      </c>
      <c r="BK99" s="186">
        <f t="shared" si="9"/>
        <v>0</v>
      </c>
      <c r="BL99" s="23" t="s">
        <v>234</v>
      </c>
      <c r="BM99" s="23" t="s">
        <v>504</v>
      </c>
    </row>
    <row r="100" spans="2:65" s="1" customFormat="1" ht="31.5" customHeight="1">
      <c r="B100" s="174"/>
      <c r="C100" s="326" t="s">
        <v>243</v>
      </c>
      <c r="D100" s="326" t="s">
        <v>318</v>
      </c>
      <c r="E100" s="327" t="s">
        <v>1377</v>
      </c>
      <c r="F100" s="328" t="s">
        <v>1378</v>
      </c>
      <c r="G100" s="329" t="s">
        <v>318</v>
      </c>
      <c r="H100" s="330">
        <v>5</v>
      </c>
      <c r="I100" s="331">
        <v>0</v>
      </c>
      <c r="J100" s="331">
        <f t="shared" si="0"/>
        <v>0</v>
      </c>
      <c r="K100" s="328" t="s">
        <v>5</v>
      </c>
      <c r="L100" s="344" t="s">
        <v>1768</v>
      </c>
      <c r="M100" s="220" t="s">
        <v>5</v>
      </c>
      <c r="N100" s="221" t="s">
        <v>43</v>
      </c>
      <c r="O100" s="41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AR100" s="23" t="s">
        <v>453</v>
      </c>
      <c r="AT100" s="23" t="s">
        <v>318</v>
      </c>
      <c r="AU100" s="23" t="s">
        <v>82</v>
      </c>
      <c r="AY100" s="23" t="s">
        <v>146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23" t="s">
        <v>80</v>
      </c>
      <c r="BK100" s="186">
        <f t="shared" si="9"/>
        <v>0</v>
      </c>
      <c r="BL100" s="23" t="s">
        <v>234</v>
      </c>
      <c r="BM100" s="23" t="s">
        <v>514</v>
      </c>
    </row>
    <row r="101" spans="2:65" s="1" customFormat="1" ht="22.5" customHeight="1">
      <c r="B101" s="174"/>
      <c r="C101" s="326" t="s">
        <v>252</v>
      </c>
      <c r="D101" s="326" t="s">
        <v>318</v>
      </c>
      <c r="E101" s="327" t="s">
        <v>1379</v>
      </c>
      <c r="F101" s="328" t="s">
        <v>1380</v>
      </c>
      <c r="G101" s="329" t="s">
        <v>307</v>
      </c>
      <c r="H101" s="330">
        <v>3</v>
      </c>
      <c r="I101" s="331">
        <v>0</v>
      </c>
      <c r="J101" s="331">
        <f t="shared" si="0"/>
        <v>0</v>
      </c>
      <c r="K101" s="328" t="s">
        <v>152</v>
      </c>
      <c r="L101" s="344" t="s">
        <v>1768</v>
      </c>
      <c r="M101" s="220" t="s">
        <v>5</v>
      </c>
      <c r="N101" s="221" t="s">
        <v>43</v>
      </c>
      <c r="O101" s="41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AR101" s="23" t="s">
        <v>453</v>
      </c>
      <c r="AT101" s="23" t="s">
        <v>318</v>
      </c>
      <c r="AU101" s="23" t="s">
        <v>82</v>
      </c>
      <c r="AY101" s="23" t="s">
        <v>146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23" t="s">
        <v>80</v>
      </c>
      <c r="BK101" s="186">
        <f t="shared" si="9"/>
        <v>0</v>
      </c>
      <c r="BL101" s="23" t="s">
        <v>234</v>
      </c>
      <c r="BM101" s="23" t="s">
        <v>525</v>
      </c>
    </row>
    <row r="102" spans="2:65" s="1" customFormat="1" ht="22.5" customHeight="1">
      <c r="B102" s="174"/>
      <c r="C102" s="326" t="s">
        <v>258</v>
      </c>
      <c r="D102" s="326" t="s">
        <v>318</v>
      </c>
      <c r="E102" s="327" t="s">
        <v>1381</v>
      </c>
      <c r="F102" s="328" t="s">
        <v>1382</v>
      </c>
      <c r="G102" s="329" t="s">
        <v>307</v>
      </c>
      <c r="H102" s="330">
        <v>7</v>
      </c>
      <c r="I102" s="331">
        <v>0</v>
      </c>
      <c r="J102" s="331">
        <f t="shared" si="0"/>
        <v>0</v>
      </c>
      <c r="K102" s="328" t="s">
        <v>152</v>
      </c>
      <c r="L102" s="344" t="s">
        <v>1768</v>
      </c>
      <c r="M102" s="220" t="s">
        <v>5</v>
      </c>
      <c r="N102" s="221" t="s">
        <v>43</v>
      </c>
      <c r="O102" s="41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AR102" s="23" t="s">
        <v>453</v>
      </c>
      <c r="AT102" s="23" t="s">
        <v>318</v>
      </c>
      <c r="AU102" s="23" t="s">
        <v>82</v>
      </c>
      <c r="AY102" s="23" t="s">
        <v>146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23" t="s">
        <v>80</v>
      </c>
      <c r="BK102" s="186">
        <f t="shared" si="9"/>
        <v>0</v>
      </c>
      <c r="BL102" s="23" t="s">
        <v>234</v>
      </c>
      <c r="BM102" s="23" t="s">
        <v>533</v>
      </c>
    </row>
    <row r="103" spans="2:65" s="1" customFormat="1" ht="31.5" customHeight="1">
      <c r="B103" s="174"/>
      <c r="C103" s="345" t="s">
        <v>10</v>
      </c>
      <c r="D103" s="345" t="s">
        <v>148</v>
      </c>
      <c r="E103" s="339" t="s">
        <v>1383</v>
      </c>
      <c r="F103" s="340" t="s">
        <v>1384</v>
      </c>
      <c r="G103" s="334" t="s">
        <v>109</v>
      </c>
      <c r="H103" s="335">
        <v>10</v>
      </c>
      <c r="I103" s="343">
        <v>0</v>
      </c>
      <c r="J103" s="343">
        <f t="shared" si="0"/>
        <v>0</v>
      </c>
      <c r="K103" s="340" t="s">
        <v>152</v>
      </c>
      <c r="L103" s="344" t="s">
        <v>1768</v>
      </c>
      <c r="M103" s="182" t="s">
        <v>5</v>
      </c>
      <c r="N103" s="183" t="s">
        <v>43</v>
      </c>
      <c r="O103" s="41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AR103" s="23" t="s">
        <v>234</v>
      </c>
      <c r="AT103" s="23" t="s">
        <v>148</v>
      </c>
      <c r="AU103" s="23" t="s">
        <v>82</v>
      </c>
      <c r="AY103" s="23" t="s">
        <v>146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23" t="s">
        <v>80</v>
      </c>
      <c r="BK103" s="186">
        <f t="shared" si="9"/>
        <v>0</v>
      </c>
      <c r="BL103" s="23" t="s">
        <v>234</v>
      </c>
      <c r="BM103" s="23" t="s">
        <v>545</v>
      </c>
    </row>
    <row r="104" spans="2:65" s="1" customFormat="1" ht="22.5" customHeight="1">
      <c r="B104" s="174"/>
      <c r="C104" s="326" t="s">
        <v>267</v>
      </c>
      <c r="D104" s="326" t="s">
        <v>318</v>
      </c>
      <c r="E104" s="327" t="s">
        <v>1385</v>
      </c>
      <c r="F104" s="328" t="s">
        <v>1386</v>
      </c>
      <c r="G104" s="329" t="s">
        <v>109</v>
      </c>
      <c r="H104" s="330">
        <v>10</v>
      </c>
      <c r="I104" s="331">
        <v>0</v>
      </c>
      <c r="J104" s="331">
        <f t="shared" si="0"/>
        <v>0</v>
      </c>
      <c r="K104" s="328" t="s">
        <v>152</v>
      </c>
      <c r="L104" s="344" t="s">
        <v>1768</v>
      </c>
      <c r="M104" s="220" t="s">
        <v>5</v>
      </c>
      <c r="N104" s="221" t="s">
        <v>43</v>
      </c>
      <c r="O104" s="41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AR104" s="23" t="s">
        <v>453</v>
      </c>
      <c r="AT104" s="23" t="s">
        <v>318</v>
      </c>
      <c r="AU104" s="23" t="s">
        <v>82</v>
      </c>
      <c r="AY104" s="23" t="s">
        <v>146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23" t="s">
        <v>80</v>
      </c>
      <c r="BK104" s="186">
        <f t="shared" si="9"/>
        <v>0</v>
      </c>
      <c r="BL104" s="23" t="s">
        <v>234</v>
      </c>
      <c r="BM104" s="23" t="s">
        <v>554</v>
      </c>
    </row>
    <row r="105" spans="2:65" s="1" customFormat="1" ht="31.5" customHeight="1">
      <c r="B105" s="174"/>
      <c r="C105" s="345" t="s">
        <v>272</v>
      </c>
      <c r="D105" s="345" t="s">
        <v>148</v>
      </c>
      <c r="E105" s="339" t="s">
        <v>1387</v>
      </c>
      <c r="F105" s="340" t="s">
        <v>1388</v>
      </c>
      <c r="G105" s="334" t="s">
        <v>307</v>
      </c>
      <c r="H105" s="335">
        <v>1</v>
      </c>
      <c r="I105" s="343">
        <v>0</v>
      </c>
      <c r="J105" s="343">
        <f t="shared" si="0"/>
        <v>0</v>
      </c>
      <c r="K105" s="340" t="s">
        <v>152</v>
      </c>
      <c r="L105" s="344" t="s">
        <v>1768</v>
      </c>
      <c r="M105" s="182" t="s">
        <v>5</v>
      </c>
      <c r="N105" s="183" t="s">
        <v>43</v>
      </c>
      <c r="O105" s="41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AR105" s="23" t="s">
        <v>234</v>
      </c>
      <c r="AT105" s="23" t="s">
        <v>148</v>
      </c>
      <c r="AU105" s="23" t="s">
        <v>82</v>
      </c>
      <c r="AY105" s="23" t="s">
        <v>146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23" t="s">
        <v>80</v>
      </c>
      <c r="BK105" s="186">
        <f t="shared" si="9"/>
        <v>0</v>
      </c>
      <c r="BL105" s="23" t="s">
        <v>234</v>
      </c>
      <c r="BM105" s="23" t="s">
        <v>563</v>
      </c>
    </row>
    <row r="106" spans="2:65" s="1" customFormat="1" ht="31.5" customHeight="1">
      <c r="B106" s="174"/>
      <c r="C106" s="345" t="s">
        <v>280</v>
      </c>
      <c r="D106" s="345" t="s">
        <v>148</v>
      </c>
      <c r="E106" s="339" t="s">
        <v>1389</v>
      </c>
      <c r="F106" s="340" t="s">
        <v>1390</v>
      </c>
      <c r="G106" s="334" t="s">
        <v>109</v>
      </c>
      <c r="H106" s="335">
        <v>10</v>
      </c>
      <c r="I106" s="343">
        <v>0</v>
      </c>
      <c r="J106" s="343">
        <f t="shared" si="0"/>
        <v>0</v>
      </c>
      <c r="K106" s="340" t="s">
        <v>152</v>
      </c>
      <c r="L106" s="344" t="s">
        <v>1768</v>
      </c>
      <c r="M106" s="182" t="s">
        <v>5</v>
      </c>
      <c r="N106" s="183" t="s">
        <v>43</v>
      </c>
      <c r="O106" s="41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AR106" s="23" t="s">
        <v>234</v>
      </c>
      <c r="AT106" s="23" t="s">
        <v>148</v>
      </c>
      <c r="AU106" s="23" t="s">
        <v>82</v>
      </c>
      <c r="AY106" s="23" t="s">
        <v>146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23" t="s">
        <v>80</v>
      </c>
      <c r="BK106" s="186">
        <f t="shared" si="9"/>
        <v>0</v>
      </c>
      <c r="BL106" s="23" t="s">
        <v>234</v>
      </c>
      <c r="BM106" s="23" t="s">
        <v>575</v>
      </c>
    </row>
    <row r="107" spans="2:65" s="1" customFormat="1" ht="31.5" customHeight="1">
      <c r="B107" s="174"/>
      <c r="C107" s="326" t="s">
        <v>285</v>
      </c>
      <c r="D107" s="326" t="s">
        <v>318</v>
      </c>
      <c r="E107" s="327" t="s">
        <v>1391</v>
      </c>
      <c r="F107" s="328" t="s">
        <v>1392</v>
      </c>
      <c r="G107" s="329" t="s">
        <v>318</v>
      </c>
      <c r="H107" s="330">
        <v>4</v>
      </c>
      <c r="I107" s="331">
        <v>0</v>
      </c>
      <c r="J107" s="331">
        <f t="shared" si="0"/>
        <v>0</v>
      </c>
      <c r="K107" s="328" t="s">
        <v>5</v>
      </c>
      <c r="L107" s="344" t="s">
        <v>1768</v>
      </c>
      <c r="M107" s="220" t="s">
        <v>5</v>
      </c>
      <c r="N107" s="221" t="s">
        <v>43</v>
      </c>
      <c r="O107" s="41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AR107" s="23" t="s">
        <v>453</v>
      </c>
      <c r="AT107" s="23" t="s">
        <v>318</v>
      </c>
      <c r="AU107" s="23" t="s">
        <v>82</v>
      </c>
      <c r="AY107" s="23" t="s">
        <v>146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23" t="s">
        <v>80</v>
      </c>
      <c r="BK107" s="186">
        <f t="shared" si="9"/>
        <v>0</v>
      </c>
      <c r="BL107" s="23" t="s">
        <v>234</v>
      </c>
      <c r="BM107" s="23" t="s">
        <v>583</v>
      </c>
    </row>
    <row r="108" spans="2:65" s="1" customFormat="1" ht="31.5" customHeight="1">
      <c r="B108" s="174"/>
      <c r="C108" s="326" t="s">
        <v>292</v>
      </c>
      <c r="D108" s="326" t="s">
        <v>318</v>
      </c>
      <c r="E108" s="327" t="s">
        <v>1393</v>
      </c>
      <c r="F108" s="328" t="s">
        <v>1394</v>
      </c>
      <c r="G108" s="329" t="s">
        <v>611</v>
      </c>
      <c r="H108" s="330">
        <v>4</v>
      </c>
      <c r="I108" s="331">
        <v>0</v>
      </c>
      <c r="J108" s="331">
        <f t="shared" si="0"/>
        <v>0</v>
      </c>
      <c r="K108" s="328" t="s">
        <v>5</v>
      </c>
      <c r="L108" s="344" t="s">
        <v>1768</v>
      </c>
      <c r="M108" s="220" t="s">
        <v>5</v>
      </c>
      <c r="N108" s="221" t="s">
        <v>43</v>
      </c>
      <c r="O108" s="41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AR108" s="23" t="s">
        <v>453</v>
      </c>
      <c r="AT108" s="23" t="s">
        <v>318</v>
      </c>
      <c r="AU108" s="23" t="s">
        <v>82</v>
      </c>
      <c r="AY108" s="23" t="s">
        <v>146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23" t="s">
        <v>80</v>
      </c>
      <c r="BK108" s="186">
        <f t="shared" si="9"/>
        <v>0</v>
      </c>
      <c r="BL108" s="23" t="s">
        <v>234</v>
      </c>
      <c r="BM108" s="23" t="s">
        <v>592</v>
      </c>
    </row>
    <row r="109" spans="2:65" s="1" customFormat="1" ht="31.5" customHeight="1">
      <c r="B109" s="174"/>
      <c r="C109" s="326" t="s">
        <v>297</v>
      </c>
      <c r="D109" s="326" t="s">
        <v>318</v>
      </c>
      <c r="E109" s="327" t="s">
        <v>1395</v>
      </c>
      <c r="F109" s="328" t="s">
        <v>1396</v>
      </c>
      <c r="G109" s="329" t="s">
        <v>611</v>
      </c>
      <c r="H109" s="330">
        <v>4</v>
      </c>
      <c r="I109" s="331">
        <v>0</v>
      </c>
      <c r="J109" s="331">
        <f t="shared" si="0"/>
        <v>0</v>
      </c>
      <c r="K109" s="328" t="s">
        <v>5</v>
      </c>
      <c r="L109" s="344" t="s">
        <v>1768</v>
      </c>
      <c r="M109" s="220" t="s">
        <v>5</v>
      </c>
      <c r="N109" s="221" t="s">
        <v>43</v>
      </c>
      <c r="O109" s="41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AR109" s="23" t="s">
        <v>453</v>
      </c>
      <c r="AT109" s="23" t="s">
        <v>318</v>
      </c>
      <c r="AU109" s="23" t="s">
        <v>82</v>
      </c>
      <c r="AY109" s="23" t="s">
        <v>146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23" t="s">
        <v>80</v>
      </c>
      <c r="BK109" s="186">
        <f t="shared" si="9"/>
        <v>0</v>
      </c>
      <c r="BL109" s="23" t="s">
        <v>234</v>
      </c>
      <c r="BM109" s="23" t="s">
        <v>600</v>
      </c>
    </row>
    <row r="110" spans="2:65" s="1" customFormat="1" ht="31.5" customHeight="1">
      <c r="B110" s="174"/>
      <c r="C110" s="326" t="s">
        <v>304</v>
      </c>
      <c r="D110" s="326" t="s">
        <v>318</v>
      </c>
      <c r="E110" s="327" t="s">
        <v>1397</v>
      </c>
      <c r="F110" s="328" t="s">
        <v>1398</v>
      </c>
      <c r="G110" s="329" t="s">
        <v>611</v>
      </c>
      <c r="H110" s="330">
        <v>8</v>
      </c>
      <c r="I110" s="331">
        <v>0</v>
      </c>
      <c r="J110" s="331">
        <f t="shared" si="0"/>
        <v>0</v>
      </c>
      <c r="K110" s="328" t="s">
        <v>5</v>
      </c>
      <c r="L110" s="344" t="s">
        <v>1768</v>
      </c>
      <c r="M110" s="220" t="s">
        <v>5</v>
      </c>
      <c r="N110" s="221" t="s">
        <v>43</v>
      </c>
      <c r="O110" s="41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AR110" s="23" t="s">
        <v>453</v>
      </c>
      <c r="AT110" s="23" t="s">
        <v>318</v>
      </c>
      <c r="AU110" s="23" t="s">
        <v>82</v>
      </c>
      <c r="AY110" s="23" t="s">
        <v>146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23" t="s">
        <v>80</v>
      </c>
      <c r="BK110" s="186">
        <f t="shared" si="9"/>
        <v>0</v>
      </c>
      <c r="BL110" s="23" t="s">
        <v>234</v>
      </c>
      <c r="BM110" s="23" t="s">
        <v>608</v>
      </c>
    </row>
    <row r="111" spans="2:63" s="10" customFormat="1" ht="37.35" customHeight="1">
      <c r="B111" s="160"/>
      <c r="D111" s="161" t="s">
        <v>71</v>
      </c>
      <c r="E111" s="162" t="s">
        <v>318</v>
      </c>
      <c r="F111" s="162" t="s">
        <v>319</v>
      </c>
      <c r="I111" s="163"/>
      <c r="J111" s="164">
        <f>BK111</f>
        <v>0</v>
      </c>
      <c r="L111" s="160"/>
      <c r="M111" s="165"/>
      <c r="N111" s="166"/>
      <c r="O111" s="166"/>
      <c r="P111" s="167">
        <f>P112</f>
        <v>0</v>
      </c>
      <c r="Q111" s="166"/>
      <c r="R111" s="167">
        <f>R112</f>
        <v>0</v>
      </c>
      <c r="S111" s="166"/>
      <c r="T111" s="168">
        <f>T112</f>
        <v>0</v>
      </c>
      <c r="AR111" s="161" t="s">
        <v>111</v>
      </c>
      <c r="AT111" s="169" t="s">
        <v>71</v>
      </c>
      <c r="AU111" s="169" t="s">
        <v>72</v>
      </c>
      <c r="AY111" s="161" t="s">
        <v>146</v>
      </c>
      <c r="BK111" s="170">
        <f>BK112</f>
        <v>0</v>
      </c>
    </row>
    <row r="112" spans="2:63" s="10" customFormat="1" ht="19.9" customHeight="1">
      <c r="B112" s="160"/>
      <c r="D112" s="171" t="s">
        <v>71</v>
      </c>
      <c r="E112" s="172" t="s">
        <v>1399</v>
      </c>
      <c r="F112" s="172" t="s">
        <v>1400</v>
      </c>
      <c r="I112" s="163"/>
      <c r="J112" s="173">
        <f>BK112</f>
        <v>0</v>
      </c>
      <c r="L112" s="160"/>
      <c r="M112" s="165"/>
      <c r="N112" s="166"/>
      <c r="O112" s="166"/>
      <c r="P112" s="167">
        <f>SUM(P113:P114)</f>
        <v>0</v>
      </c>
      <c r="Q112" s="166"/>
      <c r="R112" s="167">
        <f>SUM(R113:R114)</f>
        <v>0</v>
      </c>
      <c r="S112" s="166"/>
      <c r="T112" s="168">
        <f>SUM(T113:T114)</f>
        <v>0</v>
      </c>
      <c r="AR112" s="161" t="s">
        <v>111</v>
      </c>
      <c r="AT112" s="169" t="s">
        <v>71</v>
      </c>
      <c r="AU112" s="169" t="s">
        <v>80</v>
      </c>
      <c r="AY112" s="161" t="s">
        <v>146</v>
      </c>
      <c r="BK112" s="170">
        <f>SUM(BK113:BK114)</f>
        <v>0</v>
      </c>
    </row>
    <row r="113" spans="2:65" s="1" customFormat="1" ht="44.25" customHeight="1">
      <c r="B113" s="174"/>
      <c r="C113" s="175" t="s">
        <v>309</v>
      </c>
      <c r="D113" s="175" t="s">
        <v>148</v>
      </c>
      <c r="E113" s="176" t="s">
        <v>1401</v>
      </c>
      <c r="F113" s="177" t="s">
        <v>1402</v>
      </c>
      <c r="G113" s="178" t="s">
        <v>109</v>
      </c>
      <c r="H113" s="179">
        <v>50</v>
      </c>
      <c r="I113" s="180"/>
      <c r="J113" s="181">
        <f>ROUND(I113*H113,2)</f>
        <v>0</v>
      </c>
      <c r="K113" s="177" t="s">
        <v>152</v>
      </c>
      <c r="L113" s="40"/>
      <c r="M113" s="182" t="s">
        <v>5</v>
      </c>
      <c r="N113" s="183" t="s">
        <v>43</v>
      </c>
      <c r="O113" s="41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AR113" s="23" t="s">
        <v>324</v>
      </c>
      <c r="AT113" s="23" t="s">
        <v>148</v>
      </c>
      <c r="AU113" s="23" t="s">
        <v>82</v>
      </c>
      <c r="AY113" s="23" t="s">
        <v>146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3" t="s">
        <v>80</v>
      </c>
      <c r="BK113" s="186">
        <f>ROUND(I113*H113,2)</f>
        <v>0</v>
      </c>
      <c r="BL113" s="23" t="s">
        <v>324</v>
      </c>
      <c r="BM113" s="23" t="s">
        <v>617</v>
      </c>
    </row>
    <row r="114" spans="2:65" s="1" customFormat="1" ht="31.5" customHeight="1">
      <c r="B114" s="174"/>
      <c r="C114" s="175" t="s">
        <v>313</v>
      </c>
      <c r="D114" s="175" t="s">
        <v>148</v>
      </c>
      <c r="E114" s="176" t="s">
        <v>1403</v>
      </c>
      <c r="F114" s="177" t="s">
        <v>1404</v>
      </c>
      <c r="G114" s="178" t="s">
        <v>109</v>
      </c>
      <c r="H114" s="179">
        <v>50</v>
      </c>
      <c r="I114" s="180"/>
      <c r="J114" s="181">
        <f>ROUND(I114*H114,2)</f>
        <v>0</v>
      </c>
      <c r="K114" s="177" t="s">
        <v>152</v>
      </c>
      <c r="L114" s="40"/>
      <c r="M114" s="182" t="s">
        <v>5</v>
      </c>
      <c r="N114" s="242" t="s">
        <v>43</v>
      </c>
      <c r="O114" s="243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3" t="s">
        <v>324</v>
      </c>
      <c r="AT114" s="23" t="s">
        <v>148</v>
      </c>
      <c r="AU114" s="23" t="s">
        <v>82</v>
      </c>
      <c r="AY114" s="23" t="s">
        <v>146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3" t="s">
        <v>80</v>
      </c>
      <c r="BK114" s="186">
        <f>ROUND(I114*H114,2)</f>
        <v>0</v>
      </c>
      <c r="BL114" s="23" t="s">
        <v>324</v>
      </c>
      <c r="BM114" s="23" t="s">
        <v>625</v>
      </c>
    </row>
    <row r="115" spans="2:12" s="1" customFormat="1" ht="6.95" customHeight="1">
      <c r="B115" s="55"/>
      <c r="C115" s="56"/>
      <c r="D115" s="56"/>
      <c r="E115" s="56"/>
      <c r="F115" s="56"/>
      <c r="G115" s="56"/>
      <c r="H115" s="56"/>
      <c r="I115" s="127"/>
      <c r="J115" s="56"/>
      <c r="K115" s="56"/>
      <c r="L115" s="40"/>
    </row>
  </sheetData>
  <autoFilter ref="C79:K114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F110" sqref="F1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2" max="12" width="14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</row>
    <row r="8" spans="2:11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408" t="s">
        <v>1405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ROUND(SUM(BE79:BE110),2)</f>
        <v>0</v>
      </c>
      <c r="G30" s="41"/>
      <c r="H30" s="41"/>
      <c r="I30" s="119">
        <v>0.21</v>
      </c>
      <c r="J30" s="118">
        <f>ROUND(ROUND((SUM(BE79:BE110)),2)*I30,2)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ROUND(SUM(BF79:BF110),2)</f>
        <v>0</v>
      </c>
      <c r="G31" s="41"/>
      <c r="H31" s="41"/>
      <c r="I31" s="119">
        <v>0.15</v>
      </c>
      <c r="J31" s="118">
        <f>ROUND(ROUND((SUM(BF79:BF110)),2)*I31,2)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ROUND(SUM(BG79:BG110),2)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ROUND(SUM(BH79:BH110),2)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ROUND(SUM(BI79:BI110),2)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05 - PS 01 - Strojně technologická část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J79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128</v>
      </c>
      <c r="E57" s="138"/>
      <c r="F57" s="138"/>
      <c r="G57" s="138"/>
      <c r="H57" s="138"/>
      <c r="I57" s="139"/>
      <c r="J57" s="140">
        <f>J80</f>
        <v>0</v>
      </c>
      <c r="K57" s="141"/>
    </row>
    <row r="58" spans="2:11" s="8" customFormat="1" ht="19.9" customHeight="1">
      <c r="B58" s="142"/>
      <c r="C58" s="143"/>
      <c r="D58" s="144" t="s">
        <v>1406</v>
      </c>
      <c r="E58" s="145"/>
      <c r="F58" s="145"/>
      <c r="G58" s="145"/>
      <c r="H58" s="145"/>
      <c r="I58" s="146"/>
      <c r="J58" s="147">
        <f>J81</f>
        <v>0</v>
      </c>
      <c r="K58" s="148"/>
    </row>
    <row r="59" spans="2:11" s="7" customFormat="1" ht="24.95" customHeight="1">
      <c r="B59" s="135"/>
      <c r="C59" s="136"/>
      <c r="D59" s="137" t="s">
        <v>365</v>
      </c>
      <c r="E59" s="138"/>
      <c r="F59" s="138"/>
      <c r="G59" s="138"/>
      <c r="H59" s="138"/>
      <c r="I59" s="139"/>
      <c r="J59" s="140">
        <f>J109</f>
        <v>0</v>
      </c>
      <c r="K59" s="14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06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27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28"/>
      <c r="J65" s="59"/>
      <c r="K65" s="59"/>
      <c r="L65" s="40"/>
    </row>
    <row r="66" spans="2:12" s="1" customFormat="1" ht="36.95" customHeight="1">
      <c r="B66" s="40"/>
      <c r="C66" s="60" t="s">
        <v>130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22.5" customHeight="1">
      <c r="B69" s="40"/>
      <c r="E69" s="402" t="str">
        <f>E7</f>
        <v>SV Mnich. Hradiště, Boseň, VDJ - úpr.7.1.19</v>
      </c>
      <c r="F69" s="403"/>
      <c r="G69" s="403"/>
      <c r="H69" s="403"/>
      <c r="L69" s="40"/>
    </row>
    <row r="70" spans="2:12" s="1" customFormat="1" ht="14.45" customHeight="1">
      <c r="B70" s="40"/>
      <c r="C70" s="62" t="s">
        <v>113</v>
      </c>
      <c r="L70" s="40"/>
    </row>
    <row r="71" spans="2:12" s="1" customFormat="1" ht="23.25" customHeight="1">
      <c r="B71" s="40"/>
      <c r="E71" s="383" t="str">
        <f>E9</f>
        <v>05 - PS 01 - Strojně technologická část</v>
      </c>
      <c r="F71" s="404"/>
      <c r="G71" s="404"/>
      <c r="H71" s="404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23</v>
      </c>
      <c r="F73" s="149" t="str">
        <f>F12</f>
        <v>Boseň</v>
      </c>
      <c r="I73" s="150" t="s">
        <v>25</v>
      </c>
      <c r="J73" s="66" t="str">
        <f>IF(J12="","",J12)</f>
        <v>14. 3. 2017</v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27</v>
      </c>
      <c r="F75" s="149" t="str">
        <f>E15</f>
        <v>VaK Mladá Boleslav, a.s.</v>
      </c>
      <c r="I75" s="150" t="s">
        <v>33</v>
      </c>
      <c r="J75" s="149" t="str">
        <f>E21</f>
        <v>Vodohospodářské inženýrské služby a.s.</v>
      </c>
      <c r="L75" s="40"/>
    </row>
    <row r="76" spans="2:12" s="1" customFormat="1" ht="14.45" customHeight="1">
      <c r="B76" s="40"/>
      <c r="C76" s="62" t="s">
        <v>31</v>
      </c>
      <c r="F76" s="149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9" customFormat="1" ht="29.25" customHeight="1">
      <c r="B78" s="151"/>
      <c r="C78" s="152" t="s">
        <v>131</v>
      </c>
      <c r="D78" s="153" t="s">
        <v>57</v>
      </c>
      <c r="E78" s="153" t="s">
        <v>53</v>
      </c>
      <c r="F78" s="153" t="s">
        <v>132</v>
      </c>
      <c r="G78" s="153" t="s">
        <v>133</v>
      </c>
      <c r="H78" s="153" t="s">
        <v>134</v>
      </c>
      <c r="I78" s="154" t="s">
        <v>135</v>
      </c>
      <c r="J78" s="153" t="s">
        <v>117</v>
      </c>
      <c r="K78" s="155" t="s">
        <v>136</v>
      </c>
      <c r="L78" s="151"/>
      <c r="M78" s="72" t="s">
        <v>137</v>
      </c>
      <c r="N78" s="73" t="s">
        <v>42</v>
      </c>
      <c r="O78" s="73" t="s">
        <v>138</v>
      </c>
      <c r="P78" s="73" t="s">
        <v>139</v>
      </c>
      <c r="Q78" s="73" t="s">
        <v>140</v>
      </c>
      <c r="R78" s="73" t="s">
        <v>141</v>
      </c>
      <c r="S78" s="73" t="s">
        <v>142</v>
      </c>
      <c r="T78" s="74" t="s">
        <v>143</v>
      </c>
    </row>
    <row r="79" spans="2:63" s="1" customFormat="1" ht="29.25" customHeight="1">
      <c r="B79" s="40"/>
      <c r="C79" s="76" t="s">
        <v>118</v>
      </c>
      <c r="J79" s="156">
        <f>BK79</f>
        <v>0</v>
      </c>
      <c r="L79" s="40"/>
      <c r="M79" s="75"/>
      <c r="N79" s="67"/>
      <c r="O79" s="67"/>
      <c r="P79" s="157">
        <f>P80+P109</f>
        <v>0</v>
      </c>
      <c r="Q79" s="67"/>
      <c r="R79" s="157">
        <f>R80+R109</f>
        <v>0.18623</v>
      </c>
      <c r="S79" s="67"/>
      <c r="T79" s="158">
        <f>T80+T109</f>
        <v>0</v>
      </c>
      <c r="AT79" s="23" t="s">
        <v>71</v>
      </c>
      <c r="AU79" s="23" t="s">
        <v>119</v>
      </c>
      <c r="BK79" s="159">
        <f>BK80+BK109</f>
        <v>0</v>
      </c>
    </row>
    <row r="80" spans="2:63" s="10" customFormat="1" ht="37.35" customHeight="1">
      <c r="B80" s="160"/>
      <c r="D80" s="161" t="s">
        <v>71</v>
      </c>
      <c r="E80" s="162" t="s">
        <v>318</v>
      </c>
      <c r="F80" s="162" t="s">
        <v>319</v>
      </c>
      <c r="I80" s="163"/>
      <c r="J80" s="164">
        <f>BK80</f>
        <v>0</v>
      </c>
      <c r="L80" s="160"/>
      <c r="M80" s="165"/>
      <c r="N80" s="166"/>
      <c r="O80" s="166"/>
      <c r="P80" s="167">
        <f>P81</f>
        <v>0</v>
      </c>
      <c r="Q80" s="166"/>
      <c r="R80" s="167">
        <f>R81</f>
        <v>0.18623</v>
      </c>
      <c r="S80" s="166"/>
      <c r="T80" s="168">
        <f>T81</f>
        <v>0</v>
      </c>
      <c r="AR80" s="161" t="s">
        <v>111</v>
      </c>
      <c r="AT80" s="169" t="s">
        <v>71</v>
      </c>
      <c r="AU80" s="169" t="s">
        <v>72</v>
      </c>
      <c r="AY80" s="161" t="s">
        <v>146</v>
      </c>
      <c r="BK80" s="170">
        <f>BK81</f>
        <v>0</v>
      </c>
    </row>
    <row r="81" spans="2:63" s="10" customFormat="1" ht="19.9" customHeight="1">
      <c r="B81" s="160"/>
      <c r="D81" s="171" t="s">
        <v>71</v>
      </c>
      <c r="E81" s="172" t="s">
        <v>1407</v>
      </c>
      <c r="F81" s="172" t="s">
        <v>1408</v>
      </c>
      <c r="I81" s="163"/>
      <c r="J81" s="173">
        <f>BK81</f>
        <v>0</v>
      </c>
      <c r="L81" s="160"/>
      <c r="M81" s="165"/>
      <c r="N81" s="166"/>
      <c r="O81" s="166"/>
      <c r="P81" s="167">
        <f>SUM(P82:P108)</f>
        <v>0</v>
      </c>
      <c r="Q81" s="166"/>
      <c r="R81" s="167">
        <f>SUM(R82:R108)</f>
        <v>0.18623</v>
      </c>
      <c r="S81" s="166"/>
      <c r="T81" s="168">
        <f>SUM(T82:T108)</f>
        <v>0</v>
      </c>
      <c r="AR81" s="161" t="s">
        <v>111</v>
      </c>
      <c r="AT81" s="169" t="s">
        <v>71</v>
      </c>
      <c r="AU81" s="169" t="s">
        <v>80</v>
      </c>
      <c r="AY81" s="161" t="s">
        <v>146</v>
      </c>
      <c r="BK81" s="170">
        <f>SUM(BK82:BK108)</f>
        <v>0</v>
      </c>
    </row>
    <row r="82" spans="2:65" s="1" customFormat="1" ht="22.5" customHeight="1">
      <c r="B82" s="174"/>
      <c r="C82" s="345" t="s">
        <v>80</v>
      </c>
      <c r="D82" s="345" t="s">
        <v>148</v>
      </c>
      <c r="E82" s="339" t="s">
        <v>1409</v>
      </c>
      <c r="F82" s="340" t="s">
        <v>1410</v>
      </c>
      <c r="G82" s="334" t="s">
        <v>713</v>
      </c>
      <c r="H82" s="335">
        <v>1</v>
      </c>
      <c r="I82" s="343">
        <v>0</v>
      </c>
      <c r="J82" s="343">
        <f aca="true" t="shared" si="0" ref="J82:J108">ROUND(I82*H82,2)</f>
        <v>0</v>
      </c>
      <c r="K82" s="340" t="s">
        <v>5</v>
      </c>
      <c r="L82" s="344" t="s">
        <v>1768</v>
      </c>
      <c r="M82" s="182" t="s">
        <v>5</v>
      </c>
      <c r="N82" s="183" t="s">
        <v>43</v>
      </c>
      <c r="O82" s="41"/>
      <c r="P82" s="184">
        <f aca="true" t="shared" si="1" ref="P82:P108">O82*H82</f>
        <v>0</v>
      </c>
      <c r="Q82" s="184">
        <v>0.00115</v>
      </c>
      <c r="R82" s="184">
        <f aca="true" t="shared" si="2" ref="R82:R108">Q82*H82</f>
        <v>0.00115</v>
      </c>
      <c r="S82" s="184">
        <v>0</v>
      </c>
      <c r="T82" s="185">
        <f aca="true" t="shared" si="3" ref="T82:T108">S82*H82</f>
        <v>0</v>
      </c>
      <c r="AR82" s="23" t="s">
        <v>324</v>
      </c>
      <c r="AT82" s="23" t="s">
        <v>148</v>
      </c>
      <c r="AU82" s="23" t="s">
        <v>82</v>
      </c>
      <c r="AY82" s="23" t="s">
        <v>146</v>
      </c>
      <c r="BE82" s="186">
        <f aca="true" t="shared" si="4" ref="BE82:BE108">IF(N82="základní",J82,0)</f>
        <v>0</v>
      </c>
      <c r="BF82" s="186">
        <f aca="true" t="shared" si="5" ref="BF82:BF108">IF(N82="snížená",J82,0)</f>
        <v>0</v>
      </c>
      <c r="BG82" s="186">
        <f aca="true" t="shared" si="6" ref="BG82:BG108">IF(N82="zákl. přenesená",J82,0)</f>
        <v>0</v>
      </c>
      <c r="BH82" s="186">
        <f aca="true" t="shared" si="7" ref="BH82:BH108">IF(N82="sníž. přenesená",J82,0)</f>
        <v>0</v>
      </c>
      <c r="BI82" s="186">
        <f aca="true" t="shared" si="8" ref="BI82:BI108">IF(N82="nulová",J82,0)</f>
        <v>0</v>
      </c>
      <c r="BJ82" s="23" t="s">
        <v>80</v>
      </c>
      <c r="BK82" s="186">
        <f aca="true" t="shared" si="9" ref="BK82:BK108">ROUND(I82*H82,2)</f>
        <v>0</v>
      </c>
      <c r="BL82" s="23" t="s">
        <v>324</v>
      </c>
      <c r="BM82" s="23" t="s">
        <v>1411</v>
      </c>
    </row>
    <row r="83" spans="2:65" s="1" customFormat="1" ht="22.5" customHeight="1">
      <c r="B83" s="174"/>
      <c r="C83" s="326" t="s">
        <v>82</v>
      </c>
      <c r="D83" s="326" t="s">
        <v>318</v>
      </c>
      <c r="E83" s="327" t="s">
        <v>1412</v>
      </c>
      <c r="F83" s="328" t="s">
        <v>1413</v>
      </c>
      <c r="G83" s="329" t="s">
        <v>611</v>
      </c>
      <c r="H83" s="330">
        <v>2</v>
      </c>
      <c r="I83" s="331">
        <v>0</v>
      </c>
      <c r="J83" s="331">
        <f t="shared" si="0"/>
        <v>0</v>
      </c>
      <c r="K83" s="328" t="s">
        <v>5</v>
      </c>
      <c r="L83" s="344" t="s">
        <v>1768</v>
      </c>
      <c r="M83" s="220" t="s">
        <v>5</v>
      </c>
      <c r="N83" s="221" t="s">
        <v>43</v>
      </c>
      <c r="O83" s="41"/>
      <c r="P83" s="184">
        <f t="shared" si="1"/>
        <v>0</v>
      </c>
      <c r="Q83" s="184">
        <v>0.01097</v>
      </c>
      <c r="R83" s="184">
        <f t="shared" si="2"/>
        <v>0.02194</v>
      </c>
      <c r="S83" s="184">
        <v>0</v>
      </c>
      <c r="T83" s="185">
        <f t="shared" si="3"/>
        <v>0</v>
      </c>
      <c r="AR83" s="23" t="s">
        <v>82</v>
      </c>
      <c r="AT83" s="23" t="s">
        <v>318</v>
      </c>
      <c r="AU83" s="23" t="s">
        <v>82</v>
      </c>
      <c r="AY83" s="23" t="s">
        <v>146</v>
      </c>
      <c r="BE83" s="186">
        <f t="shared" si="4"/>
        <v>0</v>
      </c>
      <c r="BF83" s="186">
        <f t="shared" si="5"/>
        <v>0</v>
      </c>
      <c r="BG83" s="186">
        <f t="shared" si="6"/>
        <v>0</v>
      </c>
      <c r="BH83" s="186">
        <f t="shared" si="7"/>
        <v>0</v>
      </c>
      <c r="BI83" s="186">
        <f t="shared" si="8"/>
        <v>0</v>
      </c>
      <c r="BJ83" s="23" t="s">
        <v>80</v>
      </c>
      <c r="BK83" s="186">
        <f t="shared" si="9"/>
        <v>0</v>
      </c>
      <c r="BL83" s="23" t="s">
        <v>80</v>
      </c>
      <c r="BM83" s="23" t="s">
        <v>1414</v>
      </c>
    </row>
    <row r="84" spans="2:65" s="1" customFormat="1" ht="22.5" customHeight="1">
      <c r="B84" s="174"/>
      <c r="C84" s="326" t="s">
        <v>111</v>
      </c>
      <c r="D84" s="326" t="s">
        <v>318</v>
      </c>
      <c r="E84" s="327" t="s">
        <v>1415</v>
      </c>
      <c r="F84" s="328" t="s">
        <v>1416</v>
      </c>
      <c r="G84" s="329" t="s">
        <v>611</v>
      </c>
      <c r="H84" s="330">
        <v>2</v>
      </c>
      <c r="I84" s="331">
        <v>0</v>
      </c>
      <c r="J84" s="331">
        <f t="shared" si="0"/>
        <v>0</v>
      </c>
      <c r="K84" s="328" t="s">
        <v>5</v>
      </c>
      <c r="L84" s="344" t="s">
        <v>1768</v>
      </c>
      <c r="M84" s="220" t="s">
        <v>5</v>
      </c>
      <c r="N84" s="221" t="s">
        <v>43</v>
      </c>
      <c r="O84" s="41"/>
      <c r="P84" s="184">
        <f t="shared" si="1"/>
        <v>0</v>
      </c>
      <c r="Q84" s="184">
        <v>0.0007</v>
      </c>
      <c r="R84" s="184">
        <f t="shared" si="2"/>
        <v>0.0014</v>
      </c>
      <c r="S84" s="184">
        <v>0</v>
      </c>
      <c r="T84" s="185">
        <f t="shared" si="3"/>
        <v>0</v>
      </c>
      <c r="AR84" s="23" t="s">
        <v>82</v>
      </c>
      <c r="AT84" s="23" t="s">
        <v>318</v>
      </c>
      <c r="AU84" s="23" t="s">
        <v>82</v>
      </c>
      <c r="AY84" s="23" t="s">
        <v>146</v>
      </c>
      <c r="BE84" s="186">
        <f t="shared" si="4"/>
        <v>0</v>
      </c>
      <c r="BF84" s="186">
        <f t="shared" si="5"/>
        <v>0</v>
      </c>
      <c r="BG84" s="186">
        <f t="shared" si="6"/>
        <v>0</v>
      </c>
      <c r="BH84" s="186">
        <f t="shared" si="7"/>
        <v>0</v>
      </c>
      <c r="BI84" s="186">
        <f t="shared" si="8"/>
        <v>0</v>
      </c>
      <c r="BJ84" s="23" t="s">
        <v>80</v>
      </c>
      <c r="BK84" s="186">
        <f t="shared" si="9"/>
        <v>0</v>
      </c>
      <c r="BL84" s="23" t="s">
        <v>80</v>
      </c>
      <c r="BM84" s="23" t="s">
        <v>1417</v>
      </c>
    </row>
    <row r="85" spans="2:65" s="1" customFormat="1" ht="22.5" customHeight="1">
      <c r="B85" s="174"/>
      <c r="C85" s="326" t="s">
        <v>153</v>
      </c>
      <c r="D85" s="326" t="s">
        <v>318</v>
      </c>
      <c r="E85" s="327" t="s">
        <v>1418</v>
      </c>
      <c r="F85" s="328" t="s">
        <v>1419</v>
      </c>
      <c r="G85" s="329" t="s">
        <v>611</v>
      </c>
      <c r="H85" s="330">
        <v>3</v>
      </c>
      <c r="I85" s="331">
        <v>0</v>
      </c>
      <c r="J85" s="331">
        <f t="shared" si="0"/>
        <v>0</v>
      </c>
      <c r="K85" s="328" t="s">
        <v>5</v>
      </c>
      <c r="L85" s="344" t="s">
        <v>1768</v>
      </c>
      <c r="M85" s="220" t="s">
        <v>5</v>
      </c>
      <c r="N85" s="221" t="s">
        <v>43</v>
      </c>
      <c r="O85" s="41"/>
      <c r="P85" s="184">
        <f t="shared" si="1"/>
        <v>0</v>
      </c>
      <c r="Q85" s="184">
        <v>0.01847</v>
      </c>
      <c r="R85" s="184">
        <f t="shared" si="2"/>
        <v>0.05541</v>
      </c>
      <c r="S85" s="184">
        <v>0</v>
      </c>
      <c r="T85" s="185">
        <f t="shared" si="3"/>
        <v>0</v>
      </c>
      <c r="AR85" s="23" t="s">
        <v>82</v>
      </c>
      <c r="AT85" s="23" t="s">
        <v>318</v>
      </c>
      <c r="AU85" s="23" t="s">
        <v>82</v>
      </c>
      <c r="AY85" s="23" t="s">
        <v>146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23" t="s">
        <v>80</v>
      </c>
      <c r="BK85" s="186">
        <f t="shared" si="9"/>
        <v>0</v>
      </c>
      <c r="BL85" s="23" t="s">
        <v>80</v>
      </c>
      <c r="BM85" s="23" t="s">
        <v>1420</v>
      </c>
    </row>
    <row r="86" spans="2:65" s="1" customFormat="1" ht="22.5" customHeight="1">
      <c r="B86" s="174"/>
      <c r="C86" s="326" t="s">
        <v>174</v>
      </c>
      <c r="D86" s="326" t="s">
        <v>318</v>
      </c>
      <c r="E86" s="327" t="s">
        <v>1421</v>
      </c>
      <c r="F86" s="328" t="s">
        <v>1422</v>
      </c>
      <c r="G86" s="329" t="s">
        <v>611</v>
      </c>
      <c r="H86" s="330">
        <v>3</v>
      </c>
      <c r="I86" s="331">
        <v>0</v>
      </c>
      <c r="J86" s="331">
        <f t="shared" si="0"/>
        <v>0</v>
      </c>
      <c r="K86" s="328" t="s">
        <v>5</v>
      </c>
      <c r="L86" s="344" t="s">
        <v>1768</v>
      </c>
      <c r="M86" s="220" t="s">
        <v>5</v>
      </c>
      <c r="N86" s="221" t="s">
        <v>43</v>
      </c>
      <c r="O86" s="41"/>
      <c r="P86" s="184">
        <f t="shared" si="1"/>
        <v>0</v>
      </c>
      <c r="Q86" s="184">
        <v>0.00105</v>
      </c>
      <c r="R86" s="184">
        <f t="shared" si="2"/>
        <v>0.00315</v>
      </c>
      <c r="S86" s="184">
        <v>0</v>
      </c>
      <c r="T86" s="185">
        <f t="shared" si="3"/>
        <v>0</v>
      </c>
      <c r="AR86" s="23" t="s">
        <v>82</v>
      </c>
      <c r="AT86" s="23" t="s">
        <v>318</v>
      </c>
      <c r="AU86" s="23" t="s">
        <v>82</v>
      </c>
      <c r="AY86" s="23" t="s">
        <v>146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23" t="s">
        <v>80</v>
      </c>
      <c r="BK86" s="186">
        <f t="shared" si="9"/>
        <v>0</v>
      </c>
      <c r="BL86" s="23" t="s">
        <v>80</v>
      </c>
      <c r="BM86" s="23" t="s">
        <v>1423</v>
      </c>
    </row>
    <row r="87" spans="2:65" s="1" customFormat="1" ht="22.5" customHeight="1">
      <c r="B87" s="174"/>
      <c r="C87" s="326" t="s">
        <v>178</v>
      </c>
      <c r="D87" s="326" t="s">
        <v>318</v>
      </c>
      <c r="E87" s="327" t="s">
        <v>1424</v>
      </c>
      <c r="F87" s="328" t="s">
        <v>1425</v>
      </c>
      <c r="G87" s="329" t="s">
        <v>307</v>
      </c>
      <c r="H87" s="330">
        <v>1</v>
      </c>
      <c r="I87" s="331">
        <v>0</v>
      </c>
      <c r="J87" s="331">
        <f t="shared" si="0"/>
        <v>0</v>
      </c>
      <c r="K87" s="328" t="s">
        <v>5</v>
      </c>
      <c r="L87" s="344" t="s">
        <v>1768</v>
      </c>
      <c r="M87" s="220" t="s">
        <v>5</v>
      </c>
      <c r="N87" s="221" t="s">
        <v>43</v>
      </c>
      <c r="O87" s="41"/>
      <c r="P87" s="184">
        <f t="shared" si="1"/>
        <v>0</v>
      </c>
      <c r="Q87" s="184">
        <v>0.02444</v>
      </c>
      <c r="R87" s="184">
        <f t="shared" si="2"/>
        <v>0.02444</v>
      </c>
      <c r="S87" s="184">
        <v>0</v>
      </c>
      <c r="T87" s="185">
        <f t="shared" si="3"/>
        <v>0</v>
      </c>
      <c r="AR87" s="23" t="s">
        <v>1426</v>
      </c>
      <c r="AT87" s="23" t="s">
        <v>318</v>
      </c>
      <c r="AU87" s="23" t="s">
        <v>82</v>
      </c>
      <c r="AY87" s="23" t="s">
        <v>146</v>
      </c>
      <c r="BE87" s="186">
        <f t="shared" si="4"/>
        <v>0</v>
      </c>
      <c r="BF87" s="186">
        <f t="shared" si="5"/>
        <v>0</v>
      </c>
      <c r="BG87" s="186">
        <f t="shared" si="6"/>
        <v>0</v>
      </c>
      <c r="BH87" s="186">
        <f t="shared" si="7"/>
        <v>0</v>
      </c>
      <c r="BI87" s="186">
        <f t="shared" si="8"/>
        <v>0</v>
      </c>
      <c r="BJ87" s="23" t="s">
        <v>80</v>
      </c>
      <c r="BK87" s="186">
        <f t="shared" si="9"/>
        <v>0</v>
      </c>
      <c r="BL87" s="23" t="s">
        <v>324</v>
      </c>
      <c r="BM87" s="23" t="s">
        <v>1427</v>
      </c>
    </row>
    <row r="88" spans="2:65" s="1" customFormat="1" ht="22.5" customHeight="1">
      <c r="B88" s="174"/>
      <c r="C88" s="326" t="s">
        <v>184</v>
      </c>
      <c r="D88" s="326" t="s">
        <v>318</v>
      </c>
      <c r="E88" s="327" t="s">
        <v>1428</v>
      </c>
      <c r="F88" s="328" t="s">
        <v>1429</v>
      </c>
      <c r="G88" s="329" t="s">
        <v>307</v>
      </c>
      <c r="H88" s="330">
        <v>1</v>
      </c>
      <c r="I88" s="331">
        <v>0</v>
      </c>
      <c r="J88" s="331">
        <f t="shared" si="0"/>
        <v>0</v>
      </c>
      <c r="K88" s="328" t="s">
        <v>5</v>
      </c>
      <c r="L88" s="344" t="s">
        <v>1768</v>
      </c>
      <c r="M88" s="220" t="s">
        <v>5</v>
      </c>
      <c r="N88" s="221" t="s">
        <v>43</v>
      </c>
      <c r="O88" s="41"/>
      <c r="P88" s="184">
        <f t="shared" si="1"/>
        <v>0</v>
      </c>
      <c r="Q88" s="184">
        <v>0.00145</v>
      </c>
      <c r="R88" s="184">
        <f t="shared" si="2"/>
        <v>0.00145</v>
      </c>
      <c r="S88" s="184">
        <v>0</v>
      </c>
      <c r="T88" s="185">
        <f t="shared" si="3"/>
        <v>0</v>
      </c>
      <c r="AR88" s="23" t="s">
        <v>1426</v>
      </c>
      <c r="AT88" s="23" t="s">
        <v>318</v>
      </c>
      <c r="AU88" s="23" t="s">
        <v>82</v>
      </c>
      <c r="AY88" s="23" t="s">
        <v>146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23" t="s">
        <v>80</v>
      </c>
      <c r="BK88" s="186">
        <f t="shared" si="9"/>
        <v>0</v>
      </c>
      <c r="BL88" s="23" t="s">
        <v>324</v>
      </c>
      <c r="BM88" s="23" t="s">
        <v>1430</v>
      </c>
    </row>
    <row r="89" spans="2:65" s="1" customFormat="1" ht="22.5" customHeight="1">
      <c r="B89" s="174"/>
      <c r="C89" s="326" t="s">
        <v>189</v>
      </c>
      <c r="D89" s="326" t="s">
        <v>318</v>
      </c>
      <c r="E89" s="327" t="s">
        <v>1431</v>
      </c>
      <c r="F89" s="328" t="s">
        <v>1432</v>
      </c>
      <c r="G89" s="329" t="s">
        <v>307</v>
      </c>
      <c r="H89" s="330">
        <v>1</v>
      </c>
      <c r="I89" s="331">
        <v>0</v>
      </c>
      <c r="J89" s="331">
        <f t="shared" si="0"/>
        <v>0</v>
      </c>
      <c r="K89" s="328" t="s">
        <v>5</v>
      </c>
      <c r="L89" s="344" t="s">
        <v>1768</v>
      </c>
      <c r="M89" s="220" t="s">
        <v>5</v>
      </c>
      <c r="N89" s="221" t="s">
        <v>43</v>
      </c>
      <c r="O89" s="41"/>
      <c r="P89" s="184">
        <f t="shared" si="1"/>
        <v>0</v>
      </c>
      <c r="Q89" s="184">
        <v>0.019</v>
      </c>
      <c r="R89" s="184">
        <f t="shared" si="2"/>
        <v>0.019</v>
      </c>
      <c r="S89" s="184">
        <v>0</v>
      </c>
      <c r="T89" s="185">
        <f t="shared" si="3"/>
        <v>0</v>
      </c>
      <c r="AR89" s="23" t="s">
        <v>1426</v>
      </c>
      <c r="AT89" s="23" t="s">
        <v>318</v>
      </c>
      <c r="AU89" s="23" t="s">
        <v>82</v>
      </c>
      <c r="AY89" s="23" t="s">
        <v>146</v>
      </c>
      <c r="BE89" s="186">
        <f t="shared" si="4"/>
        <v>0</v>
      </c>
      <c r="BF89" s="186">
        <f t="shared" si="5"/>
        <v>0</v>
      </c>
      <c r="BG89" s="186">
        <f t="shared" si="6"/>
        <v>0</v>
      </c>
      <c r="BH89" s="186">
        <f t="shared" si="7"/>
        <v>0</v>
      </c>
      <c r="BI89" s="186">
        <f t="shared" si="8"/>
        <v>0</v>
      </c>
      <c r="BJ89" s="23" t="s">
        <v>80</v>
      </c>
      <c r="BK89" s="186">
        <f t="shared" si="9"/>
        <v>0</v>
      </c>
      <c r="BL89" s="23" t="s">
        <v>324</v>
      </c>
      <c r="BM89" s="23" t="s">
        <v>1433</v>
      </c>
    </row>
    <row r="90" spans="2:65" s="1" customFormat="1" ht="31.5" customHeight="1">
      <c r="B90" s="174"/>
      <c r="C90" s="326" t="s">
        <v>194</v>
      </c>
      <c r="D90" s="326" t="s">
        <v>318</v>
      </c>
      <c r="E90" s="327" t="s">
        <v>1434</v>
      </c>
      <c r="F90" s="328" t="s">
        <v>1435</v>
      </c>
      <c r="G90" s="329" t="s">
        <v>307</v>
      </c>
      <c r="H90" s="330">
        <v>1</v>
      </c>
      <c r="I90" s="331">
        <v>0</v>
      </c>
      <c r="J90" s="331">
        <f t="shared" si="0"/>
        <v>0</v>
      </c>
      <c r="K90" s="328" t="s">
        <v>5</v>
      </c>
      <c r="L90" s="344" t="s">
        <v>1768</v>
      </c>
      <c r="M90" s="220" t="s">
        <v>5</v>
      </c>
      <c r="N90" s="221" t="s">
        <v>43</v>
      </c>
      <c r="O90" s="41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AR90" s="23" t="s">
        <v>1426</v>
      </c>
      <c r="AT90" s="23" t="s">
        <v>318</v>
      </c>
      <c r="AU90" s="23" t="s">
        <v>82</v>
      </c>
      <c r="AY90" s="23" t="s">
        <v>146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23" t="s">
        <v>80</v>
      </c>
      <c r="BK90" s="186">
        <f t="shared" si="9"/>
        <v>0</v>
      </c>
      <c r="BL90" s="23" t="s">
        <v>324</v>
      </c>
      <c r="BM90" s="23" t="s">
        <v>1436</v>
      </c>
    </row>
    <row r="91" spans="2:65" s="1" customFormat="1" ht="57" customHeight="1">
      <c r="B91" s="174"/>
      <c r="C91" s="326" t="s">
        <v>201</v>
      </c>
      <c r="D91" s="326" t="s">
        <v>318</v>
      </c>
      <c r="E91" s="327" t="s">
        <v>1437</v>
      </c>
      <c r="F91" s="328" t="s">
        <v>1438</v>
      </c>
      <c r="G91" s="329" t="s">
        <v>307</v>
      </c>
      <c r="H91" s="330">
        <v>2</v>
      </c>
      <c r="I91" s="331">
        <v>0</v>
      </c>
      <c r="J91" s="331">
        <f t="shared" si="0"/>
        <v>0</v>
      </c>
      <c r="K91" s="328" t="s">
        <v>5</v>
      </c>
      <c r="L91" s="344" t="s">
        <v>1768</v>
      </c>
      <c r="M91" s="220" t="s">
        <v>5</v>
      </c>
      <c r="N91" s="221" t="s">
        <v>43</v>
      </c>
      <c r="O91" s="41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AR91" s="23" t="s">
        <v>1426</v>
      </c>
      <c r="AT91" s="23" t="s">
        <v>318</v>
      </c>
      <c r="AU91" s="23" t="s">
        <v>82</v>
      </c>
      <c r="AY91" s="23" t="s">
        <v>146</v>
      </c>
      <c r="BE91" s="186">
        <f t="shared" si="4"/>
        <v>0</v>
      </c>
      <c r="BF91" s="186">
        <f t="shared" si="5"/>
        <v>0</v>
      </c>
      <c r="BG91" s="186">
        <f t="shared" si="6"/>
        <v>0</v>
      </c>
      <c r="BH91" s="186">
        <f t="shared" si="7"/>
        <v>0</v>
      </c>
      <c r="BI91" s="186">
        <f t="shared" si="8"/>
        <v>0</v>
      </c>
      <c r="BJ91" s="23" t="s">
        <v>80</v>
      </c>
      <c r="BK91" s="186">
        <f t="shared" si="9"/>
        <v>0</v>
      </c>
      <c r="BL91" s="23" t="s">
        <v>324</v>
      </c>
      <c r="BM91" s="23" t="s">
        <v>1439</v>
      </c>
    </row>
    <row r="92" spans="2:65" s="1" customFormat="1" ht="31.5" customHeight="1">
      <c r="B92" s="174"/>
      <c r="C92" s="326" t="s">
        <v>207</v>
      </c>
      <c r="D92" s="326" t="s">
        <v>318</v>
      </c>
      <c r="E92" s="327" t="s">
        <v>1440</v>
      </c>
      <c r="F92" s="328" t="s">
        <v>1441</v>
      </c>
      <c r="G92" s="329" t="s">
        <v>307</v>
      </c>
      <c r="H92" s="330">
        <v>1</v>
      </c>
      <c r="I92" s="331">
        <v>0</v>
      </c>
      <c r="J92" s="331">
        <f t="shared" si="0"/>
        <v>0</v>
      </c>
      <c r="K92" s="328" t="s">
        <v>5</v>
      </c>
      <c r="L92" s="344" t="s">
        <v>1768</v>
      </c>
      <c r="M92" s="220" t="s">
        <v>5</v>
      </c>
      <c r="N92" s="221" t="s">
        <v>43</v>
      </c>
      <c r="O92" s="41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AR92" s="23" t="s">
        <v>1426</v>
      </c>
      <c r="AT92" s="23" t="s">
        <v>318</v>
      </c>
      <c r="AU92" s="23" t="s">
        <v>82</v>
      </c>
      <c r="AY92" s="23" t="s">
        <v>146</v>
      </c>
      <c r="BE92" s="186">
        <f t="shared" si="4"/>
        <v>0</v>
      </c>
      <c r="BF92" s="186">
        <f t="shared" si="5"/>
        <v>0</v>
      </c>
      <c r="BG92" s="186">
        <f t="shared" si="6"/>
        <v>0</v>
      </c>
      <c r="BH92" s="186">
        <f t="shared" si="7"/>
        <v>0</v>
      </c>
      <c r="BI92" s="186">
        <f t="shared" si="8"/>
        <v>0</v>
      </c>
      <c r="BJ92" s="23" t="s">
        <v>80</v>
      </c>
      <c r="BK92" s="186">
        <f t="shared" si="9"/>
        <v>0</v>
      </c>
      <c r="BL92" s="23" t="s">
        <v>324</v>
      </c>
      <c r="BM92" s="23" t="s">
        <v>1442</v>
      </c>
    </row>
    <row r="93" spans="2:65" s="1" customFormat="1" ht="31.5" customHeight="1">
      <c r="B93" s="174"/>
      <c r="C93" s="326" t="s">
        <v>212</v>
      </c>
      <c r="D93" s="326" t="s">
        <v>318</v>
      </c>
      <c r="E93" s="327" t="s">
        <v>1443</v>
      </c>
      <c r="F93" s="328" t="s">
        <v>1444</v>
      </c>
      <c r="G93" s="329" t="s">
        <v>307</v>
      </c>
      <c r="H93" s="330">
        <v>1</v>
      </c>
      <c r="I93" s="331">
        <v>0</v>
      </c>
      <c r="J93" s="331">
        <f t="shared" si="0"/>
        <v>0</v>
      </c>
      <c r="K93" s="328" t="s">
        <v>5</v>
      </c>
      <c r="L93" s="344" t="s">
        <v>1768</v>
      </c>
      <c r="M93" s="220" t="s">
        <v>5</v>
      </c>
      <c r="N93" s="221" t="s">
        <v>43</v>
      </c>
      <c r="O93" s="41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AR93" s="23" t="s">
        <v>1426</v>
      </c>
      <c r="AT93" s="23" t="s">
        <v>318</v>
      </c>
      <c r="AU93" s="23" t="s">
        <v>82</v>
      </c>
      <c r="AY93" s="23" t="s">
        <v>146</v>
      </c>
      <c r="BE93" s="186">
        <f t="shared" si="4"/>
        <v>0</v>
      </c>
      <c r="BF93" s="186">
        <f t="shared" si="5"/>
        <v>0</v>
      </c>
      <c r="BG93" s="186">
        <f t="shared" si="6"/>
        <v>0</v>
      </c>
      <c r="BH93" s="186">
        <f t="shared" si="7"/>
        <v>0</v>
      </c>
      <c r="BI93" s="186">
        <f t="shared" si="8"/>
        <v>0</v>
      </c>
      <c r="BJ93" s="23" t="s">
        <v>80</v>
      </c>
      <c r="BK93" s="186">
        <f t="shared" si="9"/>
        <v>0</v>
      </c>
      <c r="BL93" s="23" t="s">
        <v>324</v>
      </c>
      <c r="BM93" s="23" t="s">
        <v>1445</v>
      </c>
    </row>
    <row r="94" spans="2:65" s="1" customFormat="1" ht="22.5" customHeight="1">
      <c r="B94" s="174"/>
      <c r="C94" s="326" t="s">
        <v>217</v>
      </c>
      <c r="D94" s="326" t="s">
        <v>318</v>
      </c>
      <c r="E94" s="327" t="s">
        <v>1446</v>
      </c>
      <c r="F94" s="328" t="s">
        <v>1447</v>
      </c>
      <c r="G94" s="329" t="s">
        <v>109</v>
      </c>
      <c r="H94" s="330">
        <v>7</v>
      </c>
      <c r="I94" s="331">
        <v>0</v>
      </c>
      <c r="J94" s="331">
        <f t="shared" si="0"/>
        <v>0</v>
      </c>
      <c r="K94" s="328" t="s">
        <v>5</v>
      </c>
      <c r="L94" s="344" t="s">
        <v>1768</v>
      </c>
      <c r="M94" s="220" t="s">
        <v>5</v>
      </c>
      <c r="N94" s="221" t="s">
        <v>43</v>
      </c>
      <c r="O94" s="41"/>
      <c r="P94" s="184">
        <f t="shared" si="1"/>
        <v>0</v>
      </c>
      <c r="Q94" s="184">
        <v>0.0032</v>
      </c>
      <c r="R94" s="184">
        <f t="shared" si="2"/>
        <v>0.0224</v>
      </c>
      <c r="S94" s="184">
        <v>0</v>
      </c>
      <c r="T94" s="185">
        <f t="shared" si="3"/>
        <v>0</v>
      </c>
      <c r="AR94" s="23" t="s">
        <v>82</v>
      </c>
      <c r="AT94" s="23" t="s">
        <v>318</v>
      </c>
      <c r="AU94" s="23" t="s">
        <v>82</v>
      </c>
      <c r="AY94" s="23" t="s">
        <v>146</v>
      </c>
      <c r="BE94" s="186">
        <f t="shared" si="4"/>
        <v>0</v>
      </c>
      <c r="BF94" s="186">
        <f t="shared" si="5"/>
        <v>0</v>
      </c>
      <c r="BG94" s="186">
        <f t="shared" si="6"/>
        <v>0</v>
      </c>
      <c r="BH94" s="186">
        <f t="shared" si="7"/>
        <v>0</v>
      </c>
      <c r="BI94" s="186">
        <f t="shared" si="8"/>
        <v>0</v>
      </c>
      <c r="BJ94" s="23" t="s">
        <v>80</v>
      </c>
      <c r="BK94" s="186">
        <f t="shared" si="9"/>
        <v>0</v>
      </c>
      <c r="BL94" s="23" t="s">
        <v>80</v>
      </c>
      <c r="BM94" s="23" t="s">
        <v>1448</v>
      </c>
    </row>
    <row r="95" spans="2:65" s="1" customFormat="1" ht="22.5" customHeight="1">
      <c r="B95" s="174"/>
      <c r="C95" s="326" t="s">
        <v>224</v>
      </c>
      <c r="D95" s="326" t="s">
        <v>318</v>
      </c>
      <c r="E95" s="327" t="s">
        <v>1449</v>
      </c>
      <c r="F95" s="328" t="s">
        <v>1450</v>
      </c>
      <c r="G95" s="329" t="s">
        <v>109</v>
      </c>
      <c r="H95" s="330">
        <v>6</v>
      </c>
      <c r="I95" s="331">
        <v>0</v>
      </c>
      <c r="J95" s="331">
        <f t="shared" si="0"/>
        <v>0</v>
      </c>
      <c r="K95" s="328" t="s">
        <v>5</v>
      </c>
      <c r="L95" s="344" t="s">
        <v>1768</v>
      </c>
      <c r="M95" s="220" t="s">
        <v>5</v>
      </c>
      <c r="N95" s="221" t="s">
        <v>43</v>
      </c>
      <c r="O95" s="41"/>
      <c r="P95" s="184">
        <f t="shared" si="1"/>
        <v>0</v>
      </c>
      <c r="Q95" s="184">
        <v>0.0041</v>
      </c>
      <c r="R95" s="184">
        <f t="shared" si="2"/>
        <v>0.024600000000000004</v>
      </c>
      <c r="S95" s="184">
        <v>0</v>
      </c>
      <c r="T95" s="185">
        <f t="shared" si="3"/>
        <v>0</v>
      </c>
      <c r="AR95" s="23" t="s">
        <v>82</v>
      </c>
      <c r="AT95" s="23" t="s">
        <v>318</v>
      </c>
      <c r="AU95" s="23" t="s">
        <v>82</v>
      </c>
      <c r="AY95" s="23" t="s">
        <v>146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23" t="s">
        <v>80</v>
      </c>
      <c r="BK95" s="186">
        <f t="shared" si="9"/>
        <v>0</v>
      </c>
      <c r="BL95" s="23" t="s">
        <v>80</v>
      </c>
      <c r="BM95" s="23" t="s">
        <v>1451</v>
      </c>
    </row>
    <row r="96" spans="2:65" s="1" customFormat="1" ht="22.5" customHeight="1">
      <c r="B96" s="174"/>
      <c r="C96" s="326" t="s">
        <v>11</v>
      </c>
      <c r="D96" s="326" t="s">
        <v>318</v>
      </c>
      <c r="E96" s="327" t="s">
        <v>1452</v>
      </c>
      <c r="F96" s="328" t="s">
        <v>1453</v>
      </c>
      <c r="G96" s="329" t="s">
        <v>109</v>
      </c>
      <c r="H96" s="330">
        <v>2</v>
      </c>
      <c r="I96" s="331">
        <v>0</v>
      </c>
      <c r="J96" s="331">
        <f t="shared" si="0"/>
        <v>0</v>
      </c>
      <c r="K96" s="328" t="s">
        <v>5</v>
      </c>
      <c r="L96" s="344" t="s">
        <v>1768</v>
      </c>
      <c r="M96" s="220" t="s">
        <v>5</v>
      </c>
      <c r="N96" s="221" t="s">
        <v>43</v>
      </c>
      <c r="O96" s="41"/>
      <c r="P96" s="184">
        <f t="shared" si="1"/>
        <v>0</v>
      </c>
      <c r="Q96" s="184">
        <v>0.0056</v>
      </c>
      <c r="R96" s="184">
        <f t="shared" si="2"/>
        <v>0.0112</v>
      </c>
      <c r="S96" s="184">
        <v>0</v>
      </c>
      <c r="T96" s="185">
        <f t="shared" si="3"/>
        <v>0</v>
      </c>
      <c r="AR96" s="23" t="s">
        <v>82</v>
      </c>
      <c r="AT96" s="23" t="s">
        <v>318</v>
      </c>
      <c r="AU96" s="23" t="s">
        <v>82</v>
      </c>
      <c r="AY96" s="23" t="s">
        <v>146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23" t="s">
        <v>80</v>
      </c>
      <c r="BK96" s="186">
        <f t="shared" si="9"/>
        <v>0</v>
      </c>
      <c r="BL96" s="23" t="s">
        <v>80</v>
      </c>
      <c r="BM96" s="23" t="s">
        <v>1454</v>
      </c>
    </row>
    <row r="97" spans="2:65" s="1" customFormat="1" ht="44.25" customHeight="1">
      <c r="B97" s="174"/>
      <c r="C97" s="326" t="s">
        <v>234</v>
      </c>
      <c r="D97" s="326" t="s">
        <v>318</v>
      </c>
      <c r="E97" s="327" t="s">
        <v>1455</v>
      </c>
      <c r="F97" s="328" t="s">
        <v>1456</v>
      </c>
      <c r="G97" s="329" t="s">
        <v>307</v>
      </c>
      <c r="H97" s="330">
        <v>3</v>
      </c>
      <c r="I97" s="331">
        <v>0</v>
      </c>
      <c r="J97" s="331">
        <f t="shared" si="0"/>
        <v>0</v>
      </c>
      <c r="K97" s="328" t="s">
        <v>5</v>
      </c>
      <c r="L97" s="344" t="s">
        <v>1768</v>
      </c>
      <c r="M97" s="220" t="s">
        <v>5</v>
      </c>
      <c r="N97" s="221" t="s">
        <v>43</v>
      </c>
      <c r="O97" s="41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AR97" s="23" t="s">
        <v>1426</v>
      </c>
      <c r="AT97" s="23" t="s">
        <v>318</v>
      </c>
      <c r="AU97" s="23" t="s">
        <v>82</v>
      </c>
      <c r="AY97" s="23" t="s">
        <v>146</v>
      </c>
      <c r="BE97" s="186">
        <f t="shared" si="4"/>
        <v>0</v>
      </c>
      <c r="BF97" s="186">
        <f t="shared" si="5"/>
        <v>0</v>
      </c>
      <c r="BG97" s="186">
        <f t="shared" si="6"/>
        <v>0</v>
      </c>
      <c r="BH97" s="186">
        <f t="shared" si="7"/>
        <v>0</v>
      </c>
      <c r="BI97" s="186">
        <f t="shared" si="8"/>
        <v>0</v>
      </c>
      <c r="BJ97" s="23" t="s">
        <v>80</v>
      </c>
      <c r="BK97" s="186">
        <f t="shared" si="9"/>
        <v>0</v>
      </c>
      <c r="BL97" s="23" t="s">
        <v>324</v>
      </c>
      <c r="BM97" s="23" t="s">
        <v>1457</v>
      </c>
    </row>
    <row r="98" spans="2:65" s="1" customFormat="1" ht="22.5" customHeight="1">
      <c r="B98" s="174"/>
      <c r="C98" s="326" t="s">
        <v>238</v>
      </c>
      <c r="D98" s="326" t="s">
        <v>318</v>
      </c>
      <c r="E98" s="327" t="s">
        <v>1458</v>
      </c>
      <c r="F98" s="328" t="s">
        <v>1459</v>
      </c>
      <c r="G98" s="329" t="s">
        <v>307</v>
      </c>
      <c r="H98" s="330">
        <v>1</v>
      </c>
      <c r="I98" s="331">
        <v>0</v>
      </c>
      <c r="J98" s="331">
        <f t="shared" si="0"/>
        <v>0</v>
      </c>
      <c r="K98" s="328" t="s">
        <v>5</v>
      </c>
      <c r="L98" s="344" t="s">
        <v>1768</v>
      </c>
      <c r="M98" s="220" t="s">
        <v>5</v>
      </c>
      <c r="N98" s="221" t="s">
        <v>43</v>
      </c>
      <c r="O98" s="41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AR98" s="23" t="s">
        <v>82</v>
      </c>
      <c r="AT98" s="23" t="s">
        <v>318</v>
      </c>
      <c r="AU98" s="23" t="s">
        <v>82</v>
      </c>
      <c r="AY98" s="23" t="s">
        <v>146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23" t="s">
        <v>80</v>
      </c>
      <c r="BK98" s="186">
        <f t="shared" si="9"/>
        <v>0</v>
      </c>
      <c r="BL98" s="23" t="s">
        <v>80</v>
      </c>
      <c r="BM98" s="23" t="s">
        <v>1460</v>
      </c>
    </row>
    <row r="99" spans="2:65" s="1" customFormat="1" ht="22.5" customHeight="1">
      <c r="B99" s="174"/>
      <c r="C99" s="326" t="s">
        <v>243</v>
      </c>
      <c r="D99" s="326" t="s">
        <v>318</v>
      </c>
      <c r="E99" s="327" t="s">
        <v>1461</v>
      </c>
      <c r="F99" s="328" t="s">
        <v>1462</v>
      </c>
      <c r="G99" s="329" t="s">
        <v>307</v>
      </c>
      <c r="H99" s="330">
        <v>3</v>
      </c>
      <c r="I99" s="331">
        <v>0</v>
      </c>
      <c r="J99" s="331">
        <f t="shared" si="0"/>
        <v>0</v>
      </c>
      <c r="K99" s="328" t="s">
        <v>5</v>
      </c>
      <c r="L99" s="344" t="s">
        <v>1768</v>
      </c>
      <c r="M99" s="220" t="s">
        <v>5</v>
      </c>
      <c r="N99" s="221" t="s">
        <v>43</v>
      </c>
      <c r="O99" s="41"/>
      <c r="P99" s="184">
        <f t="shared" si="1"/>
        <v>0</v>
      </c>
      <c r="Q99" s="184">
        <v>3E-05</v>
      </c>
      <c r="R99" s="184">
        <f t="shared" si="2"/>
        <v>9E-05</v>
      </c>
      <c r="S99" s="184">
        <v>0</v>
      </c>
      <c r="T99" s="185">
        <f t="shared" si="3"/>
        <v>0</v>
      </c>
      <c r="AR99" s="23" t="s">
        <v>82</v>
      </c>
      <c r="AT99" s="23" t="s">
        <v>318</v>
      </c>
      <c r="AU99" s="23" t="s">
        <v>82</v>
      </c>
      <c r="AY99" s="23" t="s">
        <v>146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23" t="s">
        <v>80</v>
      </c>
      <c r="BK99" s="186">
        <f t="shared" si="9"/>
        <v>0</v>
      </c>
      <c r="BL99" s="23" t="s">
        <v>80</v>
      </c>
      <c r="BM99" s="23" t="s">
        <v>1463</v>
      </c>
    </row>
    <row r="100" spans="2:65" s="1" customFormat="1" ht="31.5" customHeight="1">
      <c r="B100" s="174"/>
      <c r="C100" s="326" t="s">
        <v>252</v>
      </c>
      <c r="D100" s="326" t="s">
        <v>318</v>
      </c>
      <c r="E100" s="327" t="s">
        <v>1464</v>
      </c>
      <c r="F100" s="328" t="s">
        <v>1465</v>
      </c>
      <c r="G100" s="329" t="s">
        <v>307</v>
      </c>
      <c r="H100" s="330">
        <v>3</v>
      </c>
      <c r="I100" s="331">
        <v>0</v>
      </c>
      <c r="J100" s="331">
        <f t="shared" si="0"/>
        <v>0</v>
      </c>
      <c r="K100" s="328" t="s">
        <v>5</v>
      </c>
      <c r="L100" s="344" t="s">
        <v>1768</v>
      </c>
      <c r="M100" s="220" t="s">
        <v>5</v>
      </c>
      <c r="N100" s="221" t="s">
        <v>43</v>
      </c>
      <c r="O100" s="41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AR100" s="23" t="s">
        <v>1426</v>
      </c>
      <c r="AT100" s="23" t="s">
        <v>318</v>
      </c>
      <c r="AU100" s="23" t="s">
        <v>82</v>
      </c>
      <c r="AY100" s="23" t="s">
        <v>146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23" t="s">
        <v>80</v>
      </c>
      <c r="BK100" s="186">
        <f t="shared" si="9"/>
        <v>0</v>
      </c>
      <c r="BL100" s="23" t="s">
        <v>324</v>
      </c>
      <c r="BM100" s="23" t="s">
        <v>1466</v>
      </c>
    </row>
    <row r="101" spans="2:65" s="1" customFormat="1" ht="31.5" customHeight="1">
      <c r="B101" s="174"/>
      <c r="C101" s="326" t="s">
        <v>258</v>
      </c>
      <c r="D101" s="326" t="s">
        <v>318</v>
      </c>
      <c r="E101" s="327" t="s">
        <v>1467</v>
      </c>
      <c r="F101" s="328" t="s">
        <v>1468</v>
      </c>
      <c r="G101" s="329" t="s">
        <v>307</v>
      </c>
      <c r="H101" s="330">
        <v>10</v>
      </c>
      <c r="I101" s="331">
        <v>0</v>
      </c>
      <c r="J101" s="331">
        <f t="shared" si="0"/>
        <v>0</v>
      </c>
      <c r="K101" s="328" t="s">
        <v>5</v>
      </c>
      <c r="L101" s="344" t="s">
        <v>1768</v>
      </c>
      <c r="M101" s="220" t="s">
        <v>5</v>
      </c>
      <c r="N101" s="221" t="s">
        <v>43</v>
      </c>
      <c r="O101" s="41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AR101" s="23" t="s">
        <v>1426</v>
      </c>
      <c r="AT101" s="23" t="s">
        <v>318</v>
      </c>
      <c r="AU101" s="23" t="s">
        <v>82</v>
      </c>
      <c r="AY101" s="23" t="s">
        <v>146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23" t="s">
        <v>80</v>
      </c>
      <c r="BK101" s="186">
        <f t="shared" si="9"/>
        <v>0</v>
      </c>
      <c r="BL101" s="23" t="s">
        <v>324</v>
      </c>
      <c r="BM101" s="23" t="s">
        <v>1469</v>
      </c>
    </row>
    <row r="102" spans="2:65" s="1" customFormat="1" ht="22.5" customHeight="1">
      <c r="B102" s="174"/>
      <c r="C102" s="326" t="s">
        <v>10</v>
      </c>
      <c r="D102" s="326" t="s">
        <v>318</v>
      </c>
      <c r="E102" s="327" t="s">
        <v>1470</v>
      </c>
      <c r="F102" s="328" t="s">
        <v>1471</v>
      </c>
      <c r="G102" s="329" t="s">
        <v>307</v>
      </c>
      <c r="H102" s="330">
        <v>8</v>
      </c>
      <c r="I102" s="331">
        <v>0</v>
      </c>
      <c r="J102" s="331">
        <f t="shared" si="0"/>
        <v>0</v>
      </c>
      <c r="K102" s="328" t="s">
        <v>5</v>
      </c>
      <c r="L102" s="344" t="s">
        <v>1768</v>
      </c>
      <c r="M102" s="220" t="s">
        <v>5</v>
      </c>
      <c r="N102" s="221" t="s">
        <v>43</v>
      </c>
      <c r="O102" s="41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AR102" s="23" t="s">
        <v>1426</v>
      </c>
      <c r="AT102" s="23" t="s">
        <v>318</v>
      </c>
      <c r="AU102" s="23" t="s">
        <v>82</v>
      </c>
      <c r="AY102" s="23" t="s">
        <v>146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23" t="s">
        <v>80</v>
      </c>
      <c r="BK102" s="186">
        <f t="shared" si="9"/>
        <v>0</v>
      </c>
      <c r="BL102" s="23" t="s">
        <v>324</v>
      </c>
      <c r="BM102" s="23" t="s">
        <v>1472</v>
      </c>
    </row>
    <row r="103" spans="2:65" s="1" customFormat="1" ht="22.5" customHeight="1">
      <c r="B103" s="174"/>
      <c r="C103" s="326" t="s">
        <v>267</v>
      </c>
      <c r="D103" s="326" t="s">
        <v>318</v>
      </c>
      <c r="E103" s="327" t="s">
        <v>1473</v>
      </c>
      <c r="F103" s="328" t="s">
        <v>1474</v>
      </c>
      <c r="G103" s="329" t="s">
        <v>307</v>
      </c>
      <c r="H103" s="330">
        <v>6</v>
      </c>
      <c r="I103" s="331">
        <v>0</v>
      </c>
      <c r="J103" s="331">
        <f t="shared" si="0"/>
        <v>0</v>
      </c>
      <c r="K103" s="328" t="s">
        <v>5</v>
      </c>
      <c r="L103" s="344" t="s">
        <v>1768</v>
      </c>
      <c r="M103" s="220" t="s">
        <v>5</v>
      </c>
      <c r="N103" s="221" t="s">
        <v>43</v>
      </c>
      <c r="O103" s="41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AR103" s="23" t="s">
        <v>1426</v>
      </c>
      <c r="AT103" s="23" t="s">
        <v>318</v>
      </c>
      <c r="AU103" s="23" t="s">
        <v>82</v>
      </c>
      <c r="AY103" s="23" t="s">
        <v>146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23" t="s">
        <v>80</v>
      </c>
      <c r="BK103" s="186">
        <f t="shared" si="9"/>
        <v>0</v>
      </c>
      <c r="BL103" s="23" t="s">
        <v>324</v>
      </c>
      <c r="BM103" s="23" t="s">
        <v>1475</v>
      </c>
    </row>
    <row r="104" spans="2:65" s="1" customFormat="1" ht="31.5" customHeight="1">
      <c r="B104" s="174"/>
      <c r="C104" s="326" t="s">
        <v>272</v>
      </c>
      <c r="D104" s="326" t="s">
        <v>318</v>
      </c>
      <c r="E104" s="327" t="s">
        <v>1476</v>
      </c>
      <c r="F104" s="328" t="s">
        <v>1477</v>
      </c>
      <c r="G104" s="329" t="s">
        <v>307</v>
      </c>
      <c r="H104" s="330">
        <v>8</v>
      </c>
      <c r="I104" s="331">
        <v>0</v>
      </c>
      <c r="J104" s="331">
        <f t="shared" si="0"/>
        <v>0</v>
      </c>
      <c r="K104" s="328" t="s">
        <v>5</v>
      </c>
      <c r="L104" s="344" t="s">
        <v>1768</v>
      </c>
      <c r="M104" s="220" t="s">
        <v>5</v>
      </c>
      <c r="N104" s="221" t="s">
        <v>43</v>
      </c>
      <c r="O104" s="41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AR104" s="23" t="s">
        <v>1426</v>
      </c>
      <c r="AT104" s="23" t="s">
        <v>318</v>
      </c>
      <c r="AU104" s="23" t="s">
        <v>82</v>
      </c>
      <c r="AY104" s="23" t="s">
        <v>146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23" t="s">
        <v>80</v>
      </c>
      <c r="BK104" s="186">
        <f t="shared" si="9"/>
        <v>0</v>
      </c>
      <c r="BL104" s="23" t="s">
        <v>324</v>
      </c>
      <c r="BM104" s="23" t="s">
        <v>1478</v>
      </c>
    </row>
    <row r="105" spans="2:65" s="1" customFormat="1" ht="22.5" customHeight="1">
      <c r="B105" s="174"/>
      <c r="C105" s="326" t="s">
        <v>280</v>
      </c>
      <c r="D105" s="326" t="s">
        <v>318</v>
      </c>
      <c r="E105" s="327" t="s">
        <v>1479</v>
      </c>
      <c r="F105" s="328" t="s">
        <v>1480</v>
      </c>
      <c r="G105" s="329" t="s">
        <v>307</v>
      </c>
      <c r="H105" s="330">
        <v>8</v>
      </c>
      <c r="I105" s="331">
        <v>0</v>
      </c>
      <c r="J105" s="331">
        <f t="shared" si="0"/>
        <v>0</v>
      </c>
      <c r="K105" s="328" t="s">
        <v>5</v>
      </c>
      <c r="L105" s="344" t="s">
        <v>1768</v>
      </c>
      <c r="M105" s="220" t="s">
        <v>5</v>
      </c>
      <c r="N105" s="221" t="s">
        <v>43</v>
      </c>
      <c r="O105" s="41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AR105" s="23" t="s">
        <v>1426</v>
      </c>
      <c r="AT105" s="23" t="s">
        <v>318</v>
      </c>
      <c r="AU105" s="23" t="s">
        <v>82</v>
      </c>
      <c r="AY105" s="23" t="s">
        <v>146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23" t="s">
        <v>80</v>
      </c>
      <c r="BK105" s="186">
        <f t="shared" si="9"/>
        <v>0</v>
      </c>
      <c r="BL105" s="23" t="s">
        <v>324</v>
      </c>
      <c r="BM105" s="23" t="s">
        <v>1481</v>
      </c>
    </row>
    <row r="106" spans="2:65" s="1" customFormat="1" ht="22.5" customHeight="1">
      <c r="B106" s="174"/>
      <c r="C106" s="326" t="s">
        <v>285</v>
      </c>
      <c r="D106" s="326" t="s">
        <v>318</v>
      </c>
      <c r="E106" s="327" t="s">
        <v>1482</v>
      </c>
      <c r="F106" s="328" t="s">
        <v>1483</v>
      </c>
      <c r="G106" s="329" t="s">
        <v>307</v>
      </c>
      <c r="H106" s="330">
        <v>6</v>
      </c>
      <c r="I106" s="331">
        <v>0</v>
      </c>
      <c r="J106" s="331">
        <f t="shared" si="0"/>
        <v>0</v>
      </c>
      <c r="K106" s="328" t="s">
        <v>5</v>
      </c>
      <c r="L106" s="344" t="s">
        <v>1768</v>
      </c>
      <c r="M106" s="220" t="s">
        <v>5</v>
      </c>
      <c r="N106" s="221" t="s">
        <v>43</v>
      </c>
      <c r="O106" s="41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AR106" s="23" t="s">
        <v>1426</v>
      </c>
      <c r="AT106" s="23" t="s">
        <v>318</v>
      </c>
      <c r="AU106" s="23" t="s">
        <v>82</v>
      </c>
      <c r="AY106" s="23" t="s">
        <v>146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23" t="s">
        <v>80</v>
      </c>
      <c r="BK106" s="186">
        <f t="shared" si="9"/>
        <v>0</v>
      </c>
      <c r="BL106" s="23" t="s">
        <v>324</v>
      </c>
      <c r="BM106" s="23" t="s">
        <v>1484</v>
      </c>
    </row>
    <row r="107" spans="2:65" s="1" customFormat="1" ht="22.5" customHeight="1">
      <c r="B107" s="174"/>
      <c r="C107" s="326" t="s">
        <v>292</v>
      </c>
      <c r="D107" s="326" t="s">
        <v>318</v>
      </c>
      <c r="E107" s="327" t="s">
        <v>1485</v>
      </c>
      <c r="F107" s="328" t="s">
        <v>1486</v>
      </c>
      <c r="G107" s="329" t="s">
        <v>316</v>
      </c>
      <c r="H107" s="330">
        <v>25</v>
      </c>
      <c r="I107" s="331">
        <v>0</v>
      </c>
      <c r="J107" s="331">
        <f t="shared" si="0"/>
        <v>0</v>
      </c>
      <c r="K107" s="328" t="s">
        <v>5</v>
      </c>
      <c r="L107" s="344" t="s">
        <v>1768</v>
      </c>
      <c r="M107" s="220" t="s">
        <v>5</v>
      </c>
      <c r="N107" s="221" t="s">
        <v>43</v>
      </c>
      <c r="O107" s="41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AR107" s="23" t="s">
        <v>1426</v>
      </c>
      <c r="AT107" s="23" t="s">
        <v>318</v>
      </c>
      <c r="AU107" s="23" t="s">
        <v>82</v>
      </c>
      <c r="AY107" s="23" t="s">
        <v>146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23" t="s">
        <v>80</v>
      </c>
      <c r="BK107" s="186">
        <f t="shared" si="9"/>
        <v>0</v>
      </c>
      <c r="BL107" s="23" t="s">
        <v>324</v>
      </c>
      <c r="BM107" s="23" t="s">
        <v>1487</v>
      </c>
    </row>
    <row r="108" spans="2:65" s="1" customFormat="1" ht="22.5" customHeight="1">
      <c r="B108" s="174"/>
      <c r="C108" s="326" t="s">
        <v>297</v>
      </c>
      <c r="D108" s="326" t="s">
        <v>318</v>
      </c>
      <c r="E108" s="327" t="s">
        <v>1488</v>
      </c>
      <c r="F108" s="328" t="s">
        <v>1489</v>
      </c>
      <c r="G108" s="329" t="s">
        <v>307</v>
      </c>
      <c r="H108" s="330">
        <v>40</v>
      </c>
      <c r="I108" s="331">
        <v>0</v>
      </c>
      <c r="J108" s="331">
        <f t="shared" si="0"/>
        <v>0</v>
      </c>
      <c r="K108" s="328" t="s">
        <v>5</v>
      </c>
      <c r="L108" s="344" t="s">
        <v>1768</v>
      </c>
      <c r="M108" s="220" t="s">
        <v>5</v>
      </c>
      <c r="N108" s="221" t="s">
        <v>43</v>
      </c>
      <c r="O108" s="41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AR108" s="23" t="s">
        <v>1426</v>
      </c>
      <c r="AT108" s="23" t="s">
        <v>318</v>
      </c>
      <c r="AU108" s="23" t="s">
        <v>82</v>
      </c>
      <c r="AY108" s="23" t="s">
        <v>146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23" t="s">
        <v>80</v>
      </c>
      <c r="BK108" s="186">
        <f t="shared" si="9"/>
        <v>0</v>
      </c>
      <c r="BL108" s="23" t="s">
        <v>324</v>
      </c>
      <c r="BM108" s="23" t="s">
        <v>1490</v>
      </c>
    </row>
    <row r="109" spans="2:63" s="10" customFormat="1" ht="37.35" customHeight="1">
      <c r="B109" s="160"/>
      <c r="D109" s="171" t="s">
        <v>71</v>
      </c>
      <c r="E109" s="237" t="s">
        <v>1284</v>
      </c>
      <c r="F109" s="237" t="s">
        <v>1285</v>
      </c>
      <c r="I109" s="163"/>
      <c r="J109" s="238">
        <f>BK109</f>
        <v>0</v>
      </c>
      <c r="L109" s="160"/>
      <c r="M109" s="165"/>
      <c r="N109" s="166"/>
      <c r="O109" s="166"/>
      <c r="P109" s="167">
        <f>P110</f>
        <v>0</v>
      </c>
      <c r="Q109" s="166"/>
      <c r="R109" s="167">
        <f>R110</f>
        <v>0</v>
      </c>
      <c r="S109" s="166"/>
      <c r="T109" s="168">
        <f>T110</f>
        <v>0</v>
      </c>
      <c r="AR109" s="161" t="s">
        <v>153</v>
      </c>
      <c r="AT109" s="169" t="s">
        <v>71</v>
      </c>
      <c r="AU109" s="169" t="s">
        <v>72</v>
      </c>
      <c r="AY109" s="161" t="s">
        <v>146</v>
      </c>
      <c r="BK109" s="170">
        <f>BK110</f>
        <v>0</v>
      </c>
    </row>
    <row r="110" spans="2:65" s="1" customFormat="1" ht="22.5" customHeight="1">
      <c r="B110" s="174"/>
      <c r="C110" s="175" t="s">
        <v>304</v>
      </c>
      <c r="D110" s="175" t="s">
        <v>148</v>
      </c>
      <c r="E110" s="176" t="s">
        <v>1491</v>
      </c>
      <c r="F110" s="177" t="s">
        <v>1492</v>
      </c>
      <c r="G110" s="178" t="s">
        <v>1493</v>
      </c>
      <c r="H110" s="179">
        <v>1</v>
      </c>
      <c r="I110" s="180"/>
      <c r="J110" s="181">
        <f>ROUND(I110*H110,2)</f>
        <v>0</v>
      </c>
      <c r="K110" s="177" t="s">
        <v>5</v>
      </c>
      <c r="L110" s="40"/>
      <c r="M110" s="182" t="s">
        <v>5</v>
      </c>
      <c r="N110" s="242" t="s">
        <v>43</v>
      </c>
      <c r="O110" s="243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3" t="s">
        <v>1289</v>
      </c>
      <c r="AT110" s="23" t="s">
        <v>148</v>
      </c>
      <c r="AU110" s="23" t="s">
        <v>80</v>
      </c>
      <c r="AY110" s="23" t="s">
        <v>146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3" t="s">
        <v>80</v>
      </c>
      <c r="BK110" s="186">
        <f>ROUND(I110*H110,2)</f>
        <v>0</v>
      </c>
      <c r="BL110" s="23" t="s">
        <v>1289</v>
      </c>
      <c r="BM110" s="23" t="s">
        <v>1494</v>
      </c>
    </row>
    <row r="111" spans="2:12" s="1" customFormat="1" ht="6.95" customHeight="1">
      <c r="B111" s="55"/>
      <c r="C111" s="56"/>
      <c r="D111" s="56"/>
      <c r="E111" s="56"/>
      <c r="F111" s="56"/>
      <c r="G111" s="56"/>
      <c r="H111" s="56"/>
      <c r="I111" s="127"/>
      <c r="J111" s="56"/>
      <c r="K111" s="56"/>
      <c r="L111" s="40"/>
    </row>
  </sheetData>
  <autoFilter ref="C78:K11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V90" sqref="V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2" max="12" width="14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</row>
    <row r="8" spans="2:11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408" t="s">
        <v>1495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ROUND(SUM(BE81:BE110),2)</f>
        <v>0</v>
      </c>
      <c r="G30" s="41"/>
      <c r="H30" s="41"/>
      <c r="I30" s="119">
        <v>0.21</v>
      </c>
      <c r="J30" s="118">
        <f>ROUND(ROUND((SUM(BE81:BE110)),2)*I30,2)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ROUND(SUM(BF81:BF110),2)</f>
        <v>0</v>
      </c>
      <c r="G31" s="41"/>
      <c r="H31" s="41"/>
      <c r="I31" s="119">
        <v>0.15</v>
      </c>
      <c r="J31" s="118">
        <f>ROUND(ROUND((SUM(BF81:BF110)),2)*I31,2)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ROUND(SUM(BG81:BG110),2)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ROUND(SUM(BH81:BH110),2)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ROUND(SUM(BI81:BI110),2)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06 - PS 02 - Elektrotechnologická část, MaR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J81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124</v>
      </c>
      <c r="E57" s="138"/>
      <c r="F57" s="138"/>
      <c r="G57" s="138"/>
      <c r="H57" s="138"/>
      <c r="I57" s="139"/>
      <c r="J57" s="140">
        <f>J82</f>
        <v>0</v>
      </c>
      <c r="K57" s="141"/>
    </row>
    <row r="58" spans="2:11" s="8" customFormat="1" ht="19.9" customHeight="1">
      <c r="B58" s="142"/>
      <c r="C58" s="143"/>
      <c r="D58" s="144" t="s">
        <v>1339</v>
      </c>
      <c r="E58" s="145"/>
      <c r="F58" s="145"/>
      <c r="G58" s="145"/>
      <c r="H58" s="145"/>
      <c r="I58" s="146"/>
      <c r="J58" s="147">
        <f>J83</f>
        <v>0</v>
      </c>
      <c r="K58" s="148"/>
    </row>
    <row r="59" spans="2:11" s="8" customFormat="1" ht="19.9" customHeight="1">
      <c r="B59" s="142"/>
      <c r="C59" s="143"/>
      <c r="D59" s="144" t="s">
        <v>1496</v>
      </c>
      <c r="E59" s="145"/>
      <c r="F59" s="145"/>
      <c r="G59" s="145"/>
      <c r="H59" s="145"/>
      <c r="I59" s="146"/>
      <c r="J59" s="147">
        <f>J97</f>
        <v>0</v>
      </c>
      <c r="K59" s="148"/>
    </row>
    <row r="60" spans="2:11" s="7" customFormat="1" ht="24.95" customHeight="1">
      <c r="B60" s="135"/>
      <c r="C60" s="136"/>
      <c r="D60" s="137" t="s">
        <v>128</v>
      </c>
      <c r="E60" s="138"/>
      <c r="F60" s="138"/>
      <c r="G60" s="138"/>
      <c r="H60" s="138"/>
      <c r="I60" s="139"/>
      <c r="J60" s="140">
        <f>J107</f>
        <v>0</v>
      </c>
      <c r="K60" s="141"/>
    </row>
    <row r="61" spans="2:11" s="8" customFormat="1" ht="19.9" customHeight="1">
      <c r="B61" s="142"/>
      <c r="C61" s="143"/>
      <c r="D61" s="144" t="s">
        <v>1497</v>
      </c>
      <c r="E61" s="145"/>
      <c r="F61" s="145"/>
      <c r="G61" s="145"/>
      <c r="H61" s="145"/>
      <c r="I61" s="146"/>
      <c r="J61" s="147">
        <f>J108</f>
        <v>0</v>
      </c>
      <c r="K61" s="148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6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7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8"/>
      <c r="J67" s="59"/>
      <c r="K67" s="59"/>
      <c r="L67" s="40"/>
    </row>
    <row r="68" spans="2:12" s="1" customFormat="1" ht="36.95" customHeight="1">
      <c r="B68" s="40"/>
      <c r="C68" s="60" t="s">
        <v>130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22.5" customHeight="1">
      <c r="B71" s="40"/>
      <c r="E71" s="402" t="str">
        <f>E7</f>
        <v>SV Mnich. Hradiště, Boseň, VDJ - úpr.7.1.19</v>
      </c>
      <c r="F71" s="403"/>
      <c r="G71" s="403"/>
      <c r="H71" s="403"/>
      <c r="L71" s="40"/>
    </row>
    <row r="72" spans="2:12" s="1" customFormat="1" ht="14.45" customHeight="1">
      <c r="B72" s="40"/>
      <c r="C72" s="62" t="s">
        <v>113</v>
      </c>
      <c r="L72" s="40"/>
    </row>
    <row r="73" spans="2:12" s="1" customFormat="1" ht="23.25" customHeight="1">
      <c r="B73" s="40"/>
      <c r="E73" s="383" t="str">
        <f>E9</f>
        <v>06 - PS 02 - Elektrotechnologická část, MaR</v>
      </c>
      <c r="F73" s="404"/>
      <c r="G73" s="404"/>
      <c r="H73" s="404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23</v>
      </c>
      <c r="F75" s="149" t="str">
        <f>F12</f>
        <v>Boseň</v>
      </c>
      <c r="I75" s="150" t="s">
        <v>25</v>
      </c>
      <c r="J75" s="66" t="str">
        <f>IF(J12="","",J12)</f>
        <v>14. 3. 2017</v>
      </c>
      <c r="L75" s="40"/>
    </row>
    <row r="76" spans="2:12" s="1" customFormat="1" ht="6.95" customHeight="1">
      <c r="B76" s="40"/>
      <c r="L76" s="40"/>
    </row>
    <row r="77" spans="2:12" s="1" customFormat="1" ht="15">
      <c r="B77" s="40"/>
      <c r="C77" s="62" t="s">
        <v>27</v>
      </c>
      <c r="F77" s="149" t="str">
        <f>E15</f>
        <v>VaK Mladá Boleslav, a.s.</v>
      </c>
      <c r="I77" s="150" t="s">
        <v>33</v>
      </c>
      <c r="J77" s="149" t="str">
        <f>E21</f>
        <v>Vodohospodářské inženýrské služby a.s.</v>
      </c>
      <c r="L77" s="40"/>
    </row>
    <row r="78" spans="2:12" s="1" customFormat="1" ht="14.45" customHeight="1">
      <c r="B78" s="40"/>
      <c r="C78" s="62" t="s">
        <v>31</v>
      </c>
      <c r="F78" s="149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1"/>
      <c r="C80" s="152" t="s">
        <v>131</v>
      </c>
      <c r="D80" s="153" t="s">
        <v>57</v>
      </c>
      <c r="E80" s="153" t="s">
        <v>53</v>
      </c>
      <c r="F80" s="153" t="s">
        <v>132</v>
      </c>
      <c r="G80" s="153" t="s">
        <v>133</v>
      </c>
      <c r="H80" s="153" t="s">
        <v>134</v>
      </c>
      <c r="I80" s="154" t="s">
        <v>135</v>
      </c>
      <c r="J80" s="153" t="s">
        <v>117</v>
      </c>
      <c r="K80" s="155" t="s">
        <v>136</v>
      </c>
      <c r="L80" s="151"/>
      <c r="M80" s="72" t="s">
        <v>137</v>
      </c>
      <c r="N80" s="73" t="s">
        <v>42</v>
      </c>
      <c r="O80" s="73" t="s">
        <v>138</v>
      </c>
      <c r="P80" s="73" t="s">
        <v>139</v>
      </c>
      <c r="Q80" s="73" t="s">
        <v>140</v>
      </c>
      <c r="R80" s="73" t="s">
        <v>141</v>
      </c>
      <c r="S80" s="73" t="s">
        <v>142</v>
      </c>
      <c r="T80" s="74" t="s">
        <v>143</v>
      </c>
    </row>
    <row r="81" spans="2:63" s="1" customFormat="1" ht="29.25" customHeight="1">
      <c r="B81" s="40"/>
      <c r="C81" s="76" t="s">
        <v>118</v>
      </c>
      <c r="J81" s="156">
        <f>BK81</f>
        <v>0</v>
      </c>
      <c r="L81" s="40"/>
      <c r="M81" s="75"/>
      <c r="N81" s="67"/>
      <c r="O81" s="67"/>
      <c r="P81" s="157">
        <f>P82+P107</f>
        <v>0</v>
      </c>
      <c r="Q81" s="67"/>
      <c r="R81" s="157">
        <f>R82+R107</f>
        <v>0</v>
      </c>
      <c r="S81" s="67"/>
      <c r="T81" s="158">
        <f>T82+T107</f>
        <v>0</v>
      </c>
      <c r="AT81" s="23" t="s">
        <v>71</v>
      </c>
      <c r="AU81" s="23" t="s">
        <v>119</v>
      </c>
      <c r="BK81" s="159">
        <f>BK82+BK107</f>
        <v>0</v>
      </c>
    </row>
    <row r="82" spans="2:63" s="10" customFormat="1" ht="37.35" customHeight="1">
      <c r="B82" s="160"/>
      <c r="D82" s="161" t="s">
        <v>71</v>
      </c>
      <c r="E82" s="162" t="s">
        <v>276</v>
      </c>
      <c r="F82" s="162" t="s">
        <v>277</v>
      </c>
      <c r="I82" s="163"/>
      <c r="J82" s="164">
        <f>BK82</f>
        <v>0</v>
      </c>
      <c r="L82" s="160"/>
      <c r="M82" s="165"/>
      <c r="N82" s="166"/>
      <c r="O82" s="166"/>
      <c r="P82" s="167">
        <f>P83+P97</f>
        <v>0</v>
      </c>
      <c r="Q82" s="166"/>
      <c r="R82" s="167">
        <f>R83+R97</f>
        <v>0</v>
      </c>
      <c r="S82" s="166"/>
      <c r="T82" s="168">
        <f>T83+T97</f>
        <v>0</v>
      </c>
      <c r="AR82" s="161" t="s">
        <v>82</v>
      </c>
      <c r="AT82" s="169" t="s">
        <v>71</v>
      </c>
      <c r="AU82" s="169" t="s">
        <v>72</v>
      </c>
      <c r="AY82" s="161" t="s">
        <v>146</v>
      </c>
      <c r="BK82" s="170">
        <f>BK83+BK97</f>
        <v>0</v>
      </c>
    </row>
    <row r="83" spans="2:63" s="10" customFormat="1" ht="19.9" customHeight="1">
      <c r="B83" s="160"/>
      <c r="D83" s="171" t="s">
        <v>71</v>
      </c>
      <c r="E83" s="172" t="s">
        <v>1341</v>
      </c>
      <c r="F83" s="172" t="s">
        <v>1342</v>
      </c>
      <c r="I83" s="163"/>
      <c r="J83" s="173">
        <f>BK83</f>
        <v>0</v>
      </c>
      <c r="L83" s="160"/>
      <c r="M83" s="165"/>
      <c r="N83" s="166"/>
      <c r="O83" s="166"/>
      <c r="P83" s="167">
        <f>SUM(P84:P96)</f>
        <v>0</v>
      </c>
      <c r="Q83" s="166"/>
      <c r="R83" s="167">
        <f>SUM(R84:R96)</f>
        <v>0</v>
      </c>
      <c r="S83" s="166"/>
      <c r="T83" s="168">
        <f>SUM(T84:T96)</f>
        <v>0</v>
      </c>
      <c r="AR83" s="161" t="s">
        <v>82</v>
      </c>
      <c r="AT83" s="169" t="s">
        <v>71</v>
      </c>
      <c r="AU83" s="169" t="s">
        <v>80</v>
      </c>
      <c r="AY83" s="161" t="s">
        <v>146</v>
      </c>
      <c r="BK83" s="170">
        <f>SUM(BK84:BK96)</f>
        <v>0</v>
      </c>
    </row>
    <row r="84" spans="2:65" s="1" customFormat="1" ht="31.5" customHeight="1">
      <c r="B84" s="174"/>
      <c r="C84" s="345" t="s">
        <v>80</v>
      </c>
      <c r="D84" s="345" t="s">
        <v>148</v>
      </c>
      <c r="E84" s="339" t="s">
        <v>1498</v>
      </c>
      <c r="F84" s="340" t="s">
        <v>1499</v>
      </c>
      <c r="G84" s="334" t="s">
        <v>307</v>
      </c>
      <c r="H84" s="335">
        <v>1</v>
      </c>
      <c r="I84" s="343">
        <v>0</v>
      </c>
      <c r="J84" s="343">
        <f aca="true" t="shared" si="0" ref="J84:J96">ROUND(I84*H84,2)</f>
        <v>0</v>
      </c>
      <c r="K84" s="340" t="s">
        <v>152</v>
      </c>
      <c r="L84" s="344" t="s">
        <v>1768</v>
      </c>
      <c r="M84" s="182" t="s">
        <v>5</v>
      </c>
      <c r="N84" s="183" t="s">
        <v>43</v>
      </c>
      <c r="O84" s="41"/>
      <c r="P84" s="184">
        <f aca="true" t="shared" si="1" ref="P84:P96">O84*H84</f>
        <v>0</v>
      </c>
      <c r="Q84" s="184">
        <v>0</v>
      </c>
      <c r="R84" s="184">
        <f aca="true" t="shared" si="2" ref="R84:R96">Q84*H84</f>
        <v>0</v>
      </c>
      <c r="S84" s="184">
        <v>0</v>
      </c>
      <c r="T84" s="185">
        <f aca="true" t="shared" si="3" ref="T84:T96">S84*H84</f>
        <v>0</v>
      </c>
      <c r="AR84" s="23" t="s">
        <v>234</v>
      </c>
      <c r="AT84" s="23" t="s">
        <v>148</v>
      </c>
      <c r="AU84" s="23" t="s">
        <v>82</v>
      </c>
      <c r="AY84" s="23" t="s">
        <v>146</v>
      </c>
      <c r="BE84" s="186">
        <f aca="true" t="shared" si="4" ref="BE84:BE96">IF(N84="základní",J84,0)</f>
        <v>0</v>
      </c>
      <c r="BF84" s="186">
        <f aca="true" t="shared" si="5" ref="BF84:BF96">IF(N84="snížená",J84,0)</f>
        <v>0</v>
      </c>
      <c r="BG84" s="186">
        <f aca="true" t="shared" si="6" ref="BG84:BG96">IF(N84="zákl. přenesená",J84,0)</f>
        <v>0</v>
      </c>
      <c r="BH84" s="186">
        <f aca="true" t="shared" si="7" ref="BH84:BH96">IF(N84="sníž. přenesená",J84,0)</f>
        <v>0</v>
      </c>
      <c r="BI84" s="186">
        <f aca="true" t="shared" si="8" ref="BI84:BI96">IF(N84="nulová",J84,0)</f>
        <v>0</v>
      </c>
      <c r="BJ84" s="23" t="s">
        <v>80</v>
      </c>
      <c r="BK84" s="186">
        <f aca="true" t="shared" si="9" ref="BK84:BK96">ROUND(I84*H84,2)</f>
        <v>0</v>
      </c>
      <c r="BL84" s="23" t="s">
        <v>234</v>
      </c>
      <c r="BM84" s="23" t="s">
        <v>82</v>
      </c>
    </row>
    <row r="85" spans="2:65" s="1" customFormat="1" ht="31.5" customHeight="1">
      <c r="B85" s="174"/>
      <c r="C85" s="345" t="s">
        <v>82</v>
      </c>
      <c r="D85" s="345" t="s">
        <v>148</v>
      </c>
      <c r="E85" s="339" t="s">
        <v>1357</v>
      </c>
      <c r="F85" s="340" t="s">
        <v>1358</v>
      </c>
      <c r="G85" s="334" t="s">
        <v>307</v>
      </c>
      <c r="H85" s="335">
        <v>1</v>
      </c>
      <c r="I85" s="343">
        <v>0</v>
      </c>
      <c r="J85" s="343">
        <f t="shared" si="0"/>
        <v>0</v>
      </c>
      <c r="K85" s="340" t="s">
        <v>152</v>
      </c>
      <c r="L85" s="344" t="s">
        <v>1768</v>
      </c>
      <c r="M85" s="182" t="s">
        <v>5</v>
      </c>
      <c r="N85" s="183" t="s">
        <v>43</v>
      </c>
      <c r="O85" s="41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AR85" s="23" t="s">
        <v>234</v>
      </c>
      <c r="AT85" s="23" t="s">
        <v>148</v>
      </c>
      <c r="AU85" s="23" t="s">
        <v>82</v>
      </c>
      <c r="AY85" s="23" t="s">
        <v>146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23" t="s">
        <v>80</v>
      </c>
      <c r="BK85" s="186">
        <f t="shared" si="9"/>
        <v>0</v>
      </c>
      <c r="BL85" s="23" t="s">
        <v>234</v>
      </c>
      <c r="BM85" s="23" t="s">
        <v>153</v>
      </c>
    </row>
    <row r="86" spans="2:65" s="1" customFormat="1" ht="31.5" customHeight="1">
      <c r="B86" s="174"/>
      <c r="C86" s="212" t="s">
        <v>111</v>
      </c>
      <c r="D86" s="212" t="s">
        <v>318</v>
      </c>
      <c r="E86" s="213" t="s">
        <v>1359</v>
      </c>
      <c r="F86" s="214" t="s">
        <v>1360</v>
      </c>
      <c r="G86" s="215" t="s">
        <v>611</v>
      </c>
      <c r="H86" s="216">
        <v>1</v>
      </c>
      <c r="I86" s="217"/>
      <c r="J86" s="218">
        <f t="shared" si="0"/>
        <v>0</v>
      </c>
      <c r="K86" s="214" t="s">
        <v>5</v>
      </c>
      <c r="L86" s="219"/>
      <c r="M86" s="220" t="s">
        <v>5</v>
      </c>
      <c r="N86" s="221" t="s">
        <v>43</v>
      </c>
      <c r="O86" s="41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AR86" s="23" t="s">
        <v>453</v>
      </c>
      <c r="AT86" s="23" t="s">
        <v>318</v>
      </c>
      <c r="AU86" s="23" t="s">
        <v>82</v>
      </c>
      <c r="AY86" s="23" t="s">
        <v>146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23" t="s">
        <v>80</v>
      </c>
      <c r="BK86" s="186">
        <f t="shared" si="9"/>
        <v>0</v>
      </c>
      <c r="BL86" s="23" t="s">
        <v>234</v>
      </c>
      <c r="BM86" s="23" t="s">
        <v>178</v>
      </c>
    </row>
    <row r="87" spans="2:65" s="1" customFormat="1" ht="31.5" customHeight="1">
      <c r="B87" s="174"/>
      <c r="C87" s="348" t="s">
        <v>153</v>
      </c>
      <c r="D87" s="175" t="s">
        <v>148</v>
      </c>
      <c r="E87" s="176" t="s">
        <v>1383</v>
      </c>
      <c r="F87" s="177" t="s">
        <v>1384</v>
      </c>
      <c r="G87" s="178" t="s">
        <v>109</v>
      </c>
      <c r="H87" s="179">
        <v>10</v>
      </c>
      <c r="I87" s="180"/>
      <c r="J87" s="181">
        <f t="shared" si="0"/>
        <v>0</v>
      </c>
      <c r="K87" s="177" t="s">
        <v>152</v>
      </c>
      <c r="L87" s="40"/>
      <c r="M87" s="182" t="s">
        <v>5</v>
      </c>
      <c r="N87" s="183" t="s">
        <v>43</v>
      </c>
      <c r="O87" s="41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AR87" s="23" t="s">
        <v>234</v>
      </c>
      <c r="AT87" s="23" t="s">
        <v>148</v>
      </c>
      <c r="AU87" s="23" t="s">
        <v>82</v>
      </c>
      <c r="AY87" s="23" t="s">
        <v>146</v>
      </c>
      <c r="BE87" s="186">
        <f t="shared" si="4"/>
        <v>0</v>
      </c>
      <c r="BF87" s="186">
        <f t="shared" si="5"/>
        <v>0</v>
      </c>
      <c r="BG87" s="186">
        <f t="shared" si="6"/>
        <v>0</v>
      </c>
      <c r="BH87" s="186">
        <f t="shared" si="7"/>
        <v>0</v>
      </c>
      <c r="BI87" s="186">
        <f t="shared" si="8"/>
        <v>0</v>
      </c>
      <c r="BJ87" s="23" t="s">
        <v>80</v>
      </c>
      <c r="BK87" s="186">
        <f t="shared" si="9"/>
        <v>0</v>
      </c>
      <c r="BL87" s="23" t="s">
        <v>234</v>
      </c>
      <c r="BM87" s="23" t="s">
        <v>189</v>
      </c>
    </row>
    <row r="88" spans="2:65" s="1" customFormat="1" ht="22.5" customHeight="1">
      <c r="B88" s="174"/>
      <c r="C88" s="349" t="s">
        <v>174</v>
      </c>
      <c r="D88" s="212" t="s">
        <v>318</v>
      </c>
      <c r="E88" s="213" t="s">
        <v>1385</v>
      </c>
      <c r="F88" s="214" t="s">
        <v>1386</v>
      </c>
      <c r="G88" s="215" t="s">
        <v>109</v>
      </c>
      <c r="H88" s="216">
        <v>10</v>
      </c>
      <c r="I88" s="217"/>
      <c r="J88" s="218">
        <f t="shared" si="0"/>
        <v>0</v>
      </c>
      <c r="K88" s="214" t="s">
        <v>152</v>
      </c>
      <c r="L88" s="219"/>
      <c r="M88" s="220" t="s">
        <v>5</v>
      </c>
      <c r="N88" s="221" t="s">
        <v>43</v>
      </c>
      <c r="O88" s="41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AR88" s="23" t="s">
        <v>453</v>
      </c>
      <c r="AT88" s="23" t="s">
        <v>318</v>
      </c>
      <c r="AU88" s="23" t="s">
        <v>82</v>
      </c>
      <c r="AY88" s="23" t="s">
        <v>146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23" t="s">
        <v>80</v>
      </c>
      <c r="BK88" s="186">
        <f t="shared" si="9"/>
        <v>0</v>
      </c>
      <c r="BL88" s="23" t="s">
        <v>234</v>
      </c>
      <c r="BM88" s="23" t="s">
        <v>201</v>
      </c>
    </row>
    <row r="89" spans="2:65" s="1" customFormat="1" ht="31.5" customHeight="1">
      <c r="B89" s="174"/>
      <c r="C89" s="349" t="s">
        <v>178</v>
      </c>
      <c r="D89" s="212" t="s">
        <v>318</v>
      </c>
      <c r="E89" s="213" t="s">
        <v>1500</v>
      </c>
      <c r="F89" s="214" t="s">
        <v>1501</v>
      </c>
      <c r="G89" s="215" t="s">
        <v>611</v>
      </c>
      <c r="H89" s="216">
        <v>16</v>
      </c>
      <c r="I89" s="217"/>
      <c r="J89" s="218">
        <f t="shared" si="0"/>
        <v>0</v>
      </c>
      <c r="K89" s="214" t="s">
        <v>5</v>
      </c>
      <c r="L89" s="219"/>
      <c r="M89" s="220" t="s">
        <v>5</v>
      </c>
      <c r="N89" s="221" t="s">
        <v>43</v>
      </c>
      <c r="O89" s="41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AR89" s="23" t="s">
        <v>453</v>
      </c>
      <c r="AT89" s="23" t="s">
        <v>318</v>
      </c>
      <c r="AU89" s="23" t="s">
        <v>82</v>
      </c>
      <c r="AY89" s="23" t="s">
        <v>146</v>
      </c>
      <c r="BE89" s="186">
        <f t="shared" si="4"/>
        <v>0</v>
      </c>
      <c r="BF89" s="186">
        <f t="shared" si="5"/>
        <v>0</v>
      </c>
      <c r="BG89" s="186">
        <f t="shared" si="6"/>
        <v>0</v>
      </c>
      <c r="BH89" s="186">
        <f t="shared" si="7"/>
        <v>0</v>
      </c>
      <c r="BI89" s="186">
        <f t="shared" si="8"/>
        <v>0</v>
      </c>
      <c r="BJ89" s="23" t="s">
        <v>80</v>
      </c>
      <c r="BK89" s="186">
        <f t="shared" si="9"/>
        <v>0</v>
      </c>
      <c r="BL89" s="23" t="s">
        <v>234</v>
      </c>
      <c r="BM89" s="23" t="s">
        <v>212</v>
      </c>
    </row>
    <row r="90" spans="2:65" s="1" customFormat="1" ht="31.5" customHeight="1">
      <c r="B90" s="174"/>
      <c r="C90" s="349" t="s">
        <v>184</v>
      </c>
      <c r="D90" s="212" t="s">
        <v>318</v>
      </c>
      <c r="E90" s="213" t="s">
        <v>1502</v>
      </c>
      <c r="F90" s="214" t="s">
        <v>1503</v>
      </c>
      <c r="G90" s="215" t="s">
        <v>318</v>
      </c>
      <c r="H90" s="216">
        <v>4</v>
      </c>
      <c r="I90" s="217"/>
      <c r="J90" s="218">
        <f t="shared" si="0"/>
        <v>0</v>
      </c>
      <c r="K90" s="214" t="s">
        <v>5</v>
      </c>
      <c r="L90" s="219"/>
      <c r="M90" s="220" t="s">
        <v>5</v>
      </c>
      <c r="N90" s="221" t="s">
        <v>43</v>
      </c>
      <c r="O90" s="41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AR90" s="23" t="s">
        <v>453</v>
      </c>
      <c r="AT90" s="23" t="s">
        <v>318</v>
      </c>
      <c r="AU90" s="23" t="s">
        <v>82</v>
      </c>
      <c r="AY90" s="23" t="s">
        <v>146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23" t="s">
        <v>80</v>
      </c>
      <c r="BK90" s="186">
        <f t="shared" si="9"/>
        <v>0</v>
      </c>
      <c r="BL90" s="23" t="s">
        <v>234</v>
      </c>
      <c r="BM90" s="23" t="s">
        <v>224</v>
      </c>
    </row>
    <row r="91" spans="2:65" s="362" customFormat="1" ht="31.5" customHeight="1">
      <c r="B91" s="350"/>
      <c r="C91" s="348" t="s">
        <v>189</v>
      </c>
      <c r="D91" s="348" t="s">
        <v>148</v>
      </c>
      <c r="E91" s="351" t="s">
        <v>1387</v>
      </c>
      <c r="F91" s="352" t="s">
        <v>1388</v>
      </c>
      <c r="G91" s="353" t="s">
        <v>307</v>
      </c>
      <c r="H91" s="354">
        <v>1</v>
      </c>
      <c r="I91" s="217"/>
      <c r="J91" s="355">
        <f t="shared" si="0"/>
        <v>0</v>
      </c>
      <c r="K91" s="352" t="s">
        <v>152</v>
      </c>
      <c r="L91" s="356"/>
      <c r="M91" s="357" t="s">
        <v>5</v>
      </c>
      <c r="N91" s="358" t="s">
        <v>43</v>
      </c>
      <c r="O91" s="359"/>
      <c r="P91" s="360">
        <f t="shared" si="1"/>
        <v>0</v>
      </c>
      <c r="Q91" s="360">
        <v>0</v>
      </c>
      <c r="R91" s="360">
        <f t="shared" si="2"/>
        <v>0</v>
      </c>
      <c r="S91" s="360">
        <v>0</v>
      </c>
      <c r="T91" s="361">
        <f t="shared" si="3"/>
        <v>0</v>
      </c>
      <c r="AR91" s="363" t="s">
        <v>234</v>
      </c>
      <c r="AT91" s="363" t="s">
        <v>148</v>
      </c>
      <c r="AU91" s="363" t="s">
        <v>82</v>
      </c>
      <c r="AY91" s="363" t="s">
        <v>146</v>
      </c>
      <c r="BE91" s="364">
        <f t="shared" si="4"/>
        <v>0</v>
      </c>
      <c r="BF91" s="364">
        <f t="shared" si="5"/>
        <v>0</v>
      </c>
      <c r="BG91" s="364">
        <f t="shared" si="6"/>
        <v>0</v>
      </c>
      <c r="BH91" s="364">
        <f t="shared" si="7"/>
        <v>0</v>
      </c>
      <c r="BI91" s="364">
        <f t="shared" si="8"/>
        <v>0</v>
      </c>
      <c r="BJ91" s="363" t="s">
        <v>80</v>
      </c>
      <c r="BK91" s="364">
        <f t="shared" si="9"/>
        <v>0</v>
      </c>
      <c r="BL91" s="363" t="s">
        <v>234</v>
      </c>
      <c r="BM91" s="363" t="s">
        <v>234</v>
      </c>
    </row>
    <row r="92" spans="2:65" s="1" customFormat="1" ht="31.5" customHeight="1">
      <c r="B92" s="174"/>
      <c r="C92" s="345" t="s">
        <v>194</v>
      </c>
      <c r="D92" s="345" t="s">
        <v>148</v>
      </c>
      <c r="E92" s="339" t="s">
        <v>1389</v>
      </c>
      <c r="F92" s="340" t="s">
        <v>1390</v>
      </c>
      <c r="G92" s="334" t="s">
        <v>109</v>
      </c>
      <c r="H92" s="335">
        <v>6</v>
      </c>
      <c r="I92" s="343">
        <v>0</v>
      </c>
      <c r="J92" s="343">
        <f t="shared" si="0"/>
        <v>0</v>
      </c>
      <c r="K92" s="340" t="s">
        <v>152</v>
      </c>
      <c r="L92" s="344" t="s">
        <v>1768</v>
      </c>
      <c r="M92" s="182" t="s">
        <v>5</v>
      </c>
      <c r="N92" s="183" t="s">
        <v>43</v>
      </c>
      <c r="O92" s="41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AR92" s="23" t="s">
        <v>234</v>
      </c>
      <c r="AT92" s="23" t="s">
        <v>148</v>
      </c>
      <c r="AU92" s="23" t="s">
        <v>82</v>
      </c>
      <c r="AY92" s="23" t="s">
        <v>146</v>
      </c>
      <c r="BE92" s="186">
        <f t="shared" si="4"/>
        <v>0</v>
      </c>
      <c r="BF92" s="186">
        <f t="shared" si="5"/>
        <v>0</v>
      </c>
      <c r="BG92" s="186">
        <f t="shared" si="6"/>
        <v>0</v>
      </c>
      <c r="BH92" s="186">
        <f t="shared" si="7"/>
        <v>0</v>
      </c>
      <c r="BI92" s="186">
        <f t="shared" si="8"/>
        <v>0</v>
      </c>
      <c r="BJ92" s="23" t="s">
        <v>80</v>
      </c>
      <c r="BK92" s="186">
        <f t="shared" si="9"/>
        <v>0</v>
      </c>
      <c r="BL92" s="23" t="s">
        <v>234</v>
      </c>
      <c r="BM92" s="23" t="s">
        <v>243</v>
      </c>
    </row>
    <row r="93" spans="2:65" s="1" customFormat="1" ht="31.5" customHeight="1">
      <c r="B93" s="174"/>
      <c r="C93" s="326" t="s">
        <v>201</v>
      </c>
      <c r="D93" s="326" t="s">
        <v>318</v>
      </c>
      <c r="E93" s="327" t="s">
        <v>1391</v>
      </c>
      <c r="F93" s="328" t="s">
        <v>1392</v>
      </c>
      <c r="G93" s="329" t="s">
        <v>318</v>
      </c>
      <c r="H93" s="330">
        <v>6</v>
      </c>
      <c r="I93" s="331">
        <v>0</v>
      </c>
      <c r="J93" s="331">
        <f t="shared" si="0"/>
        <v>0</v>
      </c>
      <c r="K93" s="328" t="s">
        <v>5</v>
      </c>
      <c r="L93" s="344" t="s">
        <v>1768</v>
      </c>
      <c r="M93" s="220" t="s">
        <v>5</v>
      </c>
      <c r="N93" s="221" t="s">
        <v>43</v>
      </c>
      <c r="O93" s="41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AR93" s="23" t="s">
        <v>453</v>
      </c>
      <c r="AT93" s="23" t="s">
        <v>318</v>
      </c>
      <c r="AU93" s="23" t="s">
        <v>82</v>
      </c>
      <c r="AY93" s="23" t="s">
        <v>146</v>
      </c>
      <c r="BE93" s="186">
        <f t="shared" si="4"/>
        <v>0</v>
      </c>
      <c r="BF93" s="186">
        <f t="shared" si="5"/>
        <v>0</v>
      </c>
      <c r="BG93" s="186">
        <f t="shared" si="6"/>
        <v>0</v>
      </c>
      <c r="BH93" s="186">
        <f t="shared" si="7"/>
        <v>0</v>
      </c>
      <c r="BI93" s="186">
        <f t="shared" si="8"/>
        <v>0</v>
      </c>
      <c r="BJ93" s="23" t="s">
        <v>80</v>
      </c>
      <c r="BK93" s="186">
        <f t="shared" si="9"/>
        <v>0</v>
      </c>
      <c r="BL93" s="23" t="s">
        <v>234</v>
      </c>
      <c r="BM93" s="23" t="s">
        <v>258</v>
      </c>
    </row>
    <row r="94" spans="2:65" s="1" customFormat="1" ht="31.5" customHeight="1">
      <c r="B94" s="174"/>
      <c r="C94" s="326" t="s">
        <v>207</v>
      </c>
      <c r="D94" s="326" t="s">
        <v>318</v>
      </c>
      <c r="E94" s="327" t="s">
        <v>1393</v>
      </c>
      <c r="F94" s="328" t="s">
        <v>1394</v>
      </c>
      <c r="G94" s="329" t="s">
        <v>611</v>
      </c>
      <c r="H94" s="330">
        <v>6</v>
      </c>
      <c r="I94" s="331">
        <v>0</v>
      </c>
      <c r="J94" s="331">
        <f t="shared" si="0"/>
        <v>0</v>
      </c>
      <c r="K94" s="328" t="s">
        <v>5</v>
      </c>
      <c r="L94" s="344" t="s">
        <v>1768</v>
      </c>
      <c r="M94" s="220" t="s">
        <v>5</v>
      </c>
      <c r="N94" s="221" t="s">
        <v>43</v>
      </c>
      <c r="O94" s="41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AR94" s="23" t="s">
        <v>453</v>
      </c>
      <c r="AT94" s="23" t="s">
        <v>318</v>
      </c>
      <c r="AU94" s="23" t="s">
        <v>82</v>
      </c>
      <c r="AY94" s="23" t="s">
        <v>146</v>
      </c>
      <c r="BE94" s="186">
        <f t="shared" si="4"/>
        <v>0</v>
      </c>
      <c r="BF94" s="186">
        <f t="shared" si="5"/>
        <v>0</v>
      </c>
      <c r="BG94" s="186">
        <f t="shared" si="6"/>
        <v>0</v>
      </c>
      <c r="BH94" s="186">
        <f t="shared" si="7"/>
        <v>0</v>
      </c>
      <c r="BI94" s="186">
        <f t="shared" si="8"/>
        <v>0</v>
      </c>
      <c r="BJ94" s="23" t="s">
        <v>80</v>
      </c>
      <c r="BK94" s="186">
        <f t="shared" si="9"/>
        <v>0</v>
      </c>
      <c r="BL94" s="23" t="s">
        <v>234</v>
      </c>
      <c r="BM94" s="23" t="s">
        <v>267</v>
      </c>
    </row>
    <row r="95" spans="2:65" s="1" customFormat="1" ht="31.5" customHeight="1">
      <c r="B95" s="174"/>
      <c r="C95" s="326" t="s">
        <v>212</v>
      </c>
      <c r="D95" s="326" t="s">
        <v>318</v>
      </c>
      <c r="E95" s="327" t="s">
        <v>1395</v>
      </c>
      <c r="F95" s="328" t="s">
        <v>1396</v>
      </c>
      <c r="G95" s="329" t="s">
        <v>611</v>
      </c>
      <c r="H95" s="330">
        <v>6</v>
      </c>
      <c r="I95" s="331">
        <v>0</v>
      </c>
      <c r="J95" s="331">
        <f t="shared" si="0"/>
        <v>0</v>
      </c>
      <c r="K95" s="328" t="s">
        <v>5</v>
      </c>
      <c r="L95" s="344" t="s">
        <v>1768</v>
      </c>
      <c r="M95" s="220" t="s">
        <v>5</v>
      </c>
      <c r="N95" s="221" t="s">
        <v>43</v>
      </c>
      <c r="O95" s="41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AR95" s="23" t="s">
        <v>453</v>
      </c>
      <c r="AT95" s="23" t="s">
        <v>318</v>
      </c>
      <c r="AU95" s="23" t="s">
        <v>82</v>
      </c>
      <c r="AY95" s="23" t="s">
        <v>146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23" t="s">
        <v>80</v>
      </c>
      <c r="BK95" s="186">
        <f t="shared" si="9"/>
        <v>0</v>
      </c>
      <c r="BL95" s="23" t="s">
        <v>234</v>
      </c>
      <c r="BM95" s="23" t="s">
        <v>280</v>
      </c>
    </row>
    <row r="96" spans="2:65" s="1" customFormat="1" ht="31.5" customHeight="1">
      <c r="B96" s="174"/>
      <c r="C96" s="326" t="s">
        <v>217</v>
      </c>
      <c r="D96" s="326" t="s">
        <v>318</v>
      </c>
      <c r="E96" s="327" t="s">
        <v>1397</v>
      </c>
      <c r="F96" s="328" t="s">
        <v>1398</v>
      </c>
      <c r="G96" s="329" t="s">
        <v>611</v>
      </c>
      <c r="H96" s="330">
        <v>12</v>
      </c>
      <c r="I96" s="331">
        <v>0</v>
      </c>
      <c r="J96" s="331">
        <f t="shared" si="0"/>
        <v>0</v>
      </c>
      <c r="K96" s="328" t="s">
        <v>5</v>
      </c>
      <c r="L96" s="344" t="s">
        <v>1768</v>
      </c>
      <c r="M96" s="220" t="s">
        <v>5</v>
      </c>
      <c r="N96" s="221" t="s">
        <v>43</v>
      </c>
      <c r="O96" s="41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AR96" s="23" t="s">
        <v>453</v>
      </c>
      <c r="AT96" s="23" t="s">
        <v>318</v>
      </c>
      <c r="AU96" s="23" t="s">
        <v>82</v>
      </c>
      <c r="AY96" s="23" t="s">
        <v>146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23" t="s">
        <v>80</v>
      </c>
      <c r="BK96" s="186">
        <f t="shared" si="9"/>
        <v>0</v>
      </c>
      <c r="BL96" s="23" t="s">
        <v>234</v>
      </c>
      <c r="BM96" s="23" t="s">
        <v>292</v>
      </c>
    </row>
    <row r="97" spans="2:63" s="10" customFormat="1" ht="29.85" customHeight="1">
      <c r="B97" s="160"/>
      <c r="D97" s="171" t="s">
        <v>71</v>
      </c>
      <c r="E97" s="172" t="s">
        <v>1504</v>
      </c>
      <c r="F97" s="172" t="s">
        <v>1505</v>
      </c>
      <c r="I97" s="163"/>
      <c r="J97" s="173">
        <f>BK97</f>
        <v>0</v>
      </c>
      <c r="L97" s="160"/>
      <c r="M97" s="165"/>
      <c r="N97" s="166"/>
      <c r="O97" s="166"/>
      <c r="P97" s="167">
        <f>SUM(P98:P106)</f>
        <v>0</v>
      </c>
      <c r="Q97" s="166"/>
      <c r="R97" s="167">
        <f>SUM(R98:R106)</f>
        <v>0</v>
      </c>
      <c r="S97" s="166"/>
      <c r="T97" s="168">
        <f>SUM(T98:T106)</f>
        <v>0</v>
      </c>
      <c r="AR97" s="161" t="s">
        <v>82</v>
      </c>
      <c r="AT97" s="169" t="s">
        <v>71</v>
      </c>
      <c r="AU97" s="169" t="s">
        <v>80</v>
      </c>
      <c r="AY97" s="161" t="s">
        <v>146</v>
      </c>
      <c r="BK97" s="170">
        <f>SUM(BK98:BK106)</f>
        <v>0</v>
      </c>
    </row>
    <row r="98" spans="2:65" s="1" customFormat="1" ht="22.5" customHeight="1">
      <c r="B98" s="174"/>
      <c r="C98" s="345" t="s">
        <v>224</v>
      </c>
      <c r="D98" s="345" t="s">
        <v>148</v>
      </c>
      <c r="E98" s="339" t="s">
        <v>1506</v>
      </c>
      <c r="F98" s="340" t="s">
        <v>1507</v>
      </c>
      <c r="G98" s="334" t="s">
        <v>109</v>
      </c>
      <c r="H98" s="335">
        <v>20</v>
      </c>
      <c r="I98" s="343">
        <v>0</v>
      </c>
      <c r="J98" s="343">
        <f aca="true" t="shared" si="10" ref="J98:J106">ROUND(I98*H98,2)</f>
        <v>0</v>
      </c>
      <c r="K98" s="340" t="s">
        <v>152</v>
      </c>
      <c r="L98" s="344" t="s">
        <v>1768</v>
      </c>
      <c r="M98" s="182" t="s">
        <v>5</v>
      </c>
      <c r="N98" s="183" t="s">
        <v>43</v>
      </c>
      <c r="O98" s="41"/>
      <c r="P98" s="184">
        <f aca="true" t="shared" si="11" ref="P98:P106">O98*H98</f>
        <v>0</v>
      </c>
      <c r="Q98" s="184">
        <v>0</v>
      </c>
      <c r="R98" s="184">
        <f aca="true" t="shared" si="12" ref="R98:R106">Q98*H98</f>
        <v>0</v>
      </c>
      <c r="S98" s="184">
        <v>0</v>
      </c>
      <c r="T98" s="185">
        <f aca="true" t="shared" si="13" ref="T98:T106">S98*H98</f>
        <v>0</v>
      </c>
      <c r="AR98" s="23" t="s">
        <v>234</v>
      </c>
      <c r="AT98" s="23" t="s">
        <v>148</v>
      </c>
      <c r="AU98" s="23" t="s">
        <v>82</v>
      </c>
      <c r="AY98" s="23" t="s">
        <v>146</v>
      </c>
      <c r="BE98" s="186">
        <f aca="true" t="shared" si="14" ref="BE98:BE106">IF(N98="základní",J98,0)</f>
        <v>0</v>
      </c>
      <c r="BF98" s="186">
        <f aca="true" t="shared" si="15" ref="BF98:BF106">IF(N98="snížená",J98,0)</f>
        <v>0</v>
      </c>
      <c r="BG98" s="186">
        <f aca="true" t="shared" si="16" ref="BG98:BG106">IF(N98="zákl. přenesená",J98,0)</f>
        <v>0</v>
      </c>
      <c r="BH98" s="186">
        <f aca="true" t="shared" si="17" ref="BH98:BH106">IF(N98="sníž. přenesená",J98,0)</f>
        <v>0</v>
      </c>
      <c r="BI98" s="186">
        <f aca="true" t="shared" si="18" ref="BI98:BI106">IF(N98="nulová",J98,0)</f>
        <v>0</v>
      </c>
      <c r="BJ98" s="23" t="s">
        <v>80</v>
      </c>
      <c r="BK98" s="186">
        <f aca="true" t="shared" si="19" ref="BK98:BK106">ROUND(I98*H98,2)</f>
        <v>0</v>
      </c>
      <c r="BL98" s="23" t="s">
        <v>234</v>
      </c>
      <c r="BM98" s="23" t="s">
        <v>304</v>
      </c>
    </row>
    <row r="99" spans="2:65" s="1" customFormat="1" ht="22.5" customHeight="1">
      <c r="B99" s="174"/>
      <c r="C99" s="326" t="s">
        <v>11</v>
      </c>
      <c r="D99" s="326" t="s">
        <v>318</v>
      </c>
      <c r="E99" s="327" t="s">
        <v>1508</v>
      </c>
      <c r="F99" s="328" t="s">
        <v>1509</v>
      </c>
      <c r="G99" s="329" t="s">
        <v>109</v>
      </c>
      <c r="H99" s="330">
        <v>20</v>
      </c>
      <c r="I99" s="331">
        <v>0</v>
      </c>
      <c r="J99" s="331">
        <f t="shared" si="10"/>
        <v>0</v>
      </c>
      <c r="K99" s="328" t="s">
        <v>152</v>
      </c>
      <c r="L99" s="344" t="s">
        <v>1768</v>
      </c>
      <c r="M99" s="220" t="s">
        <v>5</v>
      </c>
      <c r="N99" s="221" t="s">
        <v>43</v>
      </c>
      <c r="O99" s="41"/>
      <c r="P99" s="184">
        <f t="shared" si="11"/>
        <v>0</v>
      </c>
      <c r="Q99" s="184">
        <v>0</v>
      </c>
      <c r="R99" s="184">
        <f t="shared" si="12"/>
        <v>0</v>
      </c>
      <c r="S99" s="184">
        <v>0</v>
      </c>
      <c r="T99" s="185">
        <f t="shared" si="13"/>
        <v>0</v>
      </c>
      <c r="AR99" s="23" t="s">
        <v>453</v>
      </c>
      <c r="AT99" s="23" t="s">
        <v>318</v>
      </c>
      <c r="AU99" s="23" t="s">
        <v>82</v>
      </c>
      <c r="AY99" s="23" t="s">
        <v>146</v>
      </c>
      <c r="BE99" s="186">
        <f t="shared" si="14"/>
        <v>0</v>
      </c>
      <c r="BF99" s="186">
        <f t="shared" si="15"/>
        <v>0</v>
      </c>
      <c r="BG99" s="186">
        <f t="shared" si="16"/>
        <v>0</v>
      </c>
      <c r="BH99" s="186">
        <f t="shared" si="17"/>
        <v>0</v>
      </c>
      <c r="BI99" s="186">
        <f t="shared" si="18"/>
        <v>0</v>
      </c>
      <c r="BJ99" s="23" t="s">
        <v>80</v>
      </c>
      <c r="BK99" s="186">
        <f t="shared" si="19"/>
        <v>0</v>
      </c>
      <c r="BL99" s="23" t="s">
        <v>234</v>
      </c>
      <c r="BM99" s="23" t="s">
        <v>313</v>
      </c>
    </row>
    <row r="100" spans="2:65" s="1" customFormat="1" ht="22.5" customHeight="1">
      <c r="B100" s="174"/>
      <c r="C100" s="345" t="s">
        <v>234</v>
      </c>
      <c r="D100" s="345" t="s">
        <v>148</v>
      </c>
      <c r="E100" s="339" t="s">
        <v>1510</v>
      </c>
      <c r="F100" s="340" t="s">
        <v>1511</v>
      </c>
      <c r="G100" s="334" t="s">
        <v>307</v>
      </c>
      <c r="H100" s="335">
        <v>1</v>
      </c>
      <c r="I100" s="343">
        <v>0</v>
      </c>
      <c r="J100" s="343">
        <f t="shared" si="10"/>
        <v>0</v>
      </c>
      <c r="K100" s="340" t="s">
        <v>152</v>
      </c>
      <c r="L100" s="344" t="s">
        <v>1768</v>
      </c>
      <c r="M100" s="182" t="s">
        <v>5</v>
      </c>
      <c r="N100" s="183" t="s">
        <v>43</v>
      </c>
      <c r="O100" s="41"/>
      <c r="P100" s="184">
        <f t="shared" si="11"/>
        <v>0</v>
      </c>
      <c r="Q100" s="184">
        <v>0</v>
      </c>
      <c r="R100" s="184">
        <f t="shared" si="12"/>
        <v>0</v>
      </c>
      <c r="S100" s="184">
        <v>0</v>
      </c>
      <c r="T100" s="185">
        <f t="shared" si="13"/>
        <v>0</v>
      </c>
      <c r="AR100" s="23" t="s">
        <v>234</v>
      </c>
      <c r="AT100" s="23" t="s">
        <v>148</v>
      </c>
      <c r="AU100" s="23" t="s">
        <v>82</v>
      </c>
      <c r="AY100" s="23" t="s">
        <v>146</v>
      </c>
      <c r="BE100" s="186">
        <f t="shared" si="14"/>
        <v>0</v>
      </c>
      <c r="BF100" s="186">
        <f t="shared" si="15"/>
        <v>0</v>
      </c>
      <c r="BG100" s="186">
        <f t="shared" si="16"/>
        <v>0</v>
      </c>
      <c r="BH100" s="186">
        <f t="shared" si="17"/>
        <v>0</v>
      </c>
      <c r="BI100" s="186">
        <f t="shared" si="18"/>
        <v>0</v>
      </c>
      <c r="BJ100" s="23" t="s">
        <v>80</v>
      </c>
      <c r="BK100" s="186">
        <f t="shared" si="19"/>
        <v>0</v>
      </c>
      <c r="BL100" s="23" t="s">
        <v>234</v>
      </c>
      <c r="BM100" s="23" t="s">
        <v>453</v>
      </c>
    </row>
    <row r="101" spans="2:65" s="1" customFormat="1" ht="31.5" customHeight="1">
      <c r="B101" s="174"/>
      <c r="C101" s="326" t="s">
        <v>238</v>
      </c>
      <c r="D101" s="326" t="s">
        <v>318</v>
      </c>
      <c r="E101" s="327" t="s">
        <v>1512</v>
      </c>
      <c r="F101" s="328" t="s">
        <v>1513</v>
      </c>
      <c r="G101" s="329" t="s">
        <v>611</v>
      </c>
      <c r="H101" s="330">
        <v>1</v>
      </c>
      <c r="I101" s="331">
        <v>0</v>
      </c>
      <c r="J101" s="331">
        <f t="shared" si="10"/>
        <v>0</v>
      </c>
      <c r="K101" s="328" t="s">
        <v>5</v>
      </c>
      <c r="L101" s="344" t="s">
        <v>1768</v>
      </c>
      <c r="M101" s="220" t="s">
        <v>5</v>
      </c>
      <c r="N101" s="221" t="s">
        <v>43</v>
      </c>
      <c r="O101" s="41"/>
      <c r="P101" s="184">
        <f t="shared" si="11"/>
        <v>0</v>
      </c>
      <c r="Q101" s="184">
        <v>0</v>
      </c>
      <c r="R101" s="184">
        <f t="shared" si="12"/>
        <v>0</v>
      </c>
      <c r="S101" s="184">
        <v>0</v>
      </c>
      <c r="T101" s="185">
        <f t="shared" si="13"/>
        <v>0</v>
      </c>
      <c r="AR101" s="23" t="s">
        <v>453</v>
      </c>
      <c r="AT101" s="23" t="s">
        <v>318</v>
      </c>
      <c r="AU101" s="23" t="s">
        <v>82</v>
      </c>
      <c r="AY101" s="23" t="s">
        <v>146</v>
      </c>
      <c r="BE101" s="186">
        <f t="shared" si="14"/>
        <v>0</v>
      </c>
      <c r="BF101" s="186">
        <f t="shared" si="15"/>
        <v>0</v>
      </c>
      <c r="BG101" s="186">
        <f t="shared" si="16"/>
        <v>0</v>
      </c>
      <c r="BH101" s="186">
        <f t="shared" si="17"/>
        <v>0</v>
      </c>
      <c r="BI101" s="186">
        <f t="shared" si="18"/>
        <v>0</v>
      </c>
      <c r="BJ101" s="23" t="s">
        <v>80</v>
      </c>
      <c r="BK101" s="186">
        <f t="shared" si="19"/>
        <v>0</v>
      </c>
      <c r="BL101" s="23" t="s">
        <v>234</v>
      </c>
      <c r="BM101" s="23" t="s">
        <v>504</v>
      </c>
    </row>
    <row r="102" spans="2:65" s="1" customFormat="1" ht="31.5" customHeight="1">
      <c r="B102" s="174"/>
      <c r="C102" s="345" t="s">
        <v>243</v>
      </c>
      <c r="D102" s="345" t="s">
        <v>148</v>
      </c>
      <c r="E102" s="339" t="s">
        <v>1514</v>
      </c>
      <c r="F102" s="340" t="s">
        <v>1515</v>
      </c>
      <c r="G102" s="334" t="s">
        <v>1516</v>
      </c>
      <c r="H102" s="335">
        <v>4</v>
      </c>
      <c r="I102" s="343">
        <v>0</v>
      </c>
      <c r="J102" s="343">
        <f t="shared" si="10"/>
        <v>0</v>
      </c>
      <c r="K102" s="340" t="s">
        <v>5</v>
      </c>
      <c r="L102" s="344" t="s">
        <v>1768</v>
      </c>
      <c r="M102" s="182" t="s">
        <v>5</v>
      </c>
      <c r="N102" s="183" t="s">
        <v>43</v>
      </c>
      <c r="O102" s="41"/>
      <c r="P102" s="184">
        <f t="shared" si="11"/>
        <v>0</v>
      </c>
      <c r="Q102" s="184">
        <v>0</v>
      </c>
      <c r="R102" s="184">
        <f t="shared" si="12"/>
        <v>0</v>
      </c>
      <c r="S102" s="184">
        <v>0</v>
      </c>
      <c r="T102" s="185">
        <f t="shared" si="13"/>
        <v>0</v>
      </c>
      <c r="AR102" s="23" t="s">
        <v>234</v>
      </c>
      <c r="AT102" s="23" t="s">
        <v>148</v>
      </c>
      <c r="AU102" s="23" t="s">
        <v>82</v>
      </c>
      <c r="AY102" s="23" t="s">
        <v>146</v>
      </c>
      <c r="BE102" s="186">
        <f t="shared" si="14"/>
        <v>0</v>
      </c>
      <c r="BF102" s="186">
        <f t="shared" si="15"/>
        <v>0</v>
      </c>
      <c r="BG102" s="186">
        <f t="shared" si="16"/>
        <v>0</v>
      </c>
      <c r="BH102" s="186">
        <f t="shared" si="17"/>
        <v>0</v>
      </c>
      <c r="BI102" s="186">
        <f t="shared" si="18"/>
        <v>0</v>
      </c>
      <c r="BJ102" s="23" t="s">
        <v>80</v>
      </c>
      <c r="BK102" s="186">
        <f t="shared" si="19"/>
        <v>0</v>
      </c>
      <c r="BL102" s="23" t="s">
        <v>234</v>
      </c>
      <c r="BM102" s="23" t="s">
        <v>514</v>
      </c>
    </row>
    <row r="103" spans="2:65" s="1" customFormat="1" ht="22.5" customHeight="1">
      <c r="B103" s="174"/>
      <c r="C103" s="345" t="s">
        <v>252</v>
      </c>
      <c r="D103" s="345" t="s">
        <v>148</v>
      </c>
      <c r="E103" s="339" t="s">
        <v>1517</v>
      </c>
      <c r="F103" s="340" t="s">
        <v>1518</v>
      </c>
      <c r="G103" s="334" t="s">
        <v>307</v>
      </c>
      <c r="H103" s="335">
        <v>1</v>
      </c>
      <c r="I103" s="343">
        <v>0</v>
      </c>
      <c r="J103" s="343">
        <f t="shared" si="10"/>
        <v>0</v>
      </c>
      <c r="K103" s="340" t="s">
        <v>152</v>
      </c>
      <c r="L103" s="344" t="s">
        <v>1768</v>
      </c>
      <c r="M103" s="182" t="s">
        <v>5</v>
      </c>
      <c r="N103" s="183" t="s">
        <v>43</v>
      </c>
      <c r="O103" s="41"/>
      <c r="P103" s="184">
        <f t="shared" si="11"/>
        <v>0</v>
      </c>
      <c r="Q103" s="184">
        <v>0</v>
      </c>
      <c r="R103" s="184">
        <f t="shared" si="12"/>
        <v>0</v>
      </c>
      <c r="S103" s="184">
        <v>0</v>
      </c>
      <c r="T103" s="185">
        <f t="shared" si="13"/>
        <v>0</v>
      </c>
      <c r="AR103" s="23" t="s">
        <v>234</v>
      </c>
      <c r="AT103" s="23" t="s">
        <v>148</v>
      </c>
      <c r="AU103" s="23" t="s">
        <v>82</v>
      </c>
      <c r="AY103" s="23" t="s">
        <v>146</v>
      </c>
      <c r="BE103" s="186">
        <f t="shared" si="14"/>
        <v>0</v>
      </c>
      <c r="BF103" s="186">
        <f t="shared" si="15"/>
        <v>0</v>
      </c>
      <c r="BG103" s="186">
        <f t="shared" si="16"/>
        <v>0</v>
      </c>
      <c r="BH103" s="186">
        <f t="shared" si="17"/>
        <v>0</v>
      </c>
      <c r="BI103" s="186">
        <f t="shared" si="18"/>
        <v>0</v>
      </c>
      <c r="BJ103" s="23" t="s">
        <v>80</v>
      </c>
      <c r="BK103" s="186">
        <f t="shared" si="19"/>
        <v>0</v>
      </c>
      <c r="BL103" s="23" t="s">
        <v>234</v>
      </c>
      <c r="BM103" s="23" t="s">
        <v>525</v>
      </c>
    </row>
    <row r="104" spans="2:65" s="1" customFormat="1" ht="22.5" customHeight="1">
      <c r="B104" s="174"/>
      <c r="C104" s="345" t="s">
        <v>258</v>
      </c>
      <c r="D104" s="345" t="s">
        <v>148</v>
      </c>
      <c r="E104" s="339" t="s">
        <v>1519</v>
      </c>
      <c r="F104" s="340" t="s">
        <v>1520</v>
      </c>
      <c r="G104" s="334" t="s">
        <v>307</v>
      </c>
      <c r="H104" s="335">
        <v>4</v>
      </c>
      <c r="I104" s="343">
        <v>0</v>
      </c>
      <c r="J104" s="343">
        <f t="shared" si="10"/>
        <v>0</v>
      </c>
      <c r="K104" s="340" t="s">
        <v>152</v>
      </c>
      <c r="L104" s="344" t="s">
        <v>1768</v>
      </c>
      <c r="M104" s="182" t="s">
        <v>5</v>
      </c>
      <c r="N104" s="183" t="s">
        <v>43</v>
      </c>
      <c r="O104" s="41"/>
      <c r="P104" s="184">
        <f t="shared" si="11"/>
        <v>0</v>
      </c>
      <c r="Q104" s="184">
        <v>0</v>
      </c>
      <c r="R104" s="184">
        <f t="shared" si="12"/>
        <v>0</v>
      </c>
      <c r="S104" s="184">
        <v>0</v>
      </c>
      <c r="T104" s="185">
        <f t="shared" si="13"/>
        <v>0</v>
      </c>
      <c r="AR104" s="23" t="s">
        <v>234</v>
      </c>
      <c r="AT104" s="23" t="s">
        <v>148</v>
      </c>
      <c r="AU104" s="23" t="s">
        <v>82</v>
      </c>
      <c r="AY104" s="23" t="s">
        <v>146</v>
      </c>
      <c r="BE104" s="186">
        <f t="shared" si="14"/>
        <v>0</v>
      </c>
      <c r="BF104" s="186">
        <f t="shared" si="15"/>
        <v>0</v>
      </c>
      <c r="BG104" s="186">
        <f t="shared" si="16"/>
        <v>0</v>
      </c>
      <c r="BH104" s="186">
        <f t="shared" si="17"/>
        <v>0</v>
      </c>
      <c r="BI104" s="186">
        <f t="shared" si="18"/>
        <v>0</v>
      </c>
      <c r="BJ104" s="23" t="s">
        <v>80</v>
      </c>
      <c r="BK104" s="186">
        <f t="shared" si="19"/>
        <v>0</v>
      </c>
      <c r="BL104" s="23" t="s">
        <v>234</v>
      </c>
      <c r="BM104" s="23" t="s">
        <v>533</v>
      </c>
    </row>
    <row r="105" spans="2:65" s="1" customFormat="1" ht="22.5" customHeight="1">
      <c r="B105" s="174"/>
      <c r="C105" s="345" t="s">
        <v>10</v>
      </c>
      <c r="D105" s="345" t="s">
        <v>148</v>
      </c>
      <c r="E105" s="339" t="s">
        <v>1521</v>
      </c>
      <c r="F105" s="340" t="s">
        <v>1522</v>
      </c>
      <c r="G105" s="334" t="s">
        <v>307</v>
      </c>
      <c r="H105" s="335">
        <v>4</v>
      </c>
      <c r="I105" s="343">
        <v>0</v>
      </c>
      <c r="J105" s="343">
        <f t="shared" si="10"/>
        <v>0</v>
      </c>
      <c r="K105" s="340" t="s">
        <v>152</v>
      </c>
      <c r="L105" s="344" t="s">
        <v>1768</v>
      </c>
      <c r="M105" s="182" t="s">
        <v>5</v>
      </c>
      <c r="N105" s="183" t="s">
        <v>43</v>
      </c>
      <c r="O105" s="41"/>
      <c r="P105" s="184">
        <f t="shared" si="11"/>
        <v>0</v>
      </c>
      <c r="Q105" s="184">
        <v>0</v>
      </c>
      <c r="R105" s="184">
        <f t="shared" si="12"/>
        <v>0</v>
      </c>
      <c r="S105" s="184">
        <v>0</v>
      </c>
      <c r="T105" s="185">
        <f t="shared" si="13"/>
        <v>0</v>
      </c>
      <c r="AR105" s="23" t="s">
        <v>234</v>
      </c>
      <c r="AT105" s="23" t="s">
        <v>148</v>
      </c>
      <c r="AU105" s="23" t="s">
        <v>82</v>
      </c>
      <c r="AY105" s="23" t="s">
        <v>146</v>
      </c>
      <c r="BE105" s="186">
        <f t="shared" si="14"/>
        <v>0</v>
      </c>
      <c r="BF105" s="186">
        <f t="shared" si="15"/>
        <v>0</v>
      </c>
      <c r="BG105" s="186">
        <f t="shared" si="16"/>
        <v>0</v>
      </c>
      <c r="BH105" s="186">
        <f t="shared" si="17"/>
        <v>0</v>
      </c>
      <c r="BI105" s="186">
        <f t="shared" si="18"/>
        <v>0</v>
      </c>
      <c r="BJ105" s="23" t="s">
        <v>80</v>
      </c>
      <c r="BK105" s="186">
        <f t="shared" si="19"/>
        <v>0</v>
      </c>
      <c r="BL105" s="23" t="s">
        <v>234</v>
      </c>
      <c r="BM105" s="23" t="s">
        <v>545</v>
      </c>
    </row>
    <row r="106" spans="2:65" s="1" customFormat="1" ht="22.5" customHeight="1">
      <c r="B106" s="174"/>
      <c r="C106" s="345" t="s">
        <v>267</v>
      </c>
      <c r="D106" s="345" t="s">
        <v>148</v>
      </c>
      <c r="E106" s="339" t="s">
        <v>1523</v>
      </c>
      <c r="F106" s="340" t="s">
        <v>1524</v>
      </c>
      <c r="G106" s="334" t="s">
        <v>307</v>
      </c>
      <c r="H106" s="335">
        <v>1</v>
      </c>
      <c r="I106" s="343">
        <v>0</v>
      </c>
      <c r="J106" s="343">
        <f t="shared" si="10"/>
        <v>0</v>
      </c>
      <c r="K106" s="340" t="s">
        <v>152</v>
      </c>
      <c r="L106" s="344" t="s">
        <v>1768</v>
      </c>
      <c r="M106" s="182" t="s">
        <v>5</v>
      </c>
      <c r="N106" s="183" t="s">
        <v>43</v>
      </c>
      <c r="O106" s="41"/>
      <c r="P106" s="184">
        <f t="shared" si="11"/>
        <v>0</v>
      </c>
      <c r="Q106" s="184">
        <v>0</v>
      </c>
      <c r="R106" s="184">
        <f t="shared" si="12"/>
        <v>0</v>
      </c>
      <c r="S106" s="184">
        <v>0</v>
      </c>
      <c r="T106" s="185">
        <f t="shared" si="13"/>
        <v>0</v>
      </c>
      <c r="AR106" s="23" t="s">
        <v>234</v>
      </c>
      <c r="AT106" s="23" t="s">
        <v>148</v>
      </c>
      <c r="AU106" s="23" t="s">
        <v>82</v>
      </c>
      <c r="AY106" s="23" t="s">
        <v>146</v>
      </c>
      <c r="BE106" s="186">
        <f t="shared" si="14"/>
        <v>0</v>
      </c>
      <c r="BF106" s="186">
        <f t="shared" si="15"/>
        <v>0</v>
      </c>
      <c r="BG106" s="186">
        <f t="shared" si="16"/>
        <v>0</v>
      </c>
      <c r="BH106" s="186">
        <f t="shared" si="17"/>
        <v>0</v>
      </c>
      <c r="BI106" s="186">
        <f t="shared" si="18"/>
        <v>0</v>
      </c>
      <c r="BJ106" s="23" t="s">
        <v>80</v>
      </c>
      <c r="BK106" s="186">
        <f t="shared" si="19"/>
        <v>0</v>
      </c>
      <c r="BL106" s="23" t="s">
        <v>234</v>
      </c>
      <c r="BM106" s="23" t="s">
        <v>554</v>
      </c>
    </row>
    <row r="107" spans="2:63" s="10" customFormat="1" ht="37.35" customHeight="1">
      <c r="B107" s="160"/>
      <c r="D107" s="161" t="s">
        <v>71</v>
      </c>
      <c r="E107" s="162" t="s">
        <v>318</v>
      </c>
      <c r="F107" s="162" t="s">
        <v>319</v>
      </c>
      <c r="I107" s="163"/>
      <c r="J107" s="164">
        <f>BK107</f>
        <v>0</v>
      </c>
      <c r="L107" s="347"/>
      <c r="M107" s="165"/>
      <c r="N107" s="166"/>
      <c r="O107" s="166"/>
      <c r="P107" s="167">
        <f>P108</f>
        <v>0</v>
      </c>
      <c r="Q107" s="166"/>
      <c r="R107" s="167">
        <f>R108</f>
        <v>0</v>
      </c>
      <c r="S107" s="166"/>
      <c r="T107" s="168">
        <f>T108</f>
        <v>0</v>
      </c>
      <c r="AR107" s="161" t="s">
        <v>111</v>
      </c>
      <c r="AT107" s="169" t="s">
        <v>71</v>
      </c>
      <c r="AU107" s="169" t="s">
        <v>72</v>
      </c>
      <c r="AY107" s="161" t="s">
        <v>146</v>
      </c>
      <c r="BK107" s="170">
        <f>BK108</f>
        <v>0</v>
      </c>
    </row>
    <row r="108" spans="2:63" s="10" customFormat="1" ht="19.9" customHeight="1">
      <c r="B108" s="160"/>
      <c r="D108" s="171" t="s">
        <v>71</v>
      </c>
      <c r="E108" s="172" t="s">
        <v>1525</v>
      </c>
      <c r="F108" s="172" t="s">
        <v>1526</v>
      </c>
      <c r="I108" s="163"/>
      <c r="J108" s="173">
        <f>BK108</f>
        <v>0</v>
      </c>
      <c r="L108" s="347"/>
      <c r="M108" s="165"/>
      <c r="N108" s="166"/>
      <c r="O108" s="166"/>
      <c r="P108" s="167">
        <f>SUM(P109:P110)</f>
        <v>0</v>
      </c>
      <c r="Q108" s="166"/>
      <c r="R108" s="167">
        <f>SUM(R109:R110)</f>
        <v>0</v>
      </c>
      <c r="S108" s="166"/>
      <c r="T108" s="168">
        <f>SUM(T109:T110)</f>
        <v>0</v>
      </c>
      <c r="AR108" s="161" t="s">
        <v>111</v>
      </c>
      <c r="AT108" s="169" t="s">
        <v>71</v>
      </c>
      <c r="AU108" s="169" t="s">
        <v>80</v>
      </c>
      <c r="AY108" s="161" t="s">
        <v>146</v>
      </c>
      <c r="BK108" s="170">
        <f>SUM(BK109:BK110)</f>
        <v>0</v>
      </c>
    </row>
    <row r="109" spans="2:65" s="1" customFormat="1" ht="22.5" customHeight="1">
      <c r="B109" s="174"/>
      <c r="C109" s="345" t="s">
        <v>272</v>
      </c>
      <c r="D109" s="345" t="s">
        <v>148</v>
      </c>
      <c r="E109" s="339" t="s">
        <v>1527</v>
      </c>
      <c r="F109" s="340" t="s">
        <v>1528</v>
      </c>
      <c r="G109" s="334" t="s">
        <v>307</v>
      </c>
      <c r="H109" s="335">
        <v>1</v>
      </c>
      <c r="I109" s="343">
        <v>0</v>
      </c>
      <c r="J109" s="343">
        <f>ROUND(I109*H109,2)</f>
        <v>0</v>
      </c>
      <c r="K109" s="340" t="s">
        <v>152</v>
      </c>
      <c r="L109" s="344" t="s">
        <v>1768</v>
      </c>
      <c r="M109" s="182" t="s">
        <v>5</v>
      </c>
      <c r="N109" s="183" t="s">
        <v>43</v>
      </c>
      <c r="O109" s="41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AR109" s="23" t="s">
        <v>324</v>
      </c>
      <c r="AT109" s="23" t="s">
        <v>148</v>
      </c>
      <c r="AU109" s="23" t="s">
        <v>82</v>
      </c>
      <c r="AY109" s="23" t="s">
        <v>146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3" t="s">
        <v>80</v>
      </c>
      <c r="BK109" s="186">
        <f>ROUND(I109*H109,2)</f>
        <v>0</v>
      </c>
      <c r="BL109" s="23" t="s">
        <v>324</v>
      </c>
      <c r="BM109" s="23" t="s">
        <v>563</v>
      </c>
    </row>
    <row r="110" spans="2:65" s="1" customFormat="1" ht="22.5" customHeight="1">
      <c r="B110" s="174"/>
      <c r="C110" s="345" t="s">
        <v>280</v>
      </c>
      <c r="D110" s="345" t="s">
        <v>148</v>
      </c>
      <c r="E110" s="339" t="s">
        <v>1529</v>
      </c>
      <c r="F110" s="340" t="s">
        <v>1530</v>
      </c>
      <c r="G110" s="334" t="s">
        <v>307</v>
      </c>
      <c r="H110" s="335">
        <v>1</v>
      </c>
      <c r="I110" s="343">
        <v>0</v>
      </c>
      <c r="J110" s="343">
        <f>ROUND(I110*H110,2)</f>
        <v>0</v>
      </c>
      <c r="K110" s="340" t="s">
        <v>152</v>
      </c>
      <c r="L110" s="344" t="s">
        <v>1768</v>
      </c>
      <c r="M110" s="182" t="s">
        <v>5</v>
      </c>
      <c r="N110" s="242" t="s">
        <v>43</v>
      </c>
      <c r="O110" s="243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3" t="s">
        <v>324</v>
      </c>
      <c r="AT110" s="23" t="s">
        <v>148</v>
      </c>
      <c r="AU110" s="23" t="s">
        <v>82</v>
      </c>
      <c r="AY110" s="23" t="s">
        <v>146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3" t="s">
        <v>80</v>
      </c>
      <c r="BK110" s="186">
        <f>ROUND(I110*H110,2)</f>
        <v>0</v>
      </c>
      <c r="BL110" s="23" t="s">
        <v>324</v>
      </c>
      <c r="BM110" s="23" t="s">
        <v>575</v>
      </c>
    </row>
    <row r="111" spans="2:12" s="1" customFormat="1" ht="6.95" customHeight="1">
      <c r="B111" s="55"/>
      <c r="C111" s="56"/>
      <c r="D111" s="56"/>
      <c r="E111" s="56"/>
      <c r="F111" s="56"/>
      <c r="G111" s="56"/>
      <c r="H111" s="56"/>
      <c r="I111" s="127"/>
      <c r="J111" s="56"/>
      <c r="K111" s="56"/>
      <c r="L111" s="40"/>
    </row>
  </sheetData>
  <autoFilter ref="C80:K11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W91" sqref="W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8.6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2" max="12" width="14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102</v>
      </c>
      <c r="G1" s="405" t="s">
        <v>103</v>
      </c>
      <c r="H1" s="405"/>
      <c r="I1" s="102"/>
      <c r="J1" s="101" t="s">
        <v>104</v>
      </c>
      <c r="K1" s="100" t="s">
        <v>105</v>
      </c>
      <c r="L1" s="101" t="s">
        <v>106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8" t="s">
        <v>8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3" t="s">
        <v>101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406" t="str">
        <f>'Rekapitulace stavby'!K6</f>
        <v>SV Mnich. Hradiště, Boseň, VDJ - úpr.7.1.19</v>
      </c>
      <c r="F7" s="407"/>
      <c r="G7" s="407"/>
      <c r="H7" s="407"/>
      <c r="I7" s="105"/>
      <c r="J7" s="28"/>
      <c r="K7" s="30"/>
    </row>
    <row r="8" spans="2:11" s="1" customFormat="1" ht="15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5" customHeight="1">
      <c r="B9" s="40"/>
      <c r="C9" s="41"/>
      <c r="D9" s="41"/>
      <c r="E9" s="408" t="s">
        <v>1531</v>
      </c>
      <c r="F9" s="409"/>
      <c r="G9" s="409"/>
      <c r="H9" s="409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14. 3. 2017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72" t="s">
        <v>5</v>
      </c>
      <c r="F24" s="372"/>
      <c r="G24" s="372"/>
      <c r="H24" s="372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ROUND(J77,2)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8">
        <f>ROUND(SUM(BE77:BE95),2)</f>
        <v>0</v>
      </c>
      <c r="G30" s="41"/>
      <c r="H30" s="41"/>
      <c r="I30" s="119">
        <v>0.21</v>
      </c>
      <c r="J30" s="118">
        <f>ROUND(ROUND((SUM(BE77:BE95)),2)*I30,2)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8">
        <f>ROUND(SUM(BF77:BF95),2)</f>
        <v>0</v>
      </c>
      <c r="G31" s="41"/>
      <c r="H31" s="41"/>
      <c r="I31" s="119">
        <v>0.15</v>
      </c>
      <c r="J31" s="118">
        <f>ROUND(ROUND((SUM(BF77:BF95)),2)*I31,2)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8">
        <f>ROUND(SUM(BG77:BG95),2)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8">
        <f>ROUND(SUM(BH77:BH95),2)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8">
        <f>ROUND(SUM(BI77:BI95),2)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" customHeight="1">
      <c r="B42" s="40"/>
      <c r="C42" s="29" t="s">
        <v>115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406" t="str">
        <f>E7</f>
        <v>SV Mnich. Hradiště, Boseň, VDJ - úpr.7.1.19</v>
      </c>
      <c r="F45" s="407"/>
      <c r="G45" s="407"/>
      <c r="H45" s="407"/>
      <c r="I45" s="106"/>
      <c r="J45" s="41"/>
      <c r="K45" s="44"/>
    </row>
    <row r="46" spans="2:11" s="1" customFormat="1" ht="14.45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408" t="str">
        <f>E9</f>
        <v>07 - VON</v>
      </c>
      <c r="F47" s="409"/>
      <c r="G47" s="409"/>
      <c r="H47" s="409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Boseň</v>
      </c>
      <c r="G49" s="41"/>
      <c r="H49" s="41"/>
      <c r="I49" s="107" t="s">
        <v>25</v>
      </c>
      <c r="J49" s="108" t="str">
        <f>IF(J12="","",J12)</f>
        <v>14. 3. 2017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VaK Mladá Boleslav, a.s.</v>
      </c>
      <c r="G51" s="41"/>
      <c r="H51" s="41"/>
      <c r="I51" s="107" t="s">
        <v>33</v>
      </c>
      <c r="J51" s="34" t="str">
        <f>E21</f>
        <v>Vodohospodářské inženýrské služby a.s.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116</v>
      </c>
      <c r="D54" s="120"/>
      <c r="E54" s="120"/>
      <c r="F54" s="120"/>
      <c r="G54" s="120"/>
      <c r="H54" s="120"/>
      <c r="I54" s="131"/>
      <c r="J54" s="132" t="s">
        <v>117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118</v>
      </c>
      <c r="D56" s="41"/>
      <c r="E56" s="41"/>
      <c r="F56" s="41"/>
      <c r="G56" s="41"/>
      <c r="H56" s="41"/>
      <c r="I56" s="106"/>
      <c r="J56" s="116">
        <f>J77</f>
        <v>0</v>
      </c>
      <c r="K56" s="44"/>
      <c r="AU56" s="23" t="s">
        <v>119</v>
      </c>
    </row>
    <row r="57" spans="2:11" s="7" customFormat="1" ht="24.95" customHeight="1">
      <c r="B57" s="135"/>
      <c r="C57" s="136"/>
      <c r="D57" s="137" t="s">
        <v>1753</v>
      </c>
      <c r="E57" s="138"/>
      <c r="F57" s="138"/>
      <c r="G57" s="138"/>
      <c r="H57" s="138"/>
      <c r="I57" s="139"/>
      <c r="J57" s="140">
        <f>J78</f>
        <v>0</v>
      </c>
      <c r="K57" s="141"/>
    </row>
    <row r="58" spans="2:11" s="1" customFormat="1" ht="21.75" customHeight="1">
      <c r="B58" s="40"/>
      <c r="C58" s="41"/>
      <c r="D58" s="41"/>
      <c r="E58" s="41"/>
      <c r="F58" s="41"/>
      <c r="G58" s="41"/>
      <c r="H58" s="41"/>
      <c r="I58" s="106"/>
      <c r="J58" s="41"/>
      <c r="K58" s="44"/>
    </row>
    <row r="59" spans="2:11" s="1" customFormat="1" ht="6.95" customHeight="1">
      <c r="B59" s="55"/>
      <c r="C59" s="56"/>
      <c r="D59" s="56"/>
      <c r="E59" s="56"/>
      <c r="F59" s="56"/>
      <c r="G59" s="56"/>
      <c r="H59" s="56"/>
      <c r="I59" s="127"/>
      <c r="J59" s="56"/>
      <c r="K59" s="57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28"/>
      <c r="J63" s="59"/>
      <c r="K63" s="59"/>
      <c r="L63" s="40"/>
    </row>
    <row r="64" spans="2:12" s="1" customFormat="1" ht="36.95" customHeight="1">
      <c r="B64" s="40"/>
      <c r="C64" s="60" t="s">
        <v>130</v>
      </c>
      <c r="L64" s="40"/>
    </row>
    <row r="65" spans="2:12" s="1" customFormat="1" ht="6.95" customHeight="1">
      <c r="B65" s="40"/>
      <c r="L65" s="40"/>
    </row>
    <row r="66" spans="2:12" s="1" customFormat="1" ht="14.45" customHeight="1">
      <c r="B66" s="40"/>
      <c r="C66" s="62" t="s">
        <v>19</v>
      </c>
      <c r="L66" s="40"/>
    </row>
    <row r="67" spans="2:12" s="1" customFormat="1" ht="22.5" customHeight="1">
      <c r="B67" s="40"/>
      <c r="E67" s="402" t="str">
        <f>E7</f>
        <v>SV Mnich. Hradiště, Boseň, VDJ - úpr.7.1.19</v>
      </c>
      <c r="F67" s="403"/>
      <c r="G67" s="403"/>
      <c r="H67" s="403"/>
      <c r="L67" s="40"/>
    </row>
    <row r="68" spans="2:12" s="1" customFormat="1" ht="14.45" customHeight="1">
      <c r="B68" s="40"/>
      <c r="C68" s="62" t="s">
        <v>113</v>
      </c>
      <c r="L68" s="40"/>
    </row>
    <row r="69" spans="2:12" s="1" customFormat="1" ht="23.25" customHeight="1">
      <c r="B69" s="40"/>
      <c r="E69" s="383" t="str">
        <f>E9</f>
        <v>07 - VON</v>
      </c>
      <c r="F69" s="404"/>
      <c r="G69" s="404"/>
      <c r="H69" s="404"/>
      <c r="L69" s="40"/>
    </row>
    <row r="70" spans="2:12" s="1" customFormat="1" ht="6.95" customHeight="1">
      <c r="B70" s="40"/>
      <c r="L70" s="40"/>
    </row>
    <row r="71" spans="2:12" s="1" customFormat="1" ht="18" customHeight="1">
      <c r="B71" s="40"/>
      <c r="C71" s="62" t="s">
        <v>23</v>
      </c>
      <c r="F71" s="149" t="str">
        <f>F12</f>
        <v>Boseň</v>
      </c>
      <c r="I71" s="150" t="s">
        <v>25</v>
      </c>
      <c r="J71" s="66" t="str">
        <f>IF(J12="","",J12)</f>
        <v>14. 3. 2017</v>
      </c>
      <c r="L71" s="40"/>
    </row>
    <row r="72" spans="2:12" s="1" customFormat="1" ht="6.95" customHeight="1">
      <c r="B72" s="40"/>
      <c r="L72" s="40"/>
    </row>
    <row r="73" spans="2:12" s="1" customFormat="1" ht="15">
      <c r="B73" s="40"/>
      <c r="C73" s="62" t="s">
        <v>27</v>
      </c>
      <c r="F73" s="149" t="str">
        <f>E15</f>
        <v>VaK Mladá Boleslav, a.s.</v>
      </c>
      <c r="I73" s="150" t="s">
        <v>33</v>
      </c>
      <c r="J73" s="149" t="str">
        <f>E21</f>
        <v>Vodohospodářské inženýrské služby a.s.</v>
      </c>
      <c r="L73" s="40"/>
    </row>
    <row r="74" spans="2:12" s="1" customFormat="1" ht="14.45" customHeight="1">
      <c r="B74" s="40"/>
      <c r="C74" s="62" t="s">
        <v>31</v>
      </c>
      <c r="F74" s="149" t="str">
        <f>IF(E18="","",E18)</f>
        <v/>
      </c>
      <c r="L74" s="40"/>
    </row>
    <row r="75" spans="2:12" s="1" customFormat="1" ht="10.35" customHeight="1">
      <c r="B75" s="40"/>
      <c r="L75" s="40"/>
    </row>
    <row r="76" spans="2:20" s="9" customFormat="1" ht="29.25" customHeight="1">
      <c r="B76" s="151"/>
      <c r="C76" s="152" t="s">
        <v>131</v>
      </c>
      <c r="D76" s="153" t="s">
        <v>57</v>
      </c>
      <c r="E76" s="153" t="s">
        <v>53</v>
      </c>
      <c r="F76" s="153" t="s">
        <v>132</v>
      </c>
      <c r="G76" s="153" t="s">
        <v>133</v>
      </c>
      <c r="H76" s="153" t="s">
        <v>134</v>
      </c>
      <c r="I76" s="154" t="s">
        <v>135</v>
      </c>
      <c r="J76" s="153" t="s">
        <v>117</v>
      </c>
      <c r="K76" s="155" t="s">
        <v>136</v>
      </c>
      <c r="L76" s="151"/>
      <c r="M76" s="72" t="s">
        <v>137</v>
      </c>
      <c r="N76" s="73" t="s">
        <v>42</v>
      </c>
      <c r="O76" s="73" t="s">
        <v>138</v>
      </c>
      <c r="P76" s="73" t="s">
        <v>139</v>
      </c>
      <c r="Q76" s="73" t="s">
        <v>140</v>
      </c>
      <c r="R76" s="73" t="s">
        <v>141</v>
      </c>
      <c r="S76" s="73" t="s">
        <v>142</v>
      </c>
      <c r="T76" s="74" t="s">
        <v>143</v>
      </c>
    </row>
    <row r="77" spans="2:63" s="1" customFormat="1" ht="29.25" customHeight="1">
      <c r="B77" s="40"/>
      <c r="C77" s="76" t="s">
        <v>118</v>
      </c>
      <c r="J77" s="156">
        <f>BK77</f>
        <v>0</v>
      </c>
      <c r="L77" s="40"/>
      <c r="M77" s="75"/>
      <c r="N77" s="67"/>
      <c r="O77" s="67"/>
      <c r="P77" s="157">
        <f>P78</f>
        <v>0</v>
      </c>
      <c r="Q77" s="67"/>
      <c r="R77" s="157">
        <f>R78</f>
        <v>0</v>
      </c>
      <c r="S77" s="67"/>
      <c r="T77" s="158">
        <f>T78</f>
        <v>0</v>
      </c>
      <c r="AT77" s="23" t="s">
        <v>71</v>
      </c>
      <c r="AU77" s="23" t="s">
        <v>119</v>
      </c>
      <c r="BK77" s="159">
        <f>BK78</f>
        <v>0</v>
      </c>
    </row>
    <row r="78" spans="2:63" s="10" customFormat="1" ht="37.35" customHeight="1">
      <c r="B78" s="160"/>
      <c r="D78" s="171" t="s">
        <v>71</v>
      </c>
      <c r="E78" s="237" t="s">
        <v>1532</v>
      </c>
      <c r="F78" s="237" t="s">
        <v>1757</v>
      </c>
      <c r="I78" s="163"/>
      <c r="J78" s="238">
        <f>BK78</f>
        <v>0</v>
      </c>
      <c r="L78" s="160"/>
      <c r="M78" s="165"/>
      <c r="N78" s="166"/>
      <c r="O78" s="166"/>
      <c r="P78" s="167">
        <f>SUM(P79:P95)</f>
        <v>0</v>
      </c>
      <c r="Q78" s="166"/>
      <c r="R78" s="167">
        <f>SUM(R79:R95)</f>
        <v>0</v>
      </c>
      <c r="S78" s="166"/>
      <c r="T78" s="168">
        <f>SUM(T79:T95)</f>
        <v>0</v>
      </c>
      <c r="AR78" s="161" t="s">
        <v>174</v>
      </c>
      <c r="AT78" s="169" t="s">
        <v>71</v>
      </c>
      <c r="AU78" s="169" t="s">
        <v>72</v>
      </c>
      <c r="AY78" s="161" t="s">
        <v>146</v>
      </c>
      <c r="BK78" s="170">
        <f>SUM(BK79:BK95)</f>
        <v>0</v>
      </c>
    </row>
    <row r="79" spans="2:65" s="1" customFormat="1" ht="22.5" customHeight="1">
      <c r="B79" s="174"/>
      <c r="C79" s="175" t="s">
        <v>80</v>
      </c>
      <c r="D79" s="175" t="s">
        <v>148</v>
      </c>
      <c r="E79" s="176" t="s">
        <v>1533</v>
      </c>
      <c r="F79" s="177" t="s">
        <v>1534</v>
      </c>
      <c r="G79" s="178" t="s">
        <v>1493</v>
      </c>
      <c r="H79" s="179">
        <v>1</v>
      </c>
      <c r="I79" s="180"/>
      <c r="J79" s="181">
        <f aca="true" t="shared" si="0" ref="J79:J95">ROUND(I79*H79,2)</f>
        <v>0</v>
      </c>
      <c r="K79" s="177" t="s">
        <v>5</v>
      </c>
      <c r="L79" s="40"/>
      <c r="M79" s="182" t="s">
        <v>5</v>
      </c>
      <c r="N79" s="183" t="s">
        <v>43</v>
      </c>
      <c r="O79" s="41"/>
      <c r="P79" s="184">
        <f aca="true" t="shared" si="1" ref="P79:P95">O79*H79</f>
        <v>0</v>
      </c>
      <c r="Q79" s="184">
        <v>0</v>
      </c>
      <c r="R79" s="184">
        <f aca="true" t="shared" si="2" ref="R79:R95">Q79*H79</f>
        <v>0</v>
      </c>
      <c r="S79" s="184">
        <v>0</v>
      </c>
      <c r="T79" s="185">
        <f aca="true" t="shared" si="3" ref="T79:T95">S79*H79</f>
        <v>0</v>
      </c>
      <c r="AR79" s="23" t="s">
        <v>153</v>
      </c>
      <c r="AT79" s="23" t="s">
        <v>148</v>
      </c>
      <c r="AU79" s="23" t="s">
        <v>80</v>
      </c>
      <c r="AY79" s="23" t="s">
        <v>146</v>
      </c>
      <c r="BE79" s="186">
        <f aca="true" t="shared" si="4" ref="BE79:BE95">IF(N79="základní",J79,0)</f>
        <v>0</v>
      </c>
      <c r="BF79" s="186">
        <f aca="true" t="shared" si="5" ref="BF79:BF95">IF(N79="snížená",J79,0)</f>
        <v>0</v>
      </c>
      <c r="BG79" s="186">
        <f aca="true" t="shared" si="6" ref="BG79:BG95">IF(N79="zákl. přenesená",J79,0)</f>
        <v>0</v>
      </c>
      <c r="BH79" s="186">
        <f aca="true" t="shared" si="7" ref="BH79:BH95">IF(N79="sníž. přenesená",J79,0)</f>
        <v>0</v>
      </c>
      <c r="BI79" s="186">
        <f aca="true" t="shared" si="8" ref="BI79:BI95">IF(N79="nulová",J79,0)</f>
        <v>0</v>
      </c>
      <c r="BJ79" s="23" t="s">
        <v>80</v>
      </c>
      <c r="BK79" s="186">
        <f aca="true" t="shared" si="9" ref="BK79:BK95">ROUND(I79*H79,2)</f>
        <v>0</v>
      </c>
      <c r="BL79" s="23" t="s">
        <v>153</v>
      </c>
      <c r="BM79" s="23" t="s">
        <v>1535</v>
      </c>
    </row>
    <row r="80" spans="2:65" s="1" customFormat="1" ht="22.5" customHeight="1">
      <c r="B80" s="174"/>
      <c r="C80" s="175" t="s">
        <v>82</v>
      </c>
      <c r="D80" s="175" t="s">
        <v>148</v>
      </c>
      <c r="E80" s="176" t="s">
        <v>1536</v>
      </c>
      <c r="F80" s="177" t="s">
        <v>1537</v>
      </c>
      <c r="G80" s="178" t="s">
        <v>1493</v>
      </c>
      <c r="H80" s="179">
        <v>1</v>
      </c>
      <c r="I80" s="180"/>
      <c r="J80" s="181">
        <f t="shared" si="0"/>
        <v>0</v>
      </c>
      <c r="K80" s="177" t="s">
        <v>5</v>
      </c>
      <c r="L80" s="40"/>
      <c r="M80" s="182" t="s">
        <v>5</v>
      </c>
      <c r="N80" s="183" t="s">
        <v>43</v>
      </c>
      <c r="O80" s="41"/>
      <c r="P80" s="184">
        <f t="shared" si="1"/>
        <v>0</v>
      </c>
      <c r="Q80" s="184">
        <v>0</v>
      </c>
      <c r="R80" s="184">
        <f t="shared" si="2"/>
        <v>0</v>
      </c>
      <c r="S80" s="184">
        <v>0</v>
      </c>
      <c r="T80" s="185">
        <f t="shared" si="3"/>
        <v>0</v>
      </c>
      <c r="AR80" s="23" t="s">
        <v>153</v>
      </c>
      <c r="AT80" s="23" t="s">
        <v>148</v>
      </c>
      <c r="AU80" s="23" t="s">
        <v>80</v>
      </c>
      <c r="AY80" s="23" t="s">
        <v>146</v>
      </c>
      <c r="BE80" s="186">
        <f t="shared" si="4"/>
        <v>0</v>
      </c>
      <c r="BF80" s="186">
        <f t="shared" si="5"/>
        <v>0</v>
      </c>
      <c r="BG80" s="186">
        <f t="shared" si="6"/>
        <v>0</v>
      </c>
      <c r="BH80" s="186">
        <f t="shared" si="7"/>
        <v>0</v>
      </c>
      <c r="BI80" s="186">
        <f t="shared" si="8"/>
        <v>0</v>
      </c>
      <c r="BJ80" s="23" t="s">
        <v>80</v>
      </c>
      <c r="BK80" s="186">
        <f t="shared" si="9"/>
        <v>0</v>
      </c>
      <c r="BL80" s="23" t="s">
        <v>153</v>
      </c>
      <c r="BM80" s="23" t="s">
        <v>1538</v>
      </c>
    </row>
    <row r="81" spans="2:65" s="1" customFormat="1" ht="22.5" customHeight="1">
      <c r="B81" s="174"/>
      <c r="C81" s="175" t="s">
        <v>111</v>
      </c>
      <c r="D81" s="175" t="s">
        <v>148</v>
      </c>
      <c r="E81" s="176" t="s">
        <v>1539</v>
      </c>
      <c r="F81" s="177" t="s">
        <v>1540</v>
      </c>
      <c r="G81" s="178" t="s">
        <v>1493</v>
      </c>
      <c r="H81" s="179">
        <v>1</v>
      </c>
      <c r="I81" s="180"/>
      <c r="J81" s="181">
        <f t="shared" si="0"/>
        <v>0</v>
      </c>
      <c r="K81" s="177" t="s">
        <v>5</v>
      </c>
      <c r="L81" s="40"/>
      <c r="M81" s="182" t="s">
        <v>5</v>
      </c>
      <c r="N81" s="183" t="s">
        <v>43</v>
      </c>
      <c r="O81" s="41"/>
      <c r="P81" s="184">
        <f t="shared" si="1"/>
        <v>0</v>
      </c>
      <c r="Q81" s="184">
        <v>0</v>
      </c>
      <c r="R81" s="184">
        <f t="shared" si="2"/>
        <v>0</v>
      </c>
      <c r="S81" s="184">
        <v>0</v>
      </c>
      <c r="T81" s="185">
        <f t="shared" si="3"/>
        <v>0</v>
      </c>
      <c r="AR81" s="23" t="s">
        <v>153</v>
      </c>
      <c r="AT81" s="23" t="s">
        <v>148</v>
      </c>
      <c r="AU81" s="23" t="s">
        <v>80</v>
      </c>
      <c r="AY81" s="23" t="s">
        <v>146</v>
      </c>
      <c r="BE81" s="186">
        <f t="shared" si="4"/>
        <v>0</v>
      </c>
      <c r="BF81" s="186">
        <f t="shared" si="5"/>
        <v>0</v>
      </c>
      <c r="BG81" s="186">
        <f t="shared" si="6"/>
        <v>0</v>
      </c>
      <c r="BH81" s="186">
        <f t="shared" si="7"/>
        <v>0</v>
      </c>
      <c r="BI81" s="186">
        <f t="shared" si="8"/>
        <v>0</v>
      </c>
      <c r="BJ81" s="23" t="s">
        <v>80</v>
      </c>
      <c r="BK81" s="186">
        <f t="shared" si="9"/>
        <v>0</v>
      </c>
      <c r="BL81" s="23" t="s">
        <v>153</v>
      </c>
      <c r="BM81" s="23" t="s">
        <v>1541</v>
      </c>
    </row>
    <row r="82" spans="2:65" s="1" customFormat="1" ht="22.5" customHeight="1">
      <c r="B82" s="174"/>
      <c r="C82" s="175" t="s">
        <v>153</v>
      </c>
      <c r="D82" s="175" t="s">
        <v>148</v>
      </c>
      <c r="E82" s="176" t="s">
        <v>1542</v>
      </c>
      <c r="F82" s="177" t="s">
        <v>1543</v>
      </c>
      <c r="G82" s="178" t="s">
        <v>1493</v>
      </c>
      <c r="H82" s="179">
        <v>1</v>
      </c>
      <c r="I82" s="180"/>
      <c r="J82" s="181">
        <f t="shared" si="0"/>
        <v>0</v>
      </c>
      <c r="K82" s="177" t="s">
        <v>5</v>
      </c>
      <c r="L82" s="40"/>
      <c r="M82" s="182" t="s">
        <v>5</v>
      </c>
      <c r="N82" s="183" t="s">
        <v>43</v>
      </c>
      <c r="O82" s="41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AR82" s="23" t="s">
        <v>153</v>
      </c>
      <c r="AT82" s="23" t="s">
        <v>148</v>
      </c>
      <c r="AU82" s="23" t="s">
        <v>80</v>
      </c>
      <c r="AY82" s="23" t="s">
        <v>146</v>
      </c>
      <c r="BE82" s="186">
        <f t="shared" si="4"/>
        <v>0</v>
      </c>
      <c r="BF82" s="186">
        <f t="shared" si="5"/>
        <v>0</v>
      </c>
      <c r="BG82" s="186">
        <f t="shared" si="6"/>
        <v>0</v>
      </c>
      <c r="BH82" s="186">
        <f t="shared" si="7"/>
        <v>0</v>
      </c>
      <c r="BI82" s="186">
        <f t="shared" si="8"/>
        <v>0</v>
      </c>
      <c r="BJ82" s="23" t="s">
        <v>80</v>
      </c>
      <c r="BK82" s="186">
        <f t="shared" si="9"/>
        <v>0</v>
      </c>
      <c r="BL82" s="23" t="s">
        <v>153</v>
      </c>
      <c r="BM82" s="23" t="s">
        <v>1544</v>
      </c>
    </row>
    <row r="83" spans="2:65" s="324" customFormat="1" ht="22.5" customHeight="1">
      <c r="B83" s="174"/>
      <c r="C83" s="345" t="s">
        <v>174</v>
      </c>
      <c r="D83" s="345" t="s">
        <v>148</v>
      </c>
      <c r="E83" s="332" t="s">
        <v>1759</v>
      </c>
      <c r="F83" s="333" t="s">
        <v>1760</v>
      </c>
      <c r="G83" s="334" t="s">
        <v>1493</v>
      </c>
      <c r="H83" s="335">
        <v>1</v>
      </c>
      <c r="I83" s="343">
        <v>0</v>
      </c>
      <c r="J83" s="343">
        <f aca="true" t="shared" si="10" ref="J83">ROUND(I83*H83,2)</f>
        <v>0</v>
      </c>
      <c r="K83" s="340" t="s">
        <v>5</v>
      </c>
      <c r="L83" s="344" t="s">
        <v>1768</v>
      </c>
      <c r="M83" s="182" t="s">
        <v>5</v>
      </c>
      <c r="N83" s="183" t="s">
        <v>43</v>
      </c>
      <c r="O83" s="325"/>
      <c r="P83" s="184">
        <f aca="true" t="shared" si="11" ref="P83">O83*H83</f>
        <v>0</v>
      </c>
      <c r="Q83" s="184">
        <v>0</v>
      </c>
      <c r="R83" s="184">
        <f aca="true" t="shared" si="12" ref="R83">Q83*H83</f>
        <v>0</v>
      </c>
      <c r="S83" s="184">
        <v>0</v>
      </c>
      <c r="T83" s="185">
        <f aca="true" t="shared" si="13" ref="T83">S83*H83</f>
        <v>0</v>
      </c>
      <c r="AR83" s="23" t="s">
        <v>153</v>
      </c>
      <c r="AT83" s="23" t="s">
        <v>148</v>
      </c>
      <c r="AU83" s="23" t="s">
        <v>80</v>
      </c>
      <c r="AY83" s="23" t="s">
        <v>146</v>
      </c>
      <c r="BE83" s="186">
        <f aca="true" t="shared" si="14" ref="BE83">IF(N83="základní",J83,0)</f>
        <v>0</v>
      </c>
      <c r="BF83" s="186">
        <f aca="true" t="shared" si="15" ref="BF83">IF(N83="snížená",J83,0)</f>
        <v>0</v>
      </c>
      <c r="BG83" s="186">
        <f aca="true" t="shared" si="16" ref="BG83">IF(N83="zákl. přenesená",J83,0)</f>
        <v>0</v>
      </c>
      <c r="BH83" s="186">
        <f aca="true" t="shared" si="17" ref="BH83">IF(N83="sníž. přenesená",J83,0)</f>
        <v>0</v>
      </c>
      <c r="BI83" s="186">
        <f aca="true" t="shared" si="18" ref="BI83">IF(N83="nulová",J83,0)</f>
        <v>0</v>
      </c>
      <c r="BJ83" s="23" t="s">
        <v>80</v>
      </c>
      <c r="BK83" s="186">
        <f aca="true" t="shared" si="19" ref="BK83">ROUND(I83*H83,2)</f>
        <v>0</v>
      </c>
      <c r="BL83" s="23" t="s">
        <v>153</v>
      </c>
      <c r="BM83" s="23" t="s">
        <v>1547</v>
      </c>
    </row>
    <row r="84" spans="2:65" s="1" customFormat="1" ht="22.5" customHeight="1">
      <c r="B84" s="174"/>
      <c r="C84" s="338" t="s">
        <v>178</v>
      </c>
      <c r="D84" s="338" t="s">
        <v>148</v>
      </c>
      <c r="E84" s="176" t="s">
        <v>1545</v>
      </c>
      <c r="F84" s="177" t="s">
        <v>1546</v>
      </c>
      <c r="G84" s="178" t="s">
        <v>1493</v>
      </c>
      <c r="H84" s="179">
        <v>1</v>
      </c>
      <c r="I84" s="180"/>
      <c r="J84" s="181">
        <f t="shared" si="0"/>
        <v>0</v>
      </c>
      <c r="K84" s="177" t="s">
        <v>5</v>
      </c>
      <c r="L84" s="40"/>
      <c r="M84" s="182" t="s">
        <v>5</v>
      </c>
      <c r="N84" s="183" t="s">
        <v>43</v>
      </c>
      <c r="O84" s="325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23" t="s">
        <v>153</v>
      </c>
      <c r="AS84" s="324"/>
      <c r="AT84" s="23" t="s">
        <v>148</v>
      </c>
      <c r="AU84" s="23" t="s">
        <v>80</v>
      </c>
      <c r="AV84" s="324"/>
      <c r="AW84" s="324"/>
      <c r="AX84" s="324"/>
      <c r="AY84" s="23" t="s">
        <v>146</v>
      </c>
      <c r="AZ84" s="324"/>
      <c r="BA84" s="324"/>
      <c r="BB84" s="324"/>
      <c r="BC84" s="324"/>
      <c r="BD84" s="324"/>
      <c r="BE84" s="186">
        <f t="shared" si="4"/>
        <v>0</v>
      </c>
      <c r="BF84" s="186">
        <f t="shared" si="5"/>
        <v>0</v>
      </c>
      <c r="BG84" s="186">
        <f t="shared" si="6"/>
        <v>0</v>
      </c>
      <c r="BH84" s="186">
        <f t="shared" si="7"/>
        <v>0</v>
      </c>
      <c r="BI84" s="186">
        <f t="shared" si="8"/>
        <v>0</v>
      </c>
      <c r="BJ84" s="23" t="s">
        <v>80</v>
      </c>
      <c r="BK84" s="186">
        <f t="shared" si="9"/>
        <v>0</v>
      </c>
      <c r="BL84" s="23" t="s">
        <v>153</v>
      </c>
      <c r="BM84" s="23" t="s">
        <v>1547</v>
      </c>
    </row>
    <row r="85" spans="2:65" s="1" customFormat="1" ht="31.5" customHeight="1">
      <c r="B85" s="174"/>
      <c r="C85" s="338" t="s">
        <v>184</v>
      </c>
      <c r="D85" s="338" t="s">
        <v>148</v>
      </c>
      <c r="E85" s="176" t="s">
        <v>1548</v>
      </c>
      <c r="F85" s="177" t="s">
        <v>1549</v>
      </c>
      <c r="G85" s="178" t="s">
        <v>1493</v>
      </c>
      <c r="H85" s="179">
        <v>1</v>
      </c>
      <c r="I85" s="180"/>
      <c r="J85" s="181">
        <f t="shared" si="0"/>
        <v>0</v>
      </c>
      <c r="K85" s="177" t="s">
        <v>5</v>
      </c>
      <c r="L85" s="40"/>
      <c r="M85" s="182" t="s">
        <v>5</v>
      </c>
      <c r="N85" s="183" t="s">
        <v>43</v>
      </c>
      <c r="O85" s="41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AR85" s="23" t="s">
        <v>153</v>
      </c>
      <c r="AT85" s="23" t="s">
        <v>148</v>
      </c>
      <c r="AU85" s="23" t="s">
        <v>80</v>
      </c>
      <c r="AY85" s="23" t="s">
        <v>146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23" t="s">
        <v>80</v>
      </c>
      <c r="BK85" s="186">
        <f t="shared" si="9"/>
        <v>0</v>
      </c>
      <c r="BL85" s="23" t="s">
        <v>153</v>
      </c>
      <c r="BM85" s="23" t="s">
        <v>1550</v>
      </c>
    </row>
    <row r="86" spans="2:65" s="1" customFormat="1" ht="22.5" customHeight="1">
      <c r="B86" s="174"/>
      <c r="C86" s="338" t="s">
        <v>189</v>
      </c>
      <c r="D86" s="338" t="s">
        <v>148</v>
      </c>
      <c r="E86" s="176" t="s">
        <v>1551</v>
      </c>
      <c r="F86" s="177" t="s">
        <v>1552</v>
      </c>
      <c r="G86" s="178" t="s">
        <v>1493</v>
      </c>
      <c r="H86" s="179">
        <v>1</v>
      </c>
      <c r="I86" s="180"/>
      <c r="J86" s="181">
        <f t="shared" si="0"/>
        <v>0</v>
      </c>
      <c r="K86" s="177" t="s">
        <v>5</v>
      </c>
      <c r="L86" s="40"/>
      <c r="M86" s="182" t="s">
        <v>5</v>
      </c>
      <c r="N86" s="183" t="s">
        <v>43</v>
      </c>
      <c r="O86" s="41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AR86" s="23" t="s">
        <v>153</v>
      </c>
      <c r="AT86" s="23" t="s">
        <v>148</v>
      </c>
      <c r="AU86" s="23" t="s">
        <v>80</v>
      </c>
      <c r="AY86" s="23" t="s">
        <v>146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23" t="s">
        <v>80</v>
      </c>
      <c r="BK86" s="186">
        <f t="shared" si="9"/>
        <v>0</v>
      </c>
      <c r="BL86" s="23" t="s">
        <v>153</v>
      </c>
      <c r="BM86" s="23" t="s">
        <v>1553</v>
      </c>
    </row>
    <row r="87" spans="2:65" s="324" customFormat="1" ht="22.5" customHeight="1">
      <c r="B87" s="174"/>
      <c r="C87" s="345" t="s">
        <v>194</v>
      </c>
      <c r="D87" s="345" t="s">
        <v>148</v>
      </c>
      <c r="E87" s="336" t="s">
        <v>1761</v>
      </c>
      <c r="F87" s="337" t="s">
        <v>1762</v>
      </c>
      <c r="G87" s="334" t="s">
        <v>1493</v>
      </c>
      <c r="H87" s="335">
        <v>1</v>
      </c>
      <c r="I87" s="343">
        <v>0</v>
      </c>
      <c r="J87" s="343">
        <f aca="true" t="shared" si="20" ref="J87">ROUND(I87*H87,2)</f>
        <v>0</v>
      </c>
      <c r="K87" s="340" t="s">
        <v>5</v>
      </c>
      <c r="L87" s="344" t="s">
        <v>1768</v>
      </c>
      <c r="M87" s="182" t="s">
        <v>5</v>
      </c>
      <c r="N87" s="183" t="s">
        <v>43</v>
      </c>
      <c r="O87" s="325"/>
      <c r="P87" s="184">
        <f aca="true" t="shared" si="21" ref="P87">O87*H87</f>
        <v>0</v>
      </c>
      <c r="Q87" s="184">
        <v>0</v>
      </c>
      <c r="R87" s="184">
        <f aca="true" t="shared" si="22" ref="R87">Q87*H87</f>
        <v>0</v>
      </c>
      <c r="S87" s="184">
        <v>0</v>
      </c>
      <c r="T87" s="185">
        <f aca="true" t="shared" si="23" ref="T87">S87*H87</f>
        <v>0</v>
      </c>
      <c r="AR87" s="23" t="s">
        <v>153</v>
      </c>
      <c r="AT87" s="23" t="s">
        <v>148</v>
      </c>
      <c r="AU87" s="23" t="s">
        <v>80</v>
      </c>
      <c r="AY87" s="23" t="s">
        <v>146</v>
      </c>
      <c r="BE87" s="186">
        <f aca="true" t="shared" si="24" ref="BE87">IF(N87="základní",J87,0)</f>
        <v>0</v>
      </c>
      <c r="BF87" s="186">
        <f aca="true" t="shared" si="25" ref="BF87">IF(N87="snížená",J87,0)</f>
        <v>0</v>
      </c>
      <c r="BG87" s="186">
        <f aca="true" t="shared" si="26" ref="BG87">IF(N87="zákl. přenesená",J87,0)</f>
        <v>0</v>
      </c>
      <c r="BH87" s="186">
        <f aca="true" t="shared" si="27" ref="BH87">IF(N87="sníž. přenesená",J87,0)</f>
        <v>0</v>
      </c>
      <c r="BI87" s="186">
        <f aca="true" t="shared" si="28" ref="BI87">IF(N87="nulová",J87,0)</f>
        <v>0</v>
      </c>
      <c r="BJ87" s="23" t="s">
        <v>80</v>
      </c>
      <c r="BK87" s="186">
        <f aca="true" t="shared" si="29" ref="BK87">ROUND(I87*H87,2)</f>
        <v>0</v>
      </c>
      <c r="BL87" s="23" t="s">
        <v>153</v>
      </c>
      <c r="BM87" s="23" t="s">
        <v>1553</v>
      </c>
    </row>
    <row r="88" spans="2:65" s="1" customFormat="1" ht="22.5" customHeight="1">
      <c r="B88" s="174"/>
      <c r="C88" s="338" t="s">
        <v>201</v>
      </c>
      <c r="D88" s="175" t="s">
        <v>148</v>
      </c>
      <c r="E88" s="176" t="s">
        <v>1554</v>
      </c>
      <c r="F88" s="177" t="s">
        <v>1555</v>
      </c>
      <c r="G88" s="178" t="s">
        <v>1493</v>
      </c>
      <c r="H88" s="179">
        <v>1</v>
      </c>
      <c r="I88" s="180"/>
      <c r="J88" s="181">
        <f t="shared" si="0"/>
        <v>0</v>
      </c>
      <c r="K88" s="177" t="s">
        <v>5</v>
      </c>
      <c r="L88" s="40"/>
      <c r="M88" s="182" t="s">
        <v>5</v>
      </c>
      <c r="N88" s="183" t="s">
        <v>43</v>
      </c>
      <c r="O88" s="41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AR88" s="23" t="s">
        <v>153</v>
      </c>
      <c r="AT88" s="23" t="s">
        <v>148</v>
      </c>
      <c r="AU88" s="23" t="s">
        <v>80</v>
      </c>
      <c r="AY88" s="23" t="s">
        <v>146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23" t="s">
        <v>80</v>
      </c>
      <c r="BK88" s="186">
        <f t="shared" si="9"/>
        <v>0</v>
      </c>
      <c r="BL88" s="23" t="s">
        <v>153</v>
      </c>
      <c r="BM88" s="23" t="s">
        <v>1556</v>
      </c>
    </row>
    <row r="89" spans="2:65" s="324" customFormat="1" ht="22.5" customHeight="1">
      <c r="B89" s="174"/>
      <c r="C89" s="345" t="s">
        <v>207</v>
      </c>
      <c r="D89" s="345" t="s">
        <v>148</v>
      </c>
      <c r="E89" s="341" t="s">
        <v>1763</v>
      </c>
      <c r="F89" s="342" t="s">
        <v>1764</v>
      </c>
      <c r="G89" s="334" t="s">
        <v>1493</v>
      </c>
      <c r="H89" s="335">
        <v>1</v>
      </c>
      <c r="I89" s="343">
        <v>0</v>
      </c>
      <c r="J89" s="343">
        <f aca="true" t="shared" si="30" ref="J89">ROUND(I89*H89,2)</f>
        <v>0</v>
      </c>
      <c r="K89" s="340" t="s">
        <v>5</v>
      </c>
      <c r="L89" s="344" t="s">
        <v>1768</v>
      </c>
      <c r="M89" s="182" t="s">
        <v>5</v>
      </c>
      <c r="N89" s="183" t="s">
        <v>43</v>
      </c>
      <c r="O89" s="325"/>
      <c r="P89" s="184">
        <f aca="true" t="shared" si="31" ref="P89">O89*H89</f>
        <v>0</v>
      </c>
      <c r="Q89" s="184">
        <v>0</v>
      </c>
      <c r="R89" s="184">
        <f aca="true" t="shared" si="32" ref="R89">Q89*H89</f>
        <v>0</v>
      </c>
      <c r="S89" s="184">
        <v>0</v>
      </c>
      <c r="T89" s="185">
        <f aca="true" t="shared" si="33" ref="T89">S89*H89</f>
        <v>0</v>
      </c>
      <c r="AR89" s="23" t="s">
        <v>153</v>
      </c>
      <c r="AT89" s="23" t="s">
        <v>148</v>
      </c>
      <c r="AU89" s="23" t="s">
        <v>80</v>
      </c>
      <c r="AY89" s="23" t="s">
        <v>146</v>
      </c>
      <c r="BE89" s="186">
        <f aca="true" t="shared" si="34" ref="BE89">IF(N89="základní",J89,0)</f>
        <v>0</v>
      </c>
      <c r="BF89" s="186">
        <f aca="true" t="shared" si="35" ref="BF89">IF(N89="snížená",J89,0)</f>
        <v>0</v>
      </c>
      <c r="BG89" s="186">
        <f aca="true" t="shared" si="36" ref="BG89">IF(N89="zákl. přenesená",J89,0)</f>
        <v>0</v>
      </c>
      <c r="BH89" s="186">
        <f aca="true" t="shared" si="37" ref="BH89">IF(N89="sníž. přenesená",J89,0)</f>
        <v>0</v>
      </c>
      <c r="BI89" s="186">
        <f aca="true" t="shared" si="38" ref="BI89">IF(N89="nulová",J89,0)</f>
        <v>0</v>
      </c>
      <c r="BJ89" s="23" t="s">
        <v>80</v>
      </c>
      <c r="BK89" s="186">
        <f aca="true" t="shared" si="39" ref="BK89">ROUND(I89*H89,2)</f>
        <v>0</v>
      </c>
      <c r="BL89" s="23" t="s">
        <v>153</v>
      </c>
      <c r="BM89" s="23" t="s">
        <v>1556</v>
      </c>
    </row>
    <row r="90" spans="2:65" s="1" customFormat="1" ht="22.5" customHeight="1">
      <c r="B90" s="174"/>
      <c r="C90" s="338" t="s">
        <v>212</v>
      </c>
      <c r="D90" s="175" t="s">
        <v>148</v>
      </c>
      <c r="E90" s="176" t="s">
        <v>1557</v>
      </c>
      <c r="F90" s="177" t="s">
        <v>1558</v>
      </c>
      <c r="G90" s="178" t="s">
        <v>1493</v>
      </c>
      <c r="H90" s="179">
        <v>1</v>
      </c>
      <c r="I90" s="180"/>
      <c r="J90" s="181">
        <f t="shared" si="0"/>
        <v>0</v>
      </c>
      <c r="K90" s="177" t="s">
        <v>5</v>
      </c>
      <c r="L90" s="40"/>
      <c r="M90" s="182" t="s">
        <v>5</v>
      </c>
      <c r="N90" s="183" t="s">
        <v>43</v>
      </c>
      <c r="O90" s="41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AR90" s="23" t="s">
        <v>153</v>
      </c>
      <c r="AT90" s="23" t="s">
        <v>148</v>
      </c>
      <c r="AU90" s="23" t="s">
        <v>80</v>
      </c>
      <c r="AY90" s="23" t="s">
        <v>146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23" t="s">
        <v>80</v>
      </c>
      <c r="BK90" s="186">
        <f t="shared" si="9"/>
        <v>0</v>
      </c>
      <c r="BL90" s="23" t="s">
        <v>153</v>
      </c>
      <c r="BM90" s="23" t="s">
        <v>1559</v>
      </c>
    </row>
    <row r="91" spans="2:65" s="1" customFormat="1" ht="22.5" customHeight="1">
      <c r="B91" s="174"/>
      <c r="C91" s="338" t="s">
        <v>217</v>
      </c>
      <c r="D91" s="175" t="s">
        <v>148</v>
      </c>
      <c r="E91" s="176" t="s">
        <v>1560</v>
      </c>
      <c r="F91" s="177" t="s">
        <v>1561</v>
      </c>
      <c r="G91" s="178" t="s">
        <v>1493</v>
      </c>
      <c r="H91" s="179">
        <v>1</v>
      </c>
      <c r="I91" s="180"/>
      <c r="J91" s="181">
        <f t="shared" si="0"/>
        <v>0</v>
      </c>
      <c r="K91" s="177" t="s">
        <v>5</v>
      </c>
      <c r="L91" s="40"/>
      <c r="M91" s="182" t="s">
        <v>5</v>
      </c>
      <c r="N91" s="183" t="s">
        <v>43</v>
      </c>
      <c r="O91" s="41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AR91" s="23" t="s">
        <v>153</v>
      </c>
      <c r="AT91" s="23" t="s">
        <v>148</v>
      </c>
      <c r="AU91" s="23" t="s">
        <v>80</v>
      </c>
      <c r="AY91" s="23" t="s">
        <v>146</v>
      </c>
      <c r="BE91" s="186">
        <f t="shared" si="4"/>
        <v>0</v>
      </c>
      <c r="BF91" s="186">
        <f t="shared" si="5"/>
        <v>0</v>
      </c>
      <c r="BG91" s="186">
        <f t="shared" si="6"/>
        <v>0</v>
      </c>
      <c r="BH91" s="186">
        <f t="shared" si="7"/>
        <v>0</v>
      </c>
      <c r="BI91" s="186">
        <f t="shared" si="8"/>
        <v>0</v>
      </c>
      <c r="BJ91" s="23" t="s">
        <v>80</v>
      </c>
      <c r="BK91" s="186">
        <f t="shared" si="9"/>
        <v>0</v>
      </c>
      <c r="BL91" s="23" t="s">
        <v>153</v>
      </c>
      <c r="BM91" s="23" t="s">
        <v>1562</v>
      </c>
    </row>
    <row r="92" spans="2:65" s="1" customFormat="1" ht="22.5" customHeight="1">
      <c r="B92" s="174"/>
      <c r="C92" s="345" t="s">
        <v>224</v>
      </c>
      <c r="D92" s="345" t="s">
        <v>148</v>
      </c>
      <c r="E92" s="339" t="s">
        <v>1563</v>
      </c>
      <c r="F92" s="340" t="s">
        <v>1564</v>
      </c>
      <c r="G92" s="334" t="s">
        <v>1493</v>
      </c>
      <c r="H92" s="335">
        <v>1</v>
      </c>
      <c r="I92" s="343">
        <v>0</v>
      </c>
      <c r="J92" s="343">
        <f t="shared" si="0"/>
        <v>0</v>
      </c>
      <c r="K92" s="340" t="s">
        <v>5</v>
      </c>
      <c r="L92" s="344" t="s">
        <v>1768</v>
      </c>
      <c r="M92" s="182" t="s">
        <v>5</v>
      </c>
      <c r="N92" s="183" t="s">
        <v>43</v>
      </c>
      <c r="O92" s="41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AR92" s="23" t="s">
        <v>153</v>
      </c>
      <c r="AT92" s="23" t="s">
        <v>148</v>
      </c>
      <c r="AU92" s="23" t="s">
        <v>80</v>
      </c>
      <c r="AY92" s="23" t="s">
        <v>146</v>
      </c>
      <c r="BE92" s="186">
        <f t="shared" si="4"/>
        <v>0</v>
      </c>
      <c r="BF92" s="186">
        <f t="shared" si="5"/>
        <v>0</v>
      </c>
      <c r="BG92" s="186">
        <f t="shared" si="6"/>
        <v>0</v>
      </c>
      <c r="BH92" s="186">
        <f t="shared" si="7"/>
        <v>0</v>
      </c>
      <c r="BI92" s="186">
        <f t="shared" si="8"/>
        <v>0</v>
      </c>
      <c r="BJ92" s="23" t="s">
        <v>80</v>
      </c>
      <c r="BK92" s="186">
        <f t="shared" si="9"/>
        <v>0</v>
      </c>
      <c r="BL92" s="23" t="s">
        <v>153</v>
      </c>
      <c r="BM92" s="23" t="s">
        <v>1565</v>
      </c>
    </row>
    <row r="93" spans="2:65" s="1" customFormat="1" ht="22.5" customHeight="1">
      <c r="B93" s="174"/>
      <c r="C93" s="338" t="s">
        <v>11</v>
      </c>
      <c r="D93" s="175" t="s">
        <v>148</v>
      </c>
      <c r="E93" s="176" t="s">
        <v>1566</v>
      </c>
      <c r="F93" s="177" t="s">
        <v>1567</v>
      </c>
      <c r="G93" s="178" t="s">
        <v>1493</v>
      </c>
      <c r="H93" s="179">
        <v>1</v>
      </c>
      <c r="I93" s="180"/>
      <c r="J93" s="181">
        <f t="shared" si="0"/>
        <v>0</v>
      </c>
      <c r="K93" s="177" t="s">
        <v>5</v>
      </c>
      <c r="L93" s="40"/>
      <c r="M93" s="182" t="s">
        <v>5</v>
      </c>
      <c r="N93" s="183" t="s">
        <v>43</v>
      </c>
      <c r="O93" s="41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AR93" s="23" t="s">
        <v>153</v>
      </c>
      <c r="AT93" s="23" t="s">
        <v>148</v>
      </c>
      <c r="AU93" s="23" t="s">
        <v>80</v>
      </c>
      <c r="AY93" s="23" t="s">
        <v>146</v>
      </c>
      <c r="BE93" s="186">
        <f t="shared" si="4"/>
        <v>0</v>
      </c>
      <c r="BF93" s="186">
        <f t="shared" si="5"/>
        <v>0</v>
      </c>
      <c r="BG93" s="186">
        <f t="shared" si="6"/>
        <v>0</v>
      </c>
      <c r="BH93" s="186">
        <f t="shared" si="7"/>
        <v>0</v>
      </c>
      <c r="BI93" s="186">
        <f t="shared" si="8"/>
        <v>0</v>
      </c>
      <c r="BJ93" s="23" t="s">
        <v>80</v>
      </c>
      <c r="BK93" s="186">
        <f t="shared" si="9"/>
        <v>0</v>
      </c>
      <c r="BL93" s="23" t="s">
        <v>153</v>
      </c>
      <c r="BM93" s="23" t="s">
        <v>1568</v>
      </c>
    </row>
    <row r="94" spans="2:65" s="1" customFormat="1" ht="22.5" customHeight="1">
      <c r="B94" s="174"/>
      <c r="C94" s="338" t="s">
        <v>234</v>
      </c>
      <c r="D94" s="175" t="s">
        <v>148</v>
      </c>
      <c r="E94" s="176" t="s">
        <v>1754</v>
      </c>
      <c r="F94" s="177" t="s">
        <v>1569</v>
      </c>
      <c r="G94" s="178" t="s">
        <v>1493</v>
      </c>
      <c r="H94" s="179">
        <v>1</v>
      </c>
      <c r="I94" s="180"/>
      <c r="J94" s="181">
        <f t="shared" si="0"/>
        <v>0</v>
      </c>
      <c r="K94" s="177" t="s">
        <v>5</v>
      </c>
      <c r="L94" s="40"/>
      <c r="M94" s="182" t="s">
        <v>5</v>
      </c>
      <c r="N94" s="183" t="s">
        <v>43</v>
      </c>
      <c r="O94" s="41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AR94" s="23" t="s">
        <v>153</v>
      </c>
      <c r="AT94" s="23" t="s">
        <v>148</v>
      </c>
      <c r="AU94" s="23" t="s">
        <v>80</v>
      </c>
      <c r="AY94" s="23" t="s">
        <v>146</v>
      </c>
      <c r="BE94" s="186">
        <f t="shared" si="4"/>
        <v>0</v>
      </c>
      <c r="BF94" s="186">
        <f t="shared" si="5"/>
        <v>0</v>
      </c>
      <c r="BG94" s="186">
        <f t="shared" si="6"/>
        <v>0</v>
      </c>
      <c r="BH94" s="186">
        <f t="shared" si="7"/>
        <v>0</v>
      </c>
      <c r="BI94" s="186">
        <f t="shared" si="8"/>
        <v>0</v>
      </c>
      <c r="BJ94" s="23" t="s">
        <v>80</v>
      </c>
      <c r="BK94" s="186">
        <f t="shared" si="9"/>
        <v>0</v>
      </c>
      <c r="BL94" s="23" t="s">
        <v>153</v>
      </c>
      <c r="BM94" s="23" t="s">
        <v>1570</v>
      </c>
    </row>
    <row r="95" spans="2:65" s="1" customFormat="1" ht="31.5" customHeight="1">
      <c r="B95" s="174"/>
      <c r="C95" s="338" t="s">
        <v>238</v>
      </c>
      <c r="D95" s="175" t="s">
        <v>148</v>
      </c>
      <c r="E95" s="176" t="s">
        <v>1571</v>
      </c>
      <c r="F95" s="177" t="s">
        <v>1758</v>
      </c>
      <c r="G95" s="178" t="s">
        <v>1493</v>
      </c>
      <c r="H95" s="179">
        <v>1</v>
      </c>
      <c r="I95" s="180"/>
      <c r="J95" s="181">
        <f t="shared" si="0"/>
        <v>0</v>
      </c>
      <c r="K95" s="177" t="s">
        <v>5</v>
      </c>
      <c r="L95" s="40"/>
      <c r="M95" s="182" t="s">
        <v>5</v>
      </c>
      <c r="N95" s="242" t="s">
        <v>43</v>
      </c>
      <c r="O95" s="243"/>
      <c r="P95" s="244">
        <f t="shared" si="1"/>
        <v>0</v>
      </c>
      <c r="Q95" s="244">
        <v>0</v>
      </c>
      <c r="R95" s="244">
        <f t="shared" si="2"/>
        <v>0</v>
      </c>
      <c r="S95" s="244">
        <v>0</v>
      </c>
      <c r="T95" s="245">
        <f t="shared" si="3"/>
        <v>0</v>
      </c>
      <c r="AR95" s="23" t="s">
        <v>1572</v>
      </c>
      <c r="AT95" s="23" t="s">
        <v>148</v>
      </c>
      <c r="AU95" s="23" t="s">
        <v>80</v>
      </c>
      <c r="AY95" s="23" t="s">
        <v>146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23" t="s">
        <v>80</v>
      </c>
      <c r="BK95" s="186">
        <f t="shared" si="9"/>
        <v>0</v>
      </c>
      <c r="BL95" s="23" t="s">
        <v>1572</v>
      </c>
      <c r="BM95" s="23" t="s">
        <v>1573</v>
      </c>
    </row>
    <row r="96" spans="2:12" s="1" customFormat="1" ht="6.95" customHeight="1">
      <c r="B96" s="55"/>
      <c r="C96" s="56"/>
      <c r="D96" s="56"/>
      <c r="E96" s="56"/>
      <c r="F96" s="56"/>
      <c r="G96" s="56"/>
      <c r="H96" s="56"/>
      <c r="I96" s="127"/>
      <c r="J96" s="56"/>
      <c r="K96" s="56"/>
      <c r="L96" s="40"/>
    </row>
  </sheetData>
  <autoFilter ref="C76:K95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410" t="s">
        <v>1574</v>
      </c>
      <c r="D3" s="410"/>
      <c r="E3" s="410"/>
      <c r="F3" s="410"/>
      <c r="G3" s="410"/>
      <c r="H3" s="410"/>
      <c r="I3" s="410"/>
      <c r="J3" s="410"/>
      <c r="K3" s="251"/>
    </row>
    <row r="4" spans="2:11" ht="25.5" customHeight="1">
      <c r="B4" s="252"/>
      <c r="C4" s="417" t="s">
        <v>1575</v>
      </c>
      <c r="D4" s="417"/>
      <c r="E4" s="417"/>
      <c r="F4" s="417"/>
      <c r="G4" s="417"/>
      <c r="H4" s="417"/>
      <c r="I4" s="417"/>
      <c r="J4" s="417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413" t="s">
        <v>1576</v>
      </c>
      <c r="D6" s="413"/>
      <c r="E6" s="413"/>
      <c r="F6" s="413"/>
      <c r="G6" s="413"/>
      <c r="H6" s="413"/>
      <c r="I6" s="413"/>
      <c r="J6" s="413"/>
      <c r="K6" s="253"/>
    </row>
    <row r="7" spans="2:11" ht="15" customHeight="1">
      <c r="B7" s="256"/>
      <c r="C7" s="413" t="s">
        <v>1577</v>
      </c>
      <c r="D7" s="413"/>
      <c r="E7" s="413"/>
      <c r="F7" s="413"/>
      <c r="G7" s="413"/>
      <c r="H7" s="413"/>
      <c r="I7" s="413"/>
      <c r="J7" s="413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413" t="s">
        <v>1578</v>
      </c>
      <c r="D9" s="413"/>
      <c r="E9" s="413"/>
      <c r="F9" s="413"/>
      <c r="G9" s="413"/>
      <c r="H9" s="413"/>
      <c r="I9" s="413"/>
      <c r="J9" s="413"/>
      <c r="K9" s="253"/>
    </row>
    <row r="10" spans="2:11" ht="15" customHeight="1">
      <c r="B10" s="256"/>
      <c r="C10" s="255"/>
      <c r="D10" s="413" t="s">
        <v>1579</v>
      </c>
      <c r="E10" s="413"/>
      <c r="F10" s="413"/>
      <c r="G10" s="413"/>
      <c r="H10" s="413"/>
      <c r="I10" s="413"/>
      <c r="J10" s="413"/>
      <c r="K10" s="253"/>
    </row>
    <row r="11" spans="2:11" ht="15" customHeight="1">
      <c r="B11" s="256"/>
      <c r="C11" s="257"/>
      <c r="D11" s="413" t="s">
        <v>1580</v>
      </c>
      <c r="E11" s="413"/>
      <c r="F11" s="413"/>
      <c r="G11" s="413"/>
      <c r="H11" s="413"/>
      <c r="I11" s="413"/>
      <c r="J11" s="413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413" t="s">
        <v>1581</v>
      </c>
      <c r="E13" s="413"/>
      <c r="F13" s="413"/>
      <c r="G13" s="413"/>
      <c r="H13" s="413"/>
      <c r="I13" s="413"/>
      <c r="J13" s="413"/>
      <c r="K13" s="253"/>
    </row>
    <row r="14" spans="2:11" ht="15" customHeight="1">
      <c r="B14" s="256"/>
      <c r="C14" s="257"/>
      <c r="D14" s="413" t="s">
        <v>1582</v>
      </c>
      <c r="E14" s="413"/>
      <c r="F14" s="413"/>
      <c r="G14" s="413"/>
      <c r="H14" s="413"/>
      <c r="I14" s="413"/>
      <c r="J14" s="413"/>
      <c r="K14" s="253"/>
    </row>
    <row r="15" spans="2:11" ht="15" customHeight="1">
      <c r="B15" s="256"/>
      <c r="C15" s="257"/>
      <c r="D15" s="413" t="s">
        <v>1583</v>
      </c>
      <c r="E15" s="413"/>
      <c r="F15" s="413"/>
      <c r="G15" s="413"/>
      <c r="H15" s="413"/>
      <c r="I15" s="413"/>
      <c r="J15" s="413"/>
      <c r="K15" s="253"/>
    </row>
    <row r="16" spans="2:11" ht="15" customHeight="1">
      <c r="B16" s="256"/>
      <c r="C16" s="257"/>
      <c r="D16" s="257"/>
      <c r="E16" s="258" t="s">
        <v>79</v>
      </c>
      <c r="F16" s="413" t="s">
        <v>1584</v>
      </c>
      <c r="G16" s="413"/>
      <c r="H16" s="413"/>
      <c r="I16" s="413"/>
      <c r="J16" s="413"/>
      <c r="K16" s="253"/>
    </row>
    <row r="17" spans="2:11" ht="15" customHeight="1">
      <c r="B17" s="256"/>
      <c r="C17" s="257"/>
      <c r="D17" s="257"/>
      <c r="E17" s="258" t="s">
        <v>1585</v>
      </c>
      <c r="F17" s="413" t="s">
        <v>1586</v>
      </c>
      <c r="G17" s="413"/>
      <c r="H17" s="413"/>
      <c r="I17" s="413"/>
      <c r="J17" s="413"/>
      <c r="K17" s="253"/>
    </row>
    <row r="18" spans="2:11" ht="15" customHeight="1">
      <c r="B18" s="256"/>
      <c r="C18" s="257"/>
      <c r="D18" s="257"/>
      <c r="E18" s="258" t="s">
        <v>94</v>
      </c>
      <c r="F18" s="413" t="s">
        <v>1587</v>
      </c>
      <c r="G18" s="413"/>
      <c r="H18" s="413"/>
      <c r="I18" s="413"/>
      <c r="J18" s="413"/>
      <c r="K18" s="253"/>
    </row>
    <row r="19" spans="2:11" ht="15" customHeight="1">
      <c r="B19" s="256"/>
      <c r="C19" s="257"/>
      <c r="D19" s="257"/>
      <c r="E19" s="258" t="s">
        <v>100</v>
      </c>
      <c r="F19" s="413" t="s">
        <v>1588</v>
      </c>
      <c r="G19" s="413"/>
      <c r="H19" s="413"/>
      <c r="I19" s="413"/>
      <c r="J19" s="413"/>
      <c r="K19" s="253"/>
    </row>
    <row r="20" spans="2:11" ht="15" customHeight="1">
      <c r="B20" s="256"/>
      <c r="C20" s="257"/>
      <c r="D20" s="257"/>
      <c r="E20" s="258" t="s">
        <v>1284</v>
      </c>
      <c r="F20" s="413" t="s">
        <v>1285</v>
      </c>
      <c r="G20" s="413"/>
      <c r="H20" s="413"/>
      <c r="I20" s="413"/>
      <c r="J20" s="413"/>
      <c r="K20" s="253"/>
    </row>
    <row r="21" spans="2:11" ht="15" customHeight="1">
      <c r="B21" s="256"/>
      <c r="C21" s="257"/>
      <c r="D21" s="257"/>
      <c r="E21" s="258" t="s">
        <v>1589</v>
      </c>
      <c r="F21" s="413" t="s">
        <v>1590</v>
      </c>
      <c r="G21" s="413"/>
      <c r="H21" s="413"/>
      <c r="I21" s="413"/>
      <c r="J21" s="413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413" t="s">
        <v>1591</v>
      </c>
      <c r="D23" s="413"/>
      <c r="E23" s="413"/>
      <c r="F23" s="413"/>
      <c r="G23" s="413"/>
      <c r="H23" s="413"/>
      <c r="I23" s="413"/>
      <c r="J23" s="413"/>
      <c r="K23" s="253"/>
    </row>
    <row r="24" spans="2:11" ht="15" customHeight="1">
      <c r="B24" s="256"/>
      <c r="C24" s="413" t="s">
        <v>1592</v>
      </c>
      <c r="D24" s="413"/>
      <c r="E24" s="413"/>
      <c r="F24" s="413"/>
      <c r="G24" s="413"/>
      <c r="H24" s="413"/>
      <c r="I24" s="413"/>
      <c r="J24" s="413"/>
      <c r="K24" s="253"/>
    </row>
    <row r="25" spans="2:11" ht="15" customHeight="1">
      <c r="B25" s="256"/>
      <c r="C25" s="255"/>
      <c r="D25" s="413" t="s">
        <v>1593</v>
      </c>
      <c r="E25" s="413"/>
      <c r="F25" s="413"/>
      <c r="G25" s="413"/>
      <c r="H25" s="413"/>
      <c r="I25" s="413"/>
      <c r="J25" s="413"/>
      <c r="K25" s="253"/>
    </row>
    <row r="26" spans="2:11" ht="15" customHeight="1">
      <c r="B26" s="256"/>
      <c r="C26" s="257"/>
      <c r="D26" s="413" t="s">
        <v>1594</v>
      </c>
      <c r="E26" s="413"/>
      <c r="F26" s="413"/>
      <c r="G26" s="413"/>
      <c r="H26" s="413"/>
      <c r="I26" s="413"/>
      <c r="J26" s="413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413" t="s">
        <v>1595</v>
      </c>
      <c r="E28" s="413"/>
      <c r="F28" s="413"/>
      <c r="G28" s="413"/>
      <c r="H28" s="413"/>
      <c r="I28" s="413"/>
      <c r="J28" s="413"/>
      <c r="K28" s="253"/>
    </row>
    <row r="29" spans="2:11" ht="15" customHeight="1">
      <c r="B29" s="256"/>
      <c r="C29" s="257"/>
      <c r="D29" s="413" t="s">
        <v>1596</v>
      </c>
      <c r="E29" s="413"/>
      <c r="F29" s="413"/>
      <c r="G29" s="413"/>
      <c r="H29" s="413"/>
      <c r="I29" s="413"/>
      <c r="J29" s="413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413" t="s">
        <v>1597</v>
      </c>
      <c r="E31" s="413"/>
      <c r="F31" s="413"/>
      <c r="G31" s="413"/>
      <c r="H31" s="413"/>
      <c r="I31" s="413"/>
      <c r="J31" s="413"/>
      <c r="K31" s="253"/>
    </row>
    <row r="32" spans="2:11" ht="15" customHeight="1">
      <c r="B32" s="256"/>
      <c r="C32" s="257"/>
      <c r="D32" s="413" t="s">
        <v>1598</v>
      </c>
      <c r="E32" s="413"/>
      <c r="F32" s="413"/>
      <c r="G32" s="413"/>
      <c r="H32" s="413"/>
      <c r="I32" s="413"/>
      <c r="J32" s="413"/>
      <c r="K32" s="253"/>
    </row>
    <row r="33" spans="2:11" ht="15" customHeight="1">
      <c r="B33" s="256"/>
      <c r="C33" s="257"/>
      <c r="D33" s="413" t="s">
        <v>1599</v>
      </c>
      <c r="E33" s="413"/>
      <c r="F33" s="413"/>
      <c r="G33" s="413"/>
      <c r="H33" s="413"/>
      <c r="I33" s="413"/>
      <c r="J33" s="413"/>
      <c r="K33" s="253"/>
    </row>
    <row r="34" spans="2:11" ht="15" customHeight="1">
      <c r="B34" s="256"/>
      <c r="C34" s="257"/>
      <c r="D34" s="255"/>
      <c r="E34" s="259" t="s">
        <v>131</v>
      </c>
      <c r="F34" s="255"/>
      <c r="G34" s="413" t="s">
        <v>1600</v>
      </c>
      <c r="H34" s="413"/>
      <c r="I34" s="413"/>
      <c r="J34" s="413"/>
      <c r="K34" s="253"/>
    </row>
    <row r="35" spans="2:11" ht="30.75" customHeight="1">
      <c r="B35" s="256"/>
      <c r="C35" s="257"/>
      <c r="D35" s="255"/>
      <c r="E35" s="259" t="s">
        <v>1601</v>
      </c>
      <c r="F35" s="255"/>
      <c r="G35" s="413" t="s">
        <v>1602</v>
      </c>
      <c r="H35" s="413"/>
      <c r="I35" s="413"/>
      <c r="J35" s="413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413" t="s">
        <v>1603</v>
      </c>
      <c r="H36" s="413"/>
      <c r="I36" s="413"/>
      <c r="J36" s="413"/>
      <c r="K36" s="253"/>
    </row>
    <row r="37" spans="2:11" ht="15" customHeight="1">
      <c r="B37" s="256"/>
      <c r="C37" s="257"/>
      <c r="D37" s="255"/>
      <c r="E37" s="259" t="s">
        <v>132</v>
      </c>
      <c r="F37" s="255"/>
      <c r="G37" s="413" t="s">
        <v>1604</v>
      </c>
      <c r="H37" s="413"/>
      <c r="I37" s="413"/>
      <c r="J37" s="413"/>
      <c r="K37" s="253"/>
    </row>
    <row r="38" spans="2:11" ht="15" customHeight="1">
      <c r="B38" s="256"/>
      <c r="C38" s="257"/>
      <c r="D38" s="255"/>
      <c r="E38" s="259" t="s">
        <v>133</v>
      </c>
      <c r="F38" s="255"/>
      <c r="G38" s="413" t="s">
        <v>1605</v>
      </c>
      <c r="H38" s="413"/>
      <c r="I38" s="413"/>
      <c r="J38" s="413"/>
      <c r="K38" s="253"/>
    </row>
    <row r="39" spans="2:11" ht="15" customHeight="1">
      <c r="B39" s="256"/>
      <c r="C39" s="257"/>
      <c r="D39" s="255"/>
      <c r="E39" s="259" t="s">
        <v>134</v>
      </c>
      <c r="F39" s="255"/>
      <c r="G39" s="413" t="s">
        <v>1606</v>
      </c>
      <c r="H39" s="413"/>
      <c r="I39" s="413"/>
      <c r="J39" s="413"/>
      <c r="K39" s="253"/>
    </row>
    <row r="40" spans="2:11" ht="15" customHeight="1">
      <c r="B40" s="256"/>
      <c r="C40" s="257"/>
      <c r="D40" s="255"/>
      <c r="E40" s="259" t="s">
        <v>1607</v>
      </c>
      <c r="F40" s="255"/>
      <c r="G40" s="413" t="s">
        <v>1608</v>
      </c>
      <c r="H40" s="413"/>
      <c r="I40" s="413"/>
      <c r="J40" s="413"/>
      <c r="K40" s="253"/>
    </row>
    <row r="41" spans="2:11" ht="15" customHeight="1">
      <c r="B41" s="256"/>
      <c r="C41" s="257"/>
      <c r="D41" s="255"/>
      <c r="E41" s="259"/>
      <c r="F41" s="255"/>
      <c r="G41" s="413" t="s">
        <v>1609</v>
      </c>
      <c r="H41" s="413"/>
      <c r="I41" s="413"/>
      <c r="J41" s="413"/>
      <c r="K41" s="253"/>
    </row>
    <row r="42" spans="2:11" ht="15" customHeight="1">
      <c r="B42" s="256"/>
      <c r="C42" s="257"/>
      <c r="D42" s="255"/>
      <c r="E42" s="259" t="s">
        <v>1610</v>
      </c>
      <c r="F42" s="255"/>
      <c r="G42" s="413" t="s">
        <v>1611</v>
      </c>
      <c r="H42" s="413"/>
      <c r="I42" s="413"/>
      <c r="J42" s="413"/>
      <c r="K42" s="253"/>
    </row>
    <row r="43" spans="2:11" ht="15" customHeight="1">
      <c r="B43" s="256"/>
      <c r="C43" s="257"/>
      <c r="D43" s="255"/>
      <c r="E43" s="259" t="s">
        <v>136</v>
      </c>
      <c r="F43" s="255"/>
      <c r="G43" s="413" t="s">
        <v>1612</v>
      </c>
      <c r="H43" s="413"/>
      <c r="I43" s="413"/>
      <c r="J43" s="413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413" t="s">
        <v>1613</v>
      </c>
      <c r="E45" s="413"/>
      <c r="F45" s="413"/>
      <c r="G45" s="413"/>
      <c r="H45" s="413"/>
      <c r="I45" s="413"/>
      <c r="J45" s="413"/>
      <c r="K45" s="253"/>
    </row>
    <row r="46" spans="2:11" ht="15" customHeight="1">
      <c r="B46" s="256"/>
      <c r="C46" s="257"/>
      <c r="D46" s="257"/>
      <c r="E46" s="413" t="s">
        <v>1614</v>
      </c>
      <c r="F46" s="413"/>
      <c r="G46" s="413"/>
      <c r="H46" s="413"/>
      <c r="I46" s="413"/>
      <c r="J46" s="413"/>
      <c r="K46" s="253"/>
    </row>
    <row r="47" spans="2:11" ht="15" customHeight="1">
      <c r="B47" s="256"/>
      <c r="C47" s="257"/>
      <c r="D47" s="257"/>
      <c r="E47" s="413" t="s">
        <v>1615</v>
      </c>
      <c r="F47" s="413"/>
      <c r="G47" s="413"/>
      <c r="H47" s="413"/>
      <c r="I47" s="413"/>
      <c r="J47" s="413"/>
      <c r="K47" s="253"/>
    </row>
    <row r="48" spans="2:11" ht="15" customHeight="1">
      <c r="B48" s="256"/>
      <c r="C48" s="257"/>
      <c r="D48" s="257"/>
      <c r="E48" s="413" t="s">
        <v>1616</v>
      </c>
      <c r="F48" s="413"/>
      <c r="G48" s="413"/>
      <c r="H48" s="413"/>
      <c r="I48" s="413"/>
      <c r="J48" s="413"/>
      <c r="K48" s="253"/>
    </row>
    <row r="49" spans="2:11" ht="15" customHeight="1">
      <c r="B49" s="256"/>
      <c r="C49" s="257"/>
      <c r="D49" s="413" t="s">
        <v>1617</v>
      </c>
      <c r="E49" s="413"/>
      <c r="F49" s="413"/>
      <c r="G49" s="413"/>
      <c r="H49" s="413"/>
      <c r="I49" s="413"/>
      <c r="J49" s="413"/>
      <c r="K49" s="253"/>
    </row>
    <row r="50" spans="2:11" ht="25.5" customHeight="1">
      <c r="B50" s="252"/>
      <c r="C50" s="417" t="s">
        <v>1618</v>
      </c>
      <c r="D50" s="417"/>
      <c r="E50" s="417"/>
      <c r="F50" s="417"/>
      <c r="G50" s="417"/>
      <c r="H50" s="417"/>
      <c r="I50" s="417"/>
      <c r="J50" s="417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413" t="s">
        <v>1619</v>
      </c>
      <c r="D52" s="413"/>
      <c r="E52" s="413"/>
      <c r="F52" s="413"/>
      <c r="G52" s="413"/>
      <c r="H52" s="413"/>
      <c r="I52" s="413"/>
      <c r="J52" s="413"/>
      <c r="K52" s="253"/>
    </row>
    <row r="53" spans="2:11" ht="15" customHeight="1">
      <c r="B53" s="252"/>
      <c r="C53" s="413" t="s">
        <v>1620</v>
      </c>
      <c r="D53" s="413"/>
      <c r="E53" s="413"/>
      <c r="F53" s="413"/>
      <c r="G53" s="413"/>
      <c r="H53" s="413"/>
      <c r="I53" s="413"/>
      <c r="J53" s="413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413" t="s">
        <v>1621</v>
      </c>
      <c r="D55" s="413"/>
      <c r="E55" s="413"/>
      <c r="F55" s="413"/>
      <c r="G55" s="413"/>
      <c r="H55" s="413"/>
      <c r="I55" s="413"/>
      <c r="J55" s="413"/>
      <c r="K55" s="253"/>
    </row>
    <row r="56" spans="2:11" ht="15" customHeight="1">
      <c r="B56" s="252"/>
      <c r="C56" s="257"/>
      <c r="D56" s="413" t="s">
        <v>1622</v>
      </c>
      <c r="E56" s="413"/>
      <c r="F56" s="413"/>
      <c r="G56" s="413"/>
      <c r="H56" s="413"/>
      <c r="I56" s="413"/>
      <c r="J56" s="413"/>
      <c r="K56" s="253"/>
    </row>
    <row r="57" spans="2:11" ht="15" customHeight="1">
      <c r="B57" s="252"/>
      <c r="C57" s="257"/>
      <c r="D57" s="413" t="s">
        <v>1623</v>
      </c>
      <c r="E57" s="413"/>
      <c r="F57" s="413"/>
      <c r="G57" s="413"/>
      <c r="H57" s="413"/>
      <c r="I57" s="413"/>
      <c r="J57" s="413"/>
      <c r="K57" s="253"/>
    </row>
    <row r="58" spans="2:11" ht="15" customHeight="1">
      <c r="B58" s="252"/>
      <c r="C58" s="257"/>
      <c r="D58" s="413" t="s">
        <v>1624</v>
      </c>
      <c r="E58" s="413"/>
      <c r="F58" s="413"/>
      <c r="G58" s="413"/>
      <c r="H58" s="413"/>
      <c r="I58" s="413"/>
      <c r="J58" s="413"/>
      <c r="K58" s="253"/>
    </row>
    <row r="59" spans="2:11" ht="15" customHeight="1">
      <c r="B59" s="252"/>
      <c r="C59" s="257"/>
      <c r="D59" s="413" t="s">
        <v>1625</v>
      </c>
      <c r="E59" s="413"/>
      <c r="F59" s="413"/>
      <c r="G59" s="413"/>
      <c r="H59" s="413"/>
      <c r="I59" s="413"/>
      <c r="J59" s="413"/>
      <c r="K59" s="253"/>
    </row>
    <row r="60" spans="2:11" ht="15" customHeight="1">
      <c r="B60" s="252"/>
      <c r="C60" s="257"/>
      <c r="D60" s="414" t="s">
        <v>1626</v>
      </c>
      <c r="E60" s="414"/>
      <c r="F60" s="414"/>
      <c r="G60" s="414"/>
      <c r="H60" s="414"/>
      <c r="I60" s="414"/>
      <c r="J60" s="414"/>
      <c r="K60" s="253"/>
    </row>
    <row r="61" spans="2:11" ht="15" customHeight="1">
      <c r="B61" s="252"/>
      <c r="C61" s="257"/>
      <c r="D61" s="413" t="s">
        <v>1627</v>
      </c>
      <c r="E61" s="413"/>
      <c r="F61" s="413"/>
      <c r="G61" s="413"/>
      <c r="H61" s="413"/>
      <c r="I61" s="413"/>
      <c r="J61" s="413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413" t="s">
        <v>1628</v>
      </c>
      <c r="E63" s="413"/>
      <c r="F63" s="413"/>
      <c r="G63" s="413"/>
      <c r="H63" s="413"/>
      <c r="I63" s="413"/>
      <c r="J63" s="413"/>
      <c r="K63" s="253"/>
    </row>
    <row r="64" spans="2:11" ht="15" customHeight="1">
      <c r="B64" s="252"/>
      <c r="C64" s="257"/>
      <c r="D64" s="414" t="s">
        <v>1629</v>
      </c>
      <c r="E64" s="414"/>
      <c r="F64" s="414"/>
      <c r="G64" s="414"/>
      <c r="H64" s="414"/>
      <c r="I64" s="414"/>
      <c r="J64" s="414"/>
      <c r="K64" s="253"/>
    </row>
    <row r="65" spans="2:11" ht="15" customHeight="1">
      <c r="B65" s="252"/>
      <c r="C65" s="257"/>
      <c r="D65" s="413" t="s">
        <v>1630</v>
      </c>
      <c r="E65" s="413"/>
      <c r="F65" s="413"/>
      <c r="G65" s="413"/>
      <c r="H65" s="413"/>
      <c r="I65" s="413"/>
      <c r="J65" s="413"/>
      <c r="K65" s="253"/>
    </row>
    <row r="66" spans="2:11" ht="15" customHeight="1">
      <c r="B66" s="252"/>
      <c r="C66" s="257"/>
      <c r="D66" s="413" t="s">
        <v>1631</v>
      </c>
      <c r="E66" s="413"/>
      <c r="F66" s="413"/>
      <c r="G66" s="413"/>
      <c r="H66" s="413"/>
      <c r="I66" s="413"/>
      <c r="J66" s="413"/>
      <c r="K66" s="253"/>
    </row>
    <row r="67" spans="2:11" ht="15" customHeight="1">
      <c r="B67" s="252"/>
      <c r="C67" s="257"/>
      <c r="D67" s="413" t="s">
        <v>1632</v>
      </c>
      <c r="E67" s="413"/>
      <c r="F67" s="413"/>
      <c r="G67" s="413"/>
      <c r="H67" s="413"/>
      <c r="I67" s="413"/>
      <c r="J67" s="413"/>
      <c r="K67" s="253"/>
    </row>
    <row r="68" spans="2:11" ht="15" customHeight="1">
      <c r="B68" s="252"/>
      <c r="C68" s="257"/>
      <c r="D68" s="413" t="s">
        <v>1633</v>
      </c>
      <c r="E68" s="413"/>
      <c r="F68" s="413"/>
      <c r="G68" s="413"/>
      <c r="H68" s="413"/>
      <c r="I68" s="413"/>
      <c r="J68" s="413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415" t="s">
        <v>106</v>
      </c>
      <c r="D73" s="415"/>
      <c r="E73" s="415"/>
      <c r="F73" s="415"/>
      <c r="G73" s="415"/>
      <c r="H73" s="415"/>
      <c r="I73" s="415"/>
      <c r="J73" s="415"/>
      <c r="K73" s="270"/>
    </row>
    <row r="74" spans="2:11" ht="17.25" customHeight="1">
      <c r="B74" s="269"/>
      <c r="C74" s="271" t="s">
        <v>1634</v>
      </c>
      <c r="D74" s="271"/>
      <c r="E74" s="271"/>
      <c r="F74" s="271" t="s">
        <v>1635</v>
      </c>
      <c r="G74" s="272"/>
      <c r="H74" s="271" t="s">
        <v>132</v>
      </c>
      <c r="I74" s="271" t="s">
        <v>57</v>
      </c>
      <c r="J74" s="271" t="s">
        <v>1636</v>
      </c>
      <c r="K74" s="270"/>
    </row>
    <row r="75" spans="2:11" ht="17.25" customHeight="1">
      <c r="B75" s="269"/>
      <c r="C75" s="273" t="s">
        <v>1637</v>
      </c>
      <c r="D75" s="273"/>
      <c r="E75" s="273"/>
      <c r="F75" s="274" t="s">
        <v>1638</v>
      </c>
      <c r="G75" s="275"/>
      <c r="H75" s="273"/>
      <c r="I75" s="273"/>
      <c r="J75" s="273" t="s">
        <v>1639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1640</v>
      </c>
      <c r="G77" s="277"/>
      <c r="H77" s="259" t="s">
        <v>1641</v>
      </c>
      <c r="I77" s="259" t="s">
        <v>1642</v>
      </c>
      <c r="J77" s="259">
        <v>20</v>
      </c>
      <c r="K77" s="270"/>
    </row>
    <row r="78" spans="2:11" ht="15" customHeight="1">
      <c r="B78" s="269"/>
      <c r="C78" s="259" t="s">
        <v>1643</v>
      </c>
      <c r="D78" s="259"/>
      <c r="E78" s="259"/>
      <c r="F78" s="278" t="s">
        <v>1640</v>
      </c>
      <c r="G78" s="277"/>
      <c r="H78" s="259" t="s">
        <v>1644</v>
      </c>
      <c r="I78" s="259" t="s">
        <v>1642</v>
      </c>
      <c r="J78" s="259">
        <v>120</v>
      </c>
      <c r="K78" s="270"/>
    </row>
    <row r="79" spans="2:11" ht="15" customHeight="1">
      <c r="B79" s="279"/>
      <c r="C79" s="259" t="s">
        <v>1645</v>
      </c>
      <c r="D79" s="259"/>
      <c r="E79" s="259"/>
      <c r="F79" s="278" t="s">
        <v>1646</v>
      </c>
      <c r="G79" s="277"/>
      <c r="H79" s="259" t="s">
        <v>1647</v>
      </c>
      <c r="I79" s="259" t="s">
        <v>1642</v>
      </c>
      <c r="J79" s="259">
        <v>50</v>
      </c>
      <c r="K79" s="270"/>
    </row>
    <row r="80" spans="2:11" ht="15" customHeight="1">
      <c r="B80" s="279"/>
      <c r="C80" s="259" t="s">
        <v>1648</v>
      </c>
      <c r="D80" s="259"/>
      <c r="E80" s="259"/>
      <c r="F80" s="278" t="s">
        <v>1640</v>
      </c>
      <c r="G80" s="277"/>
      <c r="H80" s="259" t="s">
        <v>1649</v>
      </c>
      <c r="I80" s="259" t="s">
        <v>1650</v>
      </c>
      <c r="J80" s="259"/>
      <c r="K80" s="270"/>
    </row>
    <row r="81" spans="2:11" ht="15" customHeight="1">
      <c r="B81" s="279"/>
      <c r="C81" s="280" t="s">
        <v>1651</v>
      </c>
      <c r="D81" s="280"/>
      <c r="E81" s="280"/>
      <c r="F81" s="281" t="s">
        <v>1646</v>
      </c>
      <c r="G81" s="280"/>
      <c r="H81" s="280" t="s">
        <v>1652</v>
      </c>
      <c r="I81" s="280" t="s">
        <v>1642</v>
      </c>
      <c r="J81" s="280">
        <v>15</v>
      </c>
      <c r="K81" s="270"/>
    </row>
    <row r="82" spans="2:11" ht="15" customHeight="1">
      <c r="B82" s="279"/>
      <c r="C82" s="280" t="s">
        <v>1653</v>
      </c>
      <c r="D82" s="280"/>
      <c r="E82" s="280"/>
      <c r="F82" s="281" t="s">
        <v>1646</v>
      </c>
      <c r="G82" s="280"/>
      <c r="H82" s="280" t="s">
        <v>1654</v>
      </c>
      <c r="I82" s="280" t="s">
        <v>1642</v>
      </c>
      <c r="J82" s="280">
        <v>15</v>
      </c>
      <c r="K82" s="270"/>
    </row>
    <row r="83" spans="2:11" ht="15" customHeight="1">
      <c r="B83" s="279"/>
      <c r="C83" s="280" t="s">
        <v>1655</v>
      </c>
      <c r="D83" s="280"/>
      <c r="E83" s="280"/>
      <c r="F83" s="281" t="s">
        <v>1646</v>
      </c>
      <c r="G83" s="280"/>
      <c r="H83" s="280" t="s">
        <v>1656</v>
      </c>
      <c r="I83" s="280" t="s">
        <v>1642</v>
      </c>
      <c r="J83" s="280">
        <v>20</v>
      </c>
      <c r="K83" s="270"/>
    </row>
    <row r="84" spans="2:11" ht="15" customHeight="1">
      <c r="B84" s="279"/>
      <c r="C84" s="280" t="s">
        <v>1657</v>
      </c>
      <c r="D84" s="280"/>
      <c r="E84" s="280"/>
      <c r="F84" s="281" t="s">
        <v>1646</v>
      </c>
      <c r="G84" s="280"/>
      <c r="H84" s="280" t="s">
        <v>1658</v>
      </c>
      <c r="I84" s="280" t="s">
        <v>1642</v>
      </c>
      <c r="J84" s="280">
        <v>20</v>
      </c>
      <c r="K84" s="270"/>
    </row>
    <row r="85" spans="2:11" ht="15" customHeight="1">
      <c r="B85" s="279"/>
      <c r="C85" s="259" t="s">
        <v>1659</v>
      </c>
      <c r="D85" s="259"/>
      <c r="E85" s="259"/>
      <c r="F85" s="278" t="s">
        <v>1646</v>
      </c>
      <c r="G85" s="277"/>
      <c r="H85" s="259" t="s">
        <v>1660</v>
      </c>
      <c r="I85" s="259" t="s">
        <v>1642</v>
      </c>
      <c r="J85" s="259">
        <v>50</v>
      </c>
      <c r="K85" s="270"/>
    </row>
    <row r="86" spans="2:11" ht="15" customHeight="1">
      <c r="B86" s="279"/>
      <c r="C86" s="259" t="s">
        <v>1661</v>
      </c>
      <c r="D86" s="259"/>
      <c r="E86" s="259"/>
      <c r="F86" s="278" t="s">
        <v>1646</v>
      </c>
      <c r="G86" s="277"/>
      <c r="H86" s="259" t="s">
        <v>1662</v>
      </c>
      <c r="I86" s="259" t="s">
        <v>1642</v>
      </c>
      <c r="J86" s="259">
        <v>20</v>
      </c>
      <c r="K86" s="270"/>
    </row>
    <row r="87" spans="2:11" ht="15" customHeight="1">
      <c r="B87" s="279"/>
      <c r="C87" s="259" t="s">
        <v>1663</v>
      </c>
      <c r="D87" s="259"/>
      <c r="E87" s="259"/>
      <c r="F87" s="278" t="s">
        <v>1646</v>
      </c>
      <c r="G87" s="277"/>
      <c r="H87" s="259" t="s">
        <v>1664</v>
      </c>
      <c r="I87" s="259" t="s">
        <v>1642</v>
      </c>
      <c r="J87" s="259">
        <v>20</v>
      </c>
      <c r="K87" s="270"/>
    </row>
    <row r="88" spans="2:11" ht="15" customHeight="1">
      <c r="B88" s="279"/>
      <c r="C88" s="259" t="s">
        <v>1665</v>
      </c>
      <c r="D88" s="259"/>
      <c r="E88" s="259"/>
      <c r="F88" s="278" t="s">
        <v>1646</v>
      </c>
      <c r="G88" s="277"/>
      <c r="H88" s="259" t="s">
        <v>1666</v>
      </c>
      <c r="I88" s="259" t="s">
        <v>1642</v>
      </c>
      <c r="J88" s="259">
        <v>50</v>
      </c>
      <c r="K88" s="270"/>
    </row>
    <row r="89" spans="2:11" ht="15" customHeight="1">
      <c r="B89" s="279"/>
      <c r="C89" s="259" t="s">
        <v>1667</v>
      </c>
      <c r="D89" s="259"/>
      <c r="E89" s="259"/>
      <c r="F89" s="278" t="s">
        <v>1646</v>
      </c>
      <c r="G89" s="277"/>
      <c r="H89" s="259" t="s">
        <v>1667</v>
      </c>
      <c r="I89" s="259" t="s">
        <v>1642</v>
      </c>
      <c r="J89" s="259">
        <v>50</v>
      </c>
      <c r="K89" s="270"/>
    </row>
    <row r="90" spans="2:11" ht="15" customHeight="1">
      <c r="B90" s="279"/>
      <c r="C90" s="259" t="s">
        <v>137</v>
      </c>
      <c r="D90" s="259"/>
      <c r="E90" s="259"/>
      <c r="F90" s="278" t="s">
        <v>1646</v>
      </c>
      <c r="G90" s="277"/>
      <c r="H90" s="259" t="s">
        <v>1668</v>
      </c>
      <c r="I90" s="259" t="s">
        <v>1642</v>
      </c>
      <c r="J90" s="259">
        <v>255</v>
      </c>
      <c r="K90" s="270"/>
    </row>
    <row r="91" spans="2:11" ht="15" customHeight="1">
      <c r="B91" s="279"/>
      <c r="C91" s="259" t="s">
        <v>1669</v>
      </c>
      <c r="D91" s="259"/>
      <c r="E91" s="259"/>
      <c r="F91" s="278" t="s">
        <v>1640</v>
      </c>
      <c r="G91" s="277"/>
      <c r="H91" s="259" t="s">
        <v>1670</v>
      </c>
      <c r="I91" s="259" t="s">
        <v>1671</v>
      </c>
      <c r="J91" s="259"/>
      <c r="K91" s="270"/>
    </row>
    <row r="92" spans="2:11" ht="15" customHeight="1">
      <c r="B92" s="279"/>
      <c r="C92" s="259" t="s">
        <v>1672</v>
      </c>
      <c r="D92" s="259"/>
      <c r="E92" s="259"/>
      <c r="F92" s="278" t="s">
        <v>1640</v>
      </c>
      <c r="G92" s="277"/>
      <c r="H92" s="259" t="s">
        <v>1673</v>
      </c>
      <c r="I92" s="259" t="s">
        <v>1674</v>
      </c>
      <c r="J92" s="259"/>
      <c r="K92" s="270"/>
    </row>
    <row r="93" spans="2:11" ht="15" customHeight="1">
      <c r="B93" s="279"/>
      <c r="C93" s="259" t="s">
        <v>1675</v>
      </c>
      <c r="D93" s="259"/>
      <c r="E93" s="259"/>
      <c r="F93" s="278" t="s">
        <v>1640</v>
      </c>
      <c r="G93" s="277"/>
      <c r="H93" s="259" t="s">
        <v>1675</v>
      </c>
      <c r="I93" s="259" t="s">
        <v>1674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1640</v>
      </c>
      <c r="G94" s="277"/>
      <c r="H94" s="259" t="s">
        <v>1676</v>
      </c>
      <c r="I94" s="259" t="s">
        <v>1674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1640</v>
      </c>
      <c r="G95" s="277"/>
      <c r="H95" s="259" t="s">
        <v>1677</v>
      </c>
      <c r="I95" s="259" t="s">
        <v>1674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415" t="s">
        <v>1678</v>
      </c>
      <c r="D100" s="415"/>
      <c r="E100" s="415"/>
      <c r="F100" s="415"/>
      <c r="G100" s="415"/>
      <c r="H100" s="415"/>
      <c r="I100" s="415"/>
      <c r="J100" s="415"/>
      <c r="K100" s="270"/>
    </row>
    <row r="101" spans="2:11" ht="17.25" customHeight="1">
      <c r="B101" s="269"/>
      <c r="C101" s="271" t="s">
        <v>1634</v>
      </c>
      <c r="D101" s="271"/>
      <c r="E101" s="271"/>
      <c r="F101" s="271" t="s">
        <v>1635</v>
      </c>
      <c r="G101" s="272"/>
      <c r="H101" s="271" t="s">
        <v>132</v>
      </c>
      <c r="I101" s="271" t="s">
        <v>57</v>
      </c>
      <c r="J101" s="271" t="s">
        <v>1636</v>
      </c>
      <c r="K101" s="270"/>
    </row>
    <row r="102" spans="2:11" ht="17.25" customHeight="1">
      <c r="B102" s="269"/>
      <c r="C102" s="273" t="s">
        <v>1637</v>
      </c>
      <c r="D102" s="273"/>
      <c r="E102" s="273"/>
      <c r="F102" s="274" t="s">
        <v>1638</v>
      </c>
      <c r="G102" s="275"/>
      <c r="H102" s="273"/>
      <c r="I102" s="273"/>
      <c r="J102" s="273" t="s">
        <v>1639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1640</v>
      </c>
      <c r="G104" s="287"/>
      <c r="H104" s="259" t="s">
        <v>1679</v>
      </c>
      <c r="I104" s="259" t="s">
        <v>1642</v>
      </c>
      <c r="J104" s="259">
        <v>20</v>
      </c>
      <c r="K104" s="270"/>
    </row>
    <row r="105" spans="2:11" ht="15" customHeight="1">
      <c r="B105" s="269"/>
      <c r="C105" s="259" t="s">
        <v>1643</v>
      </c>
      <c r="D105" s="259"/>
      <c r="E105" s="259"/>
      <c r="F105" s="278" t="s">
        <v>1640</v>
      </c>
      <c r="G105" s="259"/>
      <c r="H105" s="259" t="s">
        <v>1679</v>
      </c>
      <c r="I105" s="259" t="s">
        <v>1642</v>
      </c>
      <c r="J105" s="259">
        <v>120</v>
      </c>
      <c r="K105" s="270"/>
    </row>
    <row r="106" spans="2:11" ht="15" customHeight="1">
      <c r="B106" s="279"/>
      <c r="C106" s="259" t="s">
        <v>1645</v>
      </c>
      <c r="D106" s="259"/>
      <c r="E106" s="259"/>
      <c r="F106" s="278" t="s">
        <v>1646</v>
      </c>
      <c r="G106" s="259"/>
      <c r="H106" s="259" t="s">
        <v>1679</v>
      </c>
      <c r="I106" s="259" t="s">
        <v>1642</v>
      </c>
      <c r="J106" s="259">
        <v>50</v>
      </c>
      <c r="K106" s="270"/>
    </row>
    <row r="107" spans="2:11" ht="15" customHeight="1">
      <c r="B107" s="279"/>
      <c r="C107" s="259" t="s">
        <v>1648</v>
      </c>
      <c r="D107" s="259"/>
      <c r="E107" s="259"/>
      <c r="F107" s="278" t="s">
        <v>1640</v>
      </c>
      <c r="G107" s="259"/>
      <c r="H107" s="259" t="s">
        <v>1679</v>
      </c>
      <c r="I107" s="259" t="s">
        <v>1650</v>
      </c>
      <c r="J107" s="259"/>
      <c r="K107" s="270"/>
    </row>
    <row r="108" spans="2:11" ht="15" customHeight="1">
      <c r="B108" s="279"/>
      <c r="C108" s="259" t="s">
        <v>1659</v>
      </c>
      <c r="D108" s="259"/>
      <c r="E108" s="259"/>
      <c r="F108" s="278" t="s">
        <v>1646</v>
      </c>
      <c r="G108" s="259"/>
      <c r="H108" s="259" t="s">
        <v>1679</v>
      </c>
      <c r="I108" s="259" t="s">
        <v>1642</v>
      </c>
      <c r="J108" s="259">
        <v>50</v>
      </c>
      <c r="K108" s="270"/>
    </row>
    <row r="109" spans="2:11" ht="15" customHeight="1">
      <c r="B109" s="279"/>
      <c r="C109" s="259" t="s">
        <v>1667</v>
      </c>
      <c r="D109" s="259"/>
      <c r="E109" s="259"/>
      <c r="F109" s="278" t="s">
        <v>1646</v>
      </c>
      <c r="G109" s="259"/>
      <c r="H109" s="259" t="s">
        <v>1679</v>
      </c>
      <c r="I109" s="259" t="s">
        <v>1642</v>
      </c>
      <c r="J109" s="259">
        <v>50</v>
      </c>
      <c r="K109" s="270"/>
    </row>
    <row r="110" spans="2:11" ht="15" customHeight="1">
      <c r="B110" s="279"/>
      <c r="C110" s="259" t="s">
        <v>1665</v>
      </c>
      <c r="D110" s="259"/>
      <c r="E110" s="259"/>
      <c r="F110" s="278" t="s">
        <v>1646</v>
      </c>
      <c r="G110" s="259"/>
      <c r="H110" s="259" t="s">
        <v>1679</v>
      </c>
      <c r="I110" s="259" t="s">
        <v>1642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1640</v>
      </c>
      <c r="G111" s="259"/>
      <c r="H111" s="259" t="s">
        <v>1680</v>
      </c>
      <c r="I111" s="259" t="s">
        <v>1642</v>
      </c>
      <c r="J111" s="259">
        <v>20</v>
      </c>
      <c r="K111" s="270"/>
    </row>
    <row r="112" spans="2:11" ht="15" customHeight="1">
      <c r="B112" s="279"/>
      <c r="C112" s="259" t="s">
        <v>1681</v>
      </c>
      <c r="D112" s="259"/>
      <c r="E112" s="259"/>
      <c r="F112" s="278" t="s">
        <v>1640</v>
      </c>
      <c r="G112" s="259"/>
      <c r="H112" s="259" t="s">
        <v>1682</v>
      </c>
      <c r="I112" s="259" t="s">
        <v>1642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1640</v>
      </c>
      <c r="G113" s="259"/>
      <c r="H113" s="259" t="s">
        <v>1683</v>
      </c>
      <c r="I113" s="259" t="s">
        <v>1674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1640</v>
      </c>
      <c r="G114" s="259"/>
      <c r="H114" s="259" t="s">
        <v>1684</v>
      </c>
      <c r="I114" s="259" t="s">
        <v>1674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1640</v>
      </c>
      <c r="G115" s="259"/>
      <c r="H115" s="259" t="s">
        <v>1685</v>
      </c>
      <c r="I115" s="259" t="s">
        <v>1686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410" t="s">
        <v>1687</v>
      </c>
      <c r="D120" s="410"/>
      <c r="E120" s="410"/>
      <c r="F120" s="410"/>
      <c r="G120" s="410"/>
      <c r="H120" s="410"/>
      <c r="I120" s="410"/>
      <c r="J120" s="410"/>
      <c r="K120" s="295"/>
    </row>
    <row r="121" spans="2:11" ht="17.25" customHeight="1">
      <c r="B121" s="296"/>
      <c r="C121" s="271" t="s">
        <v>1634</v>
      </c>
      <c r="D121" s="271"/>
      <c r="E121" s="271"/>
      <c r="F121" s="271" t="s">
        <v>1635</v>
      </c>
      <c r="G121" s="272"/>
      <c r="H121" s="271" t="s">
        <v>132</v>
      </c>
      <c r="I121" s="271" t="s">
        <v>57</v>
      </c>
      <c r="J121" s="271" t="s">
        <v>1636</v>
      </c>
      <c r="K121" s="297"/>
    </row>
    <row r="122" spans="2:11" ht="17.25" customHeight="1">
      <c r="B122" s="296"/>
      <c r="C122" s="273" t="s">
        <v>1637</v>
      </c>
      <c r="D122" s="273"/>
      <c r="E122" s="273"/>
      <c r="F122" s="274" t="s">
        <v>1638</v>
      </c>
      <c r="G122" s="275"/>
      <c r="H122" s="273"/>
      <c r="I122" s="273"/>
      <c r="J122" s="273" t="s">
        <v>1639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1643</v>
      </c>
      <c r="D124" s="276"/>
      <c r="E124" s="276"/>
      <c r="F124" s="278" t="s">
        <v>1640</v>
      </c>
      <c r="G124" s="259"/>
      <c r="H124" s="259" t="s">
        <v>1679</v>
      </c>
      <c r="I124" s="259" t="s">
        <v>1642</v>
      </c>
      <c r="J124" s="259">
        <v>120</v>
      </c>
      <c r="K124" s="300"/>
    </row>
    <row r="125" spans="2:11" ht="15" customHeight="1">
      <c r="B125" s="298"/>
      <c r="C125" s="259" t="s">
        <v>1688</v>
      </c>
      <c r="D125" s="259"/>
      <c r="E125" s="259"/>
      <c r="F125" s="278" t="s">
        <v>1640</v>
      </c>
      <c r="G125" s="259"/>
      <c r="H125" s="259" t="s">
        <v>1689</v>
      </c>
      <c r="I125" s="259" t="s">
        <v>1642</v>
      </c>
      <c r="J125" s="259" t="s">
        <v>1690</v>
      </c>
      <c r="K125" s="300"/>
    </row>
    <row r="126" spans="2:11" ht="15" customHeight="1">
      <c r="B126" s="298"/>
      <c r="C126" s="259" t="s">
        <v>1589</v>
      </c>
      <c r="D126" s="259"/>
      <c r="E126" s="259"/>
      <c r="F126" s="278" t="s">
        <v>1640</v>
      </c>
      <c r="G126" s="259"/>
      <c r="H126" s="259" t="s">
        <v>1691</v>
      </c>
      <c r="I126" s="259" t="s">
        <v>1642</v>
      </c>
      <c r="J126" s="259" t="s">
        <v>1690</v>
      </c>
      <c r="K126" s="300"/>
    </row>
    <row r="127" spans="2:11" ht="15" customHeight="1">
      <c r="B127" s="298"/>
      <c r="C127" s="259" t="s">
        <v>1651</v>
      </c>
      <c r="D127" s="259"/>
      <c r="E127" s="259"/>
      <c r="F127" s="278" t="s">
        <v>1646</v>
      </c>
      <c r="G127" s="259"/>
      <c r="H127" s="259" t="s">
        <v>1652</v>
      </c>
      <c r="I127" s="259" t="s">
        <v>1642</v>
      </c>
      <c r="J127" s="259">
        <v>15</v>
      </c>
      <c r="K127" s="300"/>
    </row>
    <row r="128" spans="2:11" ht="15" customHeight="1">
      <c r="B128" s="298"/>
      <c r="C128" s="280" t="s">
        <v>1653</v>
      </c>
      <c r="D128" s="280"/>
      <c r="E128" s="280"/>
      <c r="F128" s="281" t="s">
        <v>1646</v>
      </c>
      <c r="G128" s="280"/>
      <c r="H128" s="280" t="s">
        <v>1654</v>
      </c>
      <c r="I128" s="280" t="s">
        <v>1642</v>
      </c>
      <c r="J128" s="280">
        <v>15</v>
      </c>
      <c r="K128" s="300"/>
    </row>
    <row r="129" spans="2:11" ht="15" customHeight="1">
      <c r="B129" s="298"/>
      <c r="C129" s="280" t="s">
        <v>1655</v>
      </c>
      <c r="D129" s="280"/>
      <c r="E129" s="280"/>
      <c r="F129" s="281" t="s">
        <v>1646</v>
      </c>
      <c r="G129" s="280"/>
      <c r="H129" s="280" t="s">
        <v>1656</v>
      </c>
      <c r="I129" s="280" t="s">
        <v>1642</v>
      </c>
      <c r="J129" s="280">
        <v>20</v>
      </c>
      <c r="K129" s="300"/>
    </row>
    <row r="130" spans="2:11" ht="15" customHeight="1">
      <c r="B130" s="298"/>
      <c r="C130" s="280" t="s">
        <v>1657</v>
      </c>
      <c r="D130" s="280"/>
      <c r="E130" s="280"/>
      <c r="F130" s="281" t="s">
        <v>1646</v>
      </c>
      <c r="G130" s="280"/>
      <c r="H130" s="280" t="s">
        <v>1658</v>
      </c>
      <c r="I130" s="280" t="s">
        <v>1642</v>
      </c>
      <c r="J130" s="280">
        <v>20</v>
      </c>
      <c r="K130" s="300"/>
    </row>
    <row r="131" spans="2:11" ht="15" customHeight="1">
      <c r="B131" s="298"/>
      <c r="C131" s="259" t="s">
        <v>1645</v>
      </c>
      <c r="D131" s="259"/>
      <c r="E131" s="259"/>
      <c r="F131" s="278" t="s">
        <v>1646</v>
      </c>
      <c r="G131" s="259"/>
      <c r="H131" s="259" t="s">
        <v>1679</v>
      </c>
      <c r="I131" s="259" t="s">
        <v>1642</v>
      </c>
      <c r="J131" s="259">
        <v>50</v>
      </c>
      <c r="K131" s="300"/>
    </row>
    <row r="132" spans="2:11" ht="15" customHeight="1">
      <c r="B132" s="298"/>
      <c r="C132" s="259" t="s">
        <v>1659</v>
      </c>
      <c r="D132" s="259"/>
      <c r="E132" s="259"/>
      <c r="F132" s="278" t="s">
        <v>1646</v>
      </c>
      <c r="G132" s="259"/>
      <c r="H132" s="259" t="s">
        <v>1679</v>
      </c>
      <c r="I132" s="259" t="s">
        <v>1642</v>
      </c>
      <c r="J132" s="259">
        <v>50</v>
      </c>
      <c r="K132" s="300"/>
    </row>
    <row r="133" spans="2:11" ht="15" customHeight="1">
      <c r="B133" s="298"/>
      <c r="C133" s="259" t="s">
        <v>1665</v>
      </c>
      <c r="D133" s="259"/>
      <c r="E133" s="259"/>
      <c r="F133" s="278" t="s">
        <v>1646</v>
      </c>
      <c r="G133" s="259"/>
      <c r="H133" s="259" t="s">
        <v>1679</v>
      </c>
      <c r="I133" s="259" t="s">
        <v>1642</v>
      </c>
      <c r="J133" s="259">
        <v>50</v>
      </c>
      <c r="K133" s="300"/>
    </row>
    <row r="134" spans="2:11" ht="15" customHeight="1">
      <c r="B134" s="298"/>
      <c r="C134" s="259" t="s">
        <v>1667</v>
      </c>
      <c r="D134" s="259"/>
      <c r="E134" s="259"/>
      <c r="F134" s="278" t="s">
        <v>1646</v>
      </c>
      <c r="G134" s="259"/>
      <c r="H134" s="259" t="s">
        <v>1679</v>
      </c>
      <c r="I134" s="259" t="s">
        <v>1642</v>
      </c>
      <c r="J134" s="259">
        <v>50</v>
      </c>
      <c r="K134" s="300"/>
    </row>
    <row r="135" spans="2:11" ht="15" customHeight="1">
      <c r="B135" s="298"/>
      <c r="C135" s="259" t="s">
        <v>137</v>
      </c>
      <c r="D135" s="259"/>
      <c r="E135" s="259"/>
      <c r="F135" s="278" t="s">
        <v>1646</v>
      </c>
      <c r="G135" s="259"/>
      <c r="H135" s="259" t="s">
        <v>1692</v>
      </c>
      <c r="I135" s="259" t="s">
        <v>1642</v>
      </c>
      <c r="J135" s="259">
        <v>255</v>
      </c>
      <c r="K135" s="300"/>
    </row>
    <row r="136" spans="2:11" ht="15" customHeight="1">
      <c r="B136" s="298"/>
      <c r="C136" s="259" t="s">
        <v>1669</v>
      </c>
      <c r="D136" s="259"/>
      <c r="E136" s="259"/>
      <c r="F136" s="278" t="s">
        <v>1640</v>
      </c>
      <c r="G136" s="259"/>
      <c r="H136" s="259" t="s">
        <v>1693</v>
      </c>
      <c r="I136" s="259" t="s">
        <v>1671</v>
      </c>
      <c r="J136" s="259"/>
      <c r="K136" s="300"/>
    </row>
    <row r="137" spans="2:11" ht="15" customHeight="1">
      <c r="B137" s="298"/>
      <c r="C137" s="259" t="s">
        <v>1672</v>
      </c>
      <c r="D137" s="259"/>
      <c r="E137" s="259"/>
      <c r="F137" s="278" t="s">
        <v>1640</v>
      </c>
      <c r="G137" s="259"/>
      <c r="H137" s="259" t="s">
        <v>1694</v>
      </c>
      <c r="I137" s="259" t="s">
        <v>1674</v>
      </c>
      <c r="J137" s="259"/>
      <c r="K137" s="300"/>
    </row>
    <row r="138" spans="2:11" ht="15" customHeight="1">
      <c r="B138" s="298"/>
      <c r="C138" s="259" t="s">
        <v>1675</v>
      </c>
      <c r="D138" s="259"/>
      <c r="E138" s="259"/>
      <c r="F138" s="278" t="s">
        <v>1640</v>
      </c>
      <c r="G138" s="259"/>
      <c r="H138" s="259" t="s">
        <v>1675</v>
      </c>
      <c r="I138" s="259" t="s">
        <v>1674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1640</v>
      </c>
      <c r="G139" s="259"/>
      <c r="H139" s="259" t="s">
        <v>1695</v>
      </c>
      <c r="I139" s="259" t="s">
        <v>1674</v>
      </c>
      <c r="J139" s="259"/>
      <c r="K139" s="300"/>
    </row>
    <row r="140" spans="2:11" ht="15" customHeight="1">
      <c r="B140" s="298"/>
      <c r="C140" s="259" t="s">
        <v>1696</v>
      </c>
      <c r="D140" s="259"/>
      <c r="E140" s="259"/>
      <c r="F140" s="278" t="s">
        <v>1640</v>
      </c>
      <c r="G140" s="259"/>
      <c r="H140" s="259" t="s">
        <v>1697</v>
      </c>
      <c r="I140" s="259" t="s">
        <v>1674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415" t="s">
        <v>1698</v>
      </c>
      <c r="D145" s="415"/>
      <c r="E145" s="415"/>
      <c r="F145" s="415"/>
      <c r="G145" s="415"/>
      <c r="H145" s="415"/>
      <c r="I145" s="415"/>
      <c r="J145" s="415"/>
      <c r="K145" s="270"/>
    </row>
    <row r="146" spans="2:11" ht="17.25" customHeight="1">
      <c r="B146" s="269"/>
      <c r="C146" s="271" t="s">
        <v>1634</v>
      </c>
      <c r="D146" s="271"/>
      <c r="E146" s="271"/>
      <c r="F146" s="271" t="s">
        <v>1635</v>
      </c>
      <c r="G146" s="272"/>
      <c r="H146" s="271" t="s">
        <v>132</v>
      </c>
      <c r="I146" s="271" t="s">
        <v>57</v>
      </c>
      <c r="J146" s="271" t="s">
        <v>1636</v>
      </c>
      <c r="K146" s="270"/>
    </row>
    <row r="147" spans="2:11" ht="17.25" customHeight="1">
      <c r="B147" s="269"/>
      <c r="C147" s="273" t="s">
        <v>1637</v>
      </c>
      <c r="D147" s="273"/>
      <c r="E147" s="273"/>
      <c r="F147" s="274" t="s">
        <v>1638</v>
      </c>
      <c r="G147" s="275"/>
      <c r="H147" s="273"/>
      <c r="I147" s="273"/>
      <c r="J147" s="273" t="s">
        <v>1639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1643</v>
      </c>
      <c r="D149" s="259"/>
      <c r="E149" s="259"/>
      <c r="F149" s="305" t="s">
        <v>1640</v>
      </c>
      <c r="G149" s="259"/>
      <c r="H149" s="304" t="s">
        <v>1679</v>
      </c>
      <c r="I149" s="304" t="s">
        <v>1642</v>
      </c>
      <c r="J149" s="304">
        <v>120</v>
      </c>
      <c r="K149" s="300"/>
    </row>
    <row r="150" spans="2:11" ht="15" customHeight="1">
      <c r="B150" s="279"/>
      <c r="C150" s="304" t="s">
        <v>1688</v>
      </c>
      <c r="D150" s="259"/>
      <c r="E150" s="259"/>
      <c r="F150" s="305" t="s">
        <v>1640</v>
      </c>
      <c r="G150" s="259"/>
      <c r="H150" s="304" t="s">
        <v>1699</v>
      </c>
      <c r="I150" s="304" t="s">
        <v>1642</v>
      </c>
      <c r="J150" s="304" t="s">
        <v>1690</v>
      </c>
      <c r="K150" s="300"/>
    </row>
    <row r="151" spans="2:11" ht="15" customHeight="1">
      <c r="B151" s="279"/>
      <c r="C151" s="304" t="s">
        <v>1589</v>
      </c>
      <c r="D151" s="259"/>
      <c r="E151" s="259"/>
      <c r="F151" s="305" t="s">
        <v>1640</v>
      </c>
      <c r="G151" s="259"/>
      <c r="H151" s="304" t="s">
        <v>1700</v>
      </c>
      <c r="I151" s="304" t="s">
        <v>1642</v>
      </c>
      <c r="J151" s="304" t="s">
        <v>1690</v>
      </c>
      <c r="K151" s="300"/>
    </row>
    <row r="152" spans="2:11" ht="15" customHeight="1">
      <c r="B152" s="279"/>
      <c r="C152" s="304" t="s">
        <v>1645</v>
      </c>
      <c r="D152" s="259"/>
      <c r="E152" s="259"/>
      <c r="F152" s="305" t="s">
        <v>1646</v>
      </c>
      <c r="G152" s="259"/>
      <c r="H152" s="304" t="s">
        <v>1679</v>
      </c>
      <c r="I152" s="304" t="s">
        <v>1642</v>
      </c>
      <c r="J152" s="304">
        <v>50</v>
      </c>
      <c r="K152" s="300"/>
    </row>
    <row r="153" spans="2:11" ht="15" customHeight="1">
      <c r="B153" s="279"/>
      <c r="C153" s="304" t="s">
        <v>1648</v>
      </c>
      <c r="D153" s="259"/>
      <c r="E153" s="259"/>
      <c r="F153" s="305" t="s">
        <v>1640</v>
      </c>
      <c r="G153" s="259"/>
      <c r="H153" s="304" t="s">
        <v>1679</v>
      </c>
      <c r="I153" s="304" t="s">
        <v>1650</v>
      </c>
      <c r="J153" s="304"/>
      <c r="K153" s="300"/>
    </row>
    <row r="154" spans="2:11" ht="15" customHeight="1">
      <c r="B154" s="279"/>
      <c r="C154" s="304" t="s">
        <v>1659</v>
      </c>
      <c r="D154" s="259"/>
      <c r="E154" s="259"/>
      <c r="F154" s="305" t="s">
        <v>1646</v>
      </c>
      <c r="G154" s="259"/>
      <c r="H154" s="304" t="s">
        <v>1679</v>
      </c>
      <c r="I154" s="304" t="s">
        <v>1642</v>
      </c>
      <c r="J154" s="304">
        <v>50</v>
      </c>
      <c r="K154" s="300"/>
    </row>
    <row r="155" spans="2:11" ht="15" customHeight="1">
      <c r="B155" s="279"/>
      <c r="C155" s="304" t="s">
        <v>1667</v>
      </c>
      <c r="D155" s="259"/>
      <c r="E155" s="259"/>
      <c r="F155" s="305" t="s">
        <v>1646</v>
      </c>
      <c r="G155" s="259"/>
      <c r="H155" s="304" t="s">
        <v>1679</v>
      </c>
      <c r="I155" s="304" t="s">
        <v>1642</v>
      </c>
      <c r="J155" s="304">
        <v>50</v>
      </c>
      <c r="K155" s="300"/>
    </row>
    <row r="156" spans="2:11" ht="15" customHeight="1">
      <c r="B156" s="279"/>
      <c r="C156" s="304" t="s">
        <v>1665</v>
      </c>
      <c r="D156" s="259"/>
      <c r="E156" s="259"/>
      <c r="F156" s="305" t="s">
        <v>1646</v>
      </c>
      <c r="G156" s="259"/>
      <c r="H156" s="304" t="s">
        <v>1679</v>
      </c>
      <c r="I156" s="304" t="s">
        <v>1642</v>
      </c>
      <c r="J156" s="304">
        <v>50</v>
      </c>
      <c r="K156" s="300"/>
    </row>
    <row r="157" spans="2:11" ht="15" customHeight="1">
      <c r="B157" s="279"/>
      <c r="C157" s="304" t="s">
        <v>116</v>
      </c>
      <c r="D157" s="259"/>
      <c r="E157" s="259"/>
      <c r="F157" s="305" t="s">
        <v>1640</v>
      </c>
      <c r="G157" s="259"/>
      <c r="H157" s="304" t="s">
        <v>1701</v>
      </c>
      <c r="I157" s="304" t="s">
        <v>1642</v>
      </c>
      <c r="J157" s="304" t="s">
        <v>1702</v>
      </c>
      <c r="K157" s="300"/>
    </row>
    <row r="158" spans="2:11" ht="15" customHeight="1">
      <c r="B158" s="279"/>
      <c r="C158" s="304" t="s">
        <v>1703</v>
      </c>
      <c r="D158" s="259"/>
      <c r="E158" s="259"/>
      <c r="F158" s="305" t="s">
        <v>1640</v>
      </c>
      <c r="G158" s="259"/>
      <c r="H158" s="304" t="s">
        <v>1704</v>
      </c>
      <c r="I158" s="304" t="s">
        <v>1674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410" t="s">
        <v>1705</v>
      </c>
      <c r="D163" s="410"/>
      <c r="E163" s="410"/>
      <c r="F163" s="410"/>
      <c r="G163" s="410"/>
      <c r="H163" s="410"/>
      <c r="I163" s="410"/>
      <c r="J163" s="410"/>
      <c r="K163" s="251"/>
    </row>
    <row r="164" spans="2:11" ht="17.25" customHeight="1">
      <c r="B164" s="250"/>
      <c r="C164" s="271" t="s">
        <v>1634</v>
      </c>
      <c r="D164" s="271"/>
      <c r="E164" s="271"/>
      <c r="F164" s="271" t="s">
        <v>1635</v>
      </c>
      <c r="G164" s="308"/>
      <c r="H164" s="309" t="s">
        <v>132</v>
      </c>
      <c r="I164" s="309" t="s">
        <v>57</v>
      </c>
      <c r="J164" s="271" t="s">
        <v>1636</v>
      </c>
      <c r="K164" s="251"/>
    </row>
    <row r="165" spans="2:11" ht="17.25" customHeight="1">
      <c r="B165" s="252"/>
      <c r="C165" s="273" t="s">
        <v>1637</v>
      </c>
      <c r="D165" s="273"/>
      <c r="E165" s="273"/>
      <c r="F165" s="274" t="s">
        <v>1638</v>
      </c>
      <c r="G165" s="310"/>
      <c r="H165" s="311"/>
      <c r="I165" s="311"/>
      <c r="J165" s="273" t="s">
        <v>1639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1643</v>
      </c>
      <c r="D167" s="259"/>
      <c r="E167" s="259"/>
      <c r="F167" s="278" t="s">
        <v>1640</v>
      </c>
      <c r="G167" s="259"/>
      <c r="H167" s="259" t="s">
        <v>1679</v>
      </c>
      <c r="I167" s="259" t="s">
        <v>1642</v>
      </c>
      <c r="J167" s="259">
        <v>120</v>
      </c>
      <c r="K167" s="300"/>
    </row>
    <row r="168" spans="2:11" ht="15" customHeight="1">
      <c r="B168" s="279"/>
      <c r="C168" s="259" t="s">
        <v>1688</v>
      </c>
      <c r="D168" s="259"/>
      <c r="E168" s="259"/>
      <c r="F168" s="278" t="s">
        <v>1640</v>
      </c>
      <c r="G168" s="259"/>
      <c r="H168" s="259" t="s">
        <v>1689</v>
      </c>
      <c r="I168" s="259" t="s">
        <v>1642</v>
      </c>
      <c r="J168" s="259" t="s">
        <v>1690</v>
      </c>
      <c r="K168" s="300"/>
    </row>
    <row r="169" spans="2:11" ht="15" customHeight="1">
      <c r="B169" s="279"/>
      <c r="C169" s="259" t="s">
        <v>1589</v>
      </c>
      <c r="D169" s="259"/>
      <c r="E169" s="259"/>
      <c r="F169" s="278" t="s">
        <v>1640</v>
      </c>
      <c r="G169" s="259"/>
      <c r="H169" s="259" t="s">
        <v>1706</v>
      </c>
      <c r="I169" s="259" t="s">
        <v>1642</v>
      </c>
      <c r="J169" s="259" t="s">
        <v>1690</v>
      </c>
      <c r="K169" s="300"/>
    </row>
    <row r="170" spans="2:11" ht="15" customHeight="1">
      <c r="B170" s="279"/>
      <c r="C170" s="259" t="s">
        <v>1645</v>
      </c>
      <c r="D170" s="259"/>
      <c r="E170" s="259"/>
      <c r="F170" s="278" t="s">
        <v>1646</v>
      </c>
      <c r="G170" s="259"/>
      <c r="H170" s="259" t="s">
        <v>1706</v>
      </c>
      <c r="I170" s="259" t="s">
        <v>1642</v>
      </c>
      <c r="J170" s="259">
        <v>50</v>
      </c>
      <c r="K170" s="300"/>
    </row>
    <row r="171" spans="2:11" ht="15" customHeight="1">
      <c r="B171" s="279"/>
      <c r="C171" s="259" t="s">
        <v>1648</v>
      </c>
      <c r="D171" s="259"/>
      <c r="E171" s="259"/>
      <c r="F171" s="278" t="s">
        <v>1640</v>
      </c>
      <c r="G171" s="259"/>
      <c r="H171" s="259" t="s">
        <v>1706</v>
      </c>
      <c r="I171" s="259" t="s">
        <v>1650</v>
      </c>
      <c r="J171" s="259"/>
      <c r="K171" s="300"/>
    </row>
    <row r="172" spans="2:11" ht="15" customHeight="1">
      <c r="B172" s="279"/>
      <c r="C172" s="259" t="s">
        <v>1659</v>
      </c>
      <c r="D172" s="259"/>
      <c r="E172" s="259"/>
      <c r="F172" s="278" t="s">
        <v>1646</v>
      </c>
      <c r="G172" s="259"/>
      <c r="H172" s="259" t="s">
        <v>1706</v>
      </c>
      <c r="I172" s="259" t="s">
        <v>1642</v>
      </c>
      <c r="J172" s="259">
        <v>50</v>
      </c>
      <c r="K172" s="300"/>
    </row>
    <row r="173" spans="2:11" ht="15" customHeight="1">
      <c r="B173" s="279"/>
      <c r="C173" s="259" t="s">
        <v>1667</v>
      </c>
      <c r="D173" s="259"/>
      <c r="E173" s="259"/>
      <c r="F173" s="278" t="s">
        <v>1646</v>
      </c>
      <c r="G173" s="259"/>
      <c r="H173" s="259" t="s">
        <v>1706</v>
      </c>
      <c r="I173" s="259" t="s">
        <v>1642</v>
      </c>
      <c r="J173" s="259">
        <v>50</v>
      </c>
      <c r="K173" s="300"/>
    </row>
    <row r="174" spans="2:11" ht="15" customHeight="1">
      <c r="B174" s="279"/>
      <c r="C174" s="259" t="s">
        <v>1665</v>
      </c>
      <c r="D174" s="259"/>
      <c r="E174" s="259"/>
      <c r="F174" s="278" t="s">
        <v>1646</v>
      </c>
      <c r="G174" s="259"/>
      <c r="H174" s="259" t="s">
        <v>1706</v>
      </c>
      <c r="I174" s="259" t="s">
        <v>1642</v>
      </c>
      <c r="J174" s="259">
        <v>50</v>
      </c>
      <c r="K174" s="300"/>
    </row>
    <row r="175" spans="2:11" ht="15" customHeight="1">
      <c r="B175" s="279"/>
      <c r="C175" s="259" t="s">
        <v>131</v>
      </c>
      <c r="D175" s="259"/>
      <c r="E175" s="259"/>
      <c r="F175" s="278" t="s">
        <v>1640</v>
      </c>
      <c r="G175" s="259"/>
      <c r="H175" s="259" t="s">
        <v>1707</v>
      </c>
      <c r="I175" s="259" t="s">
        <v>1708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1640</v>
      </c>
      <c r="G176" s="259"/>
      <c r="H176" s="259" t="s">
        <v>1709</v>
      </c>
      <c r="I176" s="259" t="s">
        <v>1710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1640</v>
      </c>
      <c r="G177" s="259"/>
      <c r="H177" s="259" t="s">
        <v>1711</v>
      </c>
      <c r="I177" s="259" t="s">
        <v>1642</v>
      </c>
      <c r="J177" s="259">
        <v>20</v>
      </c>
      <c r="K177" s="300"/>
    </row>
    <row r="178" spans="2:11" ht="15" customHeight="1">
      <c r="B178" s="279"/>
      <c r="C178" s="259" t="s">
        <v>132</v>
      </c>
      <c r="D178" s="259"/>
      <c r="E178" s="259"/>
      <c r="F178" s="278" t="s">
        <v>1640</v>
      </c>
      <c r="G178" s="259"/>
      <c r="H178" s="259" t="s">
        <v>1712</v>
      </c>
      <c r="I178" s="259" t="s">
        <v>1642</v>
      </c>
      <c r="J178" s="259">
        <v>255</v>
      </c>
      <c r="K178" s="300"/>
    </row>
    <row r="179" spans="2:11" ht="15" customHeight="1">
      <c r="B179" s="279"/>
      <c r="C179" s="259" t="s">
        <v>133</v>
      </c>
      <c r="D179" s="259"/>
      <c r="E179" s="259"/>
      <c r="F179" s="278" t="s">
        <v>1640</v>
      </c>
      <c r="G179" s="259"/>
      <c r="H179" s="259" t="s">
        <v>1605</v>
      </c>
      <c r="I179" s="259" t="s">
        <v>1642</v>
      </c>
      <c r="J179" s="259">
        <v>10</v>
      </c>
      <c r="K179" s="300"/>
    </row>
    <row r="180" spans="2:11" ht="15" customHeight="1">
      <c r="B180" s="279"/>
      <c r="C180" s="259" t="s">
        <v>134</v>
      </c>
      <c r="D180" s="259"/>
      <c r="E180" s="259"/>
      <c r="F180" s="278" t="s">
        <v>1640</v>
      </c>
      <c r="G180" s="259"/>
      <c r="H180" s="259" t="s">
        <v>1713</v>
      </c>
      <c r="I180" s="259" t="s">
        <v>1674</v>
      </c>
      <c r="J180" s="259"/>
      <c r="K180" s="300"/>
    </row>
    <row r="181" spans="2:11" ht="15" customHeight="1">
      <c r="B181" s="279"/>
      <c r="C181" s="259" t="s">
        <v>1714</v>
      </c>
      <c r="D181" s="259"/>
      <c r="E181" s="259"/>
      <c r="F181" s="278" t="s">
        <v>1640</v>
      </c>
      <c r="G181" s="259"/>
      <c r="H181" s="259" t="s">
        <v>1715</v>
      </c>
      <c r="I181" s="259" t="s">
        <v>1674</v>
      </c>
      <c r="J181" s="259"/>
      <c r="K181" s="300"/>
    </row>
    <row r="182" spans="2:11" ht="15" customHeight="1">
      <c r="B182" s="279"/>
      <c r="C182" s="259" t="s">
        <v>1703</v>
      </c>
      <c r="D182" s="259"/>
      <c r="E182" s="259"/>
      <c r="F182" s="278" t="s">
        <v>1640</v>
      </c>
      <c r="G182" s="259"/>
      <c r="H182" s="259" t="s">
        <v>1716</v>
      </c>
      <c r="I182" s="259" t="s">
        <v>1674</v>
      </c>
      <c r="J182" s="259"/>
      <c r="K182" s="300"/>
    </row>
    <row r="183" spans="2:11" ht="15" customHeight="1">
      <c r="B183" s="279"/>
      <c r="C183" s="259" t="s">
        <v>136</v>
      </c>
      <c r="D183" s="259"/>
      <c r="E183" s="259"/>
      <c r="F183" s="278" t="s">
        <v>1646</v>
      </c>
      <c r="G183" s="259"/>
      <c r="H183" s="259" t="s">
        <v>1717</v>
      </c>
      <c r="I183" s="259" t="s">
        <v>1642</v>
      </c>
      <c r="J183" s="259">
        <v>50</v>
      </c>
      <c r="K183" s="300"/>
    </row>
    <row r="184" spans="2:11" ht="15" customHeight="1">
      <c r="B184" s="279"/>
      <c r="C184" s="259" t="s">
        <v>1718</v>
      </c>
      <c r="D184" s="259"/>
      <c r="E184" s="259"/>
      <c r="F184" s="278" t="s">
        <v>1646</v>
      </c>
      <c r="G184" s="259"/>
      <c r="H184" s="259" t="s">
        <v>1719</v>
      </c>
      <c r="I184" s="259" t="s">
        <v>1720</v>
      </c>
      <c r="J184" s="259"/>
      <c r="K184" s="300"/>
    </row>
    <row r="185" spans="2:11" ht="15" customHeight="1">
      <c r="B185" s="279"/>
      <c r="C185" s="259" t="s">
        <v>1721</v>
      </c>
      <c r="D185" s="259"/>
      <c r="E185" s="259"/>
      <c r="F185" s="278" t="s">
        <v>1646</v>
      </c>
      <c r="G185" s="259"/>
      <c r="H185" s="259" t="s">
        <v>1722</v>
      </c>
      <c r="I185" s="259" t="s">
        <v>1720</v>
      </c>
      <c r="J185" s="259"/>
      <c r="K185" s="300"/>
    </row>
    <row r="186" spans="2:11" ht="15" customHeight="1">
      <c r="B186" s="279"/>
      <c r="C186" s="259" t="s">
        <v>1723</v>
      </c>
      <c r="D186" s="259"/>
      <c r="E186" s="259"/>
      <c r="F186" s="278" t="s">
        <v>1646</v>
      </c>
      <c r="G186" s="259"/>
      <c r="H186" s="259" t="s">
        <v>1724</v>
      </c>
      <c r="I186" s="259" t="s">
        <v>1720</v>
      </c>
      <c r="J186" s="259"/>
      <c r="K186" s="300"/>
    </row>
    <row r="187" spans="2:11" ht="15" customHeight="1">
      <c r="B187" s="279"/>
      <c r="C187" s="312" t="s">
        <v>1725</v>
      </c>
      <c r="D187" s="259"/>
      <c r="E187" s="259"/>
      <c r="F187" s="278" t="s">
        <v>1646</v>
      </c>
      <c r="G187" s="259"/>
      <c r="H187" s="259" t="s">
        <v>1726</v>
      </c>
      <c r="I187" s="259" t="s">
        <v>1727</v>
      </c>
      <c r="J187" s="313" t="s">
        <v>1728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1640</v>
      </c>
      <c r="G188" s="259"/>
      <c r="H188" s="255" t="s">
        <v>1729</v>
      </c>
      <c r="I188" s="259" t="s">
        <v>1730</v>
      </c>
      <c r="J188" s="259"/>
      <c r="K188" s="300"/>
    </row>
    <row r="189" spans="2:11" ht="15" customHeight="1">
      <c r="B189" s="279"/>
      <c r="C189" s="264" t="s">
        <v>1731</v>
      </c>
      <c r="D189" s="259"/>
      <c r="E189" s="259"/>
      <c r="F189" s="278" t="s">
        <v>1640</v>
      </c>
      <c r="G189" s="259"/>
      <c r="H189" s="259" t="s">
        <v>1732</v>
      </c>
      <c r="I189" s="259" t="s">
        <v>1674</v>
      </c>
      <c r="J189" s="259"/>
      <c r="K189" s="300"/>
    </row>
    <row r="190" spans="2:11" ht="15" customHeight="1">
      <c r="B190" s="279"/>
      <c r="C190" s="264" t="s">
        <v>1733</v>
      </c>
      <c r="D190" s="259"/>
      <c r="E190" s="259"/>
      <c r="F190" s="278" t="s">
        <v>1640</v>
      </c>
      <c r="G190" s="259"/>
      <c r="H190" s="259" t="s">
        <v>1734</v>
      </c>
      <c r="I190" s="259" t="s">
        <v>1674</v>
      </c>
      <c r="J190" s="259"/>
      <c r="K190" s="300"/>
    </row>
    <row r="191" spans="2:11" ht="15" customHeight="1">
      <c r="B191" s="279"/>
      <c r="C191" s="264" t="s">
        <v>1735</v>
      </c>
      <c r="D191" s="259"/>
      <c r="E191" s="259"/>
      <c r="F191" s="278" t="s">
        <v>1646</v>
      </c>
      <c r="G191" s="259"/>
      <c r="H191" s="259" t="s">
        <v>1736</v>
      </c>
      <c r="I191" s="259" t="s">
        <v>1674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410" t="s">
        <v>1737</v>
      </c>
      <c r="D197" s="410"/>
      <c r="E197" s="410"/>
      <c r="F197" s="410"/>
      <c r="G197" s="410"/>
      <c r="H197" s="410"/>
      <c r="I197" s="410"/>
      <c r="J197" s="410"/>
      <c r="K197" s="251"/>
    </row>
    <row r="198" spans="2:11" ht="25.5" customHeight="1">
      <c r="B198" s="250"/>
      <c r="C198" s="315" t="s">
        <v>1738</v>
      </c>
      <c r="D198" s="315"/>
      <c r="E198" s="315"/>
      <c r="F198" s="315" t="s">
        <v>1739</v>
      </c>
      <c r="G198" s="316"/>
      <c r="H198" s="416" t="s">
        <v>1740</v>
      </c>
      <c r="I198" s="416"/>
      <c r="J198" s="416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1730</v>
      </c>
      <c r="D200" s="259"/>
      <c r="E200" s="259"/>
      <c r="F200" s="278" t="s">
        <v>43</v>
      </c>
      <c r="G200" s="259"/>
      <c r="H200" s="412" t="s">
        <v>1741</v>
      </c>
      <c r="I200" s="412"/>
      <c r="J200" s="41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412" t="s">
        <v>1742</v>
      </c>
      <c r="I201" s="412"/>
      <c r="J201" s="41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412" t="s">
        <v>1743</v>
      </c>
      <c r="I202" s="412"/>
      <c r="J202" s="41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412" t="s">
        <v>1744</v>
      </c>
      <c r="I203" s="412"/>
      <c r="J203" s="41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412" t="s">
        <v>1745</v>
      </c>
      <c r="I204" s="412"/>
      <c r="J204" s="41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1686</v>
      </c>
      <c r="D206" s="259"/>
      <c r="E206" s="259"/>
      <c r="F206" s="278" t="s">
        <v>79</v>
      </c>
      <c r="G206" s="259"/>
      <c r="H206" s="412" t="s">
        <v>1746</v>
      </c>
      <c r="I206" s="412"/>
      <c r="J206" s="412"/>
      <c r="K206" s="300"/>
    </row>
    <row r="207" spans="2:11" ht="15" customHeight="1">
      <c r="B207" s="279"/>
      <c r="C207" s="285"/>
      <c r="D207" s="259"/>
      <c r="E207" s="259"/>
      <c r="F207" s="278" t="s">
        <v>94</v>
      </c>
      <c r="G207" s="259"/>
      <c r="H207" s="412" t="s">
        <v>1587</v>
      </c>
      <c r="I207" s="412"/>
      <c r="J207" s="412"/>
      <c r="K207" s="300"/>
    </row>
    <row r="208" spans="2:11" ht="15" customHeight="1">
      <c r="B208" s="279"/>
      <c r="C208" s="259"/>
      <c r="D208" s="259"/>
      <c r="E208" s="259"/>
      <c r="F208" s="278" t="s">
        <v>1585</v>
      </c>
      <c r="G208" s="259"/>
      <c r="H208" s="412" t="s">
        <v>1747</v>
      </c>
      <c r="I208" s="412"/>
      <c r="J208" s="412"/>
      <c r="K208" s="300"/>
    </row>
    <row r="209" spans="2:11" ht="15" customHeight="1">
      <c r="B209" s="317"/>
      <c r="C209" s="285"/>
      <c r="D209" s="285"/>
      <c r="E209" s="285"/>
      <c r="F209" s="278" t="s">
        <v>100</v>
      </c>
      <c r="G209" s="264"/>
      <c r="H209" s="411" t="s">
        <v>1588</v>
      </c>
      <c r="I209" s="411"/>
      <c r="J209" s="411"/>
      <c r="K209" s="318"/>
    </row>
    <row r="210" spans="2:11" ht="15" customHeight="1">
      <c r="B210" s="317"/>
      <c r="C210" s="285"/>
      <c r="D210" s="285"/>
      <c r="E210" s="285"/>
      <c r="F210" s="278" t="s">
        <v>1284</v>
      </c>
      <c r="G210" s="264"/>
      <c r="H210" s="411" t="s">
        <v>1748</v>
      </c>
      <c r="I210" s="411"/>
      <c r="J210" s="41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1710</v>
      </c>
      <c r="D212" s="285"/>
      <c r="E212" s="285"/>
      <c r="F212" s="278">
        <v>1</v>
      </c>
      <c r="G212" s="264"/>
      <c r="H212" s="411" t="s">
        <v>1749</v>
      </c>
      <c r="I212" s="411"/>
      <c r="J212" s="41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411" t="s">
        <v>1750</v>
      </c>
      <c r="I213" s="411"/>
      <c r="J213" s="41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411" t="s">
        <v>1751</v>
      </c>
      <c r="I214" s="411"/>
      <c r="J214" s="41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411" t="s">
        <v>1752</v>
      </c>
      <c r="I215" s="411"/>
      <c r="J215" s="41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Ales Vocel</cp:lastModifiedBy>
  <cp:lastPrinted>2019-01-07T14:07:02Z</cp:lastPrinted>
  <dcterms:created xsi:type="dcterms:W3CDTF">2019-01-07T09:15:34Z</dcterms:created>
  <dcterms:modified xsi:type="dcterms:W3CDTF">2019-01-31T10:22:03Z</dcterms:modified>
  <cp:category/>
  <cp:version/>
  <cp:contentType/>
  <cp:contentStatus/>
</cp:coreProperties>
</file>