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1"/>
  </bookViews>
  <sheets>
    <sheet name="Rekapitulace stavby" sheetId="1" r:id="rId1"/>
    <sheet name="2017087 - VLKAVA-OBNOVA V..." sheetId="2" r:id="rId2"/>
    <sheet name="Pokyny pro vyplnění" sheetId="3" r:id="rId3"/>
  </sheets>
  <definedNames>
    <definedName name="_xlnm._FilterDatabase" localSheetId="1" hidden="1">'2017087 - VLKAVA-OBNOVA V...'!$C$81:$K$245</definedName>
    <definedName name="_xlnm.Print_Area" localSheetId="1">'2017087 - VLKAVA-OBNOVA V...'!$C$4:$J$34,'2017087 - VLKAVA-OBNOVA V...'!$C$40:$J$65,'2017087 - VLKAVA-OBNOVA V...'!$C$71:$K$245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'2017087 - VLKAVA-OBNOVA V...'!$81:$81</definedName>
  </definedNames>
  <calcPr calcId="152511"/>
</workbook>
</file>

<file path=xl/sharedStrings.xml><?xml version="1.0" encoding="utf-8"?>
<sst xmlns="http://schemas.openxmlformats.org/spreadsheetml/2006/main" count="2715" uniqueCount="794">
  <si>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</si>
  <si>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</si>
  <si>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</si>
  <si>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</si>
  <si>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</si>
  <si>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</si>
  <si>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</si>
  <si>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{015a28be-1a84-43d6-be48-778f13bba136}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</si>
  <si>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</si>
  <si>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</si>
  <si>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</si>
  <si>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</si>
  <si>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</si>
  <si>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</si>
  <si>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</si>
  <si>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</si>
  <si>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</si>
  <si>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2017087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</si>
  <si>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</si>
  <si>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</si>
  <si>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VLKAVA-OBNOVA VÝTLAČNÉHO ŘADU</t>
  </si>
  <si>
    <t>KSO:</t>
  </si>
  <si>
    <t>CC-CZ:</t>
  </si>
  <si>
    <t>Místo:</t>
  </si>
  <si>
    <t xml:space="preserve"> </t>
  </si>
  <si>
    <t>Datum:</t>
  </si>
  <si>
    <t>9. 10. 2017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</si>
  <si>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</si>
  <si>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</si>
  <si>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</si>
  <si>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</si>
  <si>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</si>
  <si>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</si>
  <si>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</si>
  <si>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>ING.EVŽEN KOZÁK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</si>
  <si>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</si>
  <si>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</si>
  <si>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</si>
  <si>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</si>
  <si>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</si>
  <si>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</si>
  <si>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</si>
  <si>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</si>
  <si>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</si>
  <si>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</si>
  <si>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</si>
  <si>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</si>
  <si>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</si>
  <si>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</si>
  <si>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</si>
  <si>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</si>
  <si>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</si>
  <si>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</si>
  <si>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</si>
  <si>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</si>
  <si>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</si>
  <si>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</si>
  <si>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</si>
  <si>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</si>
  <si>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</si>
  <si>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</si>
  <si>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</si>
  <si>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</si>
  <si>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</si>
  <si>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</si>
  <si>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</si>
  <si>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</si>
  <si>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</si>
  <si>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</si>
  <si>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</si>
  <si>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</si>
  <si>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</si>
  <si>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</si>
  <si>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</si>
  <si>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</si>
  <si>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</si>
  <si>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</si>
  <si>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</si>
  <si>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</si>
  <si>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</si>
  <si>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</si>
  <si>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</si>
  <si>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</si>
  <si>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</si>
  <si>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</si>
  <si>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</si>
  <si>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</si>
  <si>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</si>
  <si>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</si>
  <si>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</si>
  <si>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</si>
  <si>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</si>
  <si>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</si>
  <si>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</si>
  <si>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</si>
  <si>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</si>
  <si>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</si>
  <si>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VRN - Vedlejší a ostatní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</si>
  <si>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</si>
  <si>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</si>
  <si>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</si>
  <si>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</si>
  <si>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</si>
  <si>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</si>
  <si>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</si>
  <si>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</si>
  <si>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</si>
  <si>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</si>
  <si>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</si>
  <si>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</si>
  <si>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</si>
  <si>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</si>
  <si>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</si>
  <si>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</si>
  <si>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</si>
  <si>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</si>
  <si>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</si>
  <si>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</si>
  <si>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</si>
  <si>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</si>
  <si>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M</t>
  </si>
  <si>
    <t>341110120</t>
  </si>
  <si>
    <t>Kabely silové s měděným jádrem pro jmenovité napětí 750 V CYKY   PN-KV-061-00 2 x 4</t>
  </si>
  <si>
    <t>m</t>
  </si>
  <si>
    <t>CS ÚRS 2016 01</t>
  </si>
  <si>
    <t>8</t>
  </si>
  <si>
    <t>4</t>
  </si>
  <si>
    <t>1194723598</t>
  </si>
  <si>
    <t>VV</t>
  </si>
  <si>
    <t>(1072,1+19,0+35,0)*2 "délka včetně rezervy k vodojemu"</t>
  </si>
  <si>
    <t>K</t>
  </si>
  <si>
    <t>115101201</t>
  </si>
  <si>
    <t>Čerpání vody na dopravní výšku do 10 m průměrný přítok do 500 l/min</t>
  </si>
  <si>
    <t>hod</t>
  </si>
  <si>
    <t>1364842677</t>
  </si>
  <si>
    <t>100 "křížení stáv.drenáží"</t>
  </si>
  <si>
    <t>3</t>
  </si>
  <si>
    <t>115101301</t>
  </si>
  <si>
    <t>Pohotovost čerpací soupravy pro dopravní výšku do 10 m přítok do 500 l/min</t>
  </si>
  <si>
    <t>den</t>
  </si>
  <si>
    <t>1379315786</t>
  </si>
  <si>
    <t>119001401</t>
  </si>
  <si>
    <t>Dočasné zajištění potrubí ocelového nebo litinového DN do 200</t>
  </si>
  <si>
    <t>1364862851</t>
  </si>
  <si>
    <t>5</t>
  </si>
  <si>
    <t>119001411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</si>
  <si>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</si>
  <si>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2012712945</t>
  </si>
  <si>
    <t>6</t>
  </si>
  <si>
    <t>119001421</t>
  </si>
  <si>
    <t>Dočasné zajištění kabelů - 3 kabely</t>
  </si>
  <si>
    <t>1980718978</t>
  </si>
  <si>
    <t>7</t>
  </si>
  <si>
    <t>120001101</t>
  </si>
  <si>
    <t>Příplatek za ztížení vykopávky v blízkosti podzemního vedení</t>
  </si>
  <si>
    <t>m3</t>
  </si>
  <si>
    <t>1974863700</t>
  </si>
  <si>
    <t>1,2*3,0*1,5*2</t>
  </si>
  <si>
    <t>121101101</t>
  </si>
  <si>
    <t>Sejmutí ornice nebo lesní půdy s vodorovným přemístěním na hromady v místě upotřebení nebo na dočasné či trvalé skládky se složením, na vzdálenost do 50 m</t>
  </si>
  <si>
    <t>-467780173</t>
  </si>
  <si>
    <t>0,8*8,0*1072,1</t>
  </si>
  <si>
    <t>9</t>
  </si>
  <si>
    <t>286159410</t>
  </si>
  <si>
    <t>trubka vodovodní tlaková (PE 100 RC) 355x32,2 SDR 11 tyče 12 m</t>
  </si>
  <si>
    <t>CS ÚRS 2017 02</t>
  </si>
  <si>
    <t>-2005236349</t>
  </si>
  <si>
    <t>10</t>
  </si>
  <si>
    <t>286551210</t>
  </si>
  <si>
    <t>manžeta chráničky vč. upínací pásky, rozměr 160x324 mm, DN 150 x 300</t>
  </si>
  <si>
    <t>kus</t>
  </si>
  <si>
    <t>-1783591284</t>
  </si>
  <si>
    <t>11</t>
  </si>
  <si>
    <t>286552110</t>
  </si>
  <si>
    <t>objímky kluzné typ G výška 41 mm, vnější průměr produktovodní trubky od 187 do 222 mm</t>
  </si>
  <si>
    <t>329186554</t>
  </si>
  <si>
    <t>12</t>
  </si>
  <si>
    <t>131203102</t>
  </si>
  <si>
    <t>Hloubení zapažených i nezapažených jam ručním nebo pneumatickým nářadím s urovnáním dna do předepsaného profilu a spádu v horninách tř. 3 nesoudržných</t>
  </si>
  <si>
    <t>-729184694</t>
  </si>
  <si>
    <t>PSC</t>
  </si>
  <si>
    <t xml:space="preserve">Poznámka k souboru cen:
1. V cenách jsou započteny i náklady na přehození výkopku na přilehlém terénu na vzdálenost do 3 m od okraje jámy nebo naložení na dopravní prostředek. 2. V cenách 10-3101 až 40-3102 jsou započteny i náklady na svislý přesun horniny po házečkách do 2 metrů. </t>
  </si>
  <si>
    <t>2,0*0,7*1,5*(1072,1/50) "sondy na stáv.potrubí"</t>
  </si>
  <si>
    <t>3,0*1,0*1,5 "sonda na plynovodu"</t>
  </si>
  <si>
    <t>Součet</t>
  </si>
  <si>
    <t>13</t>
  </si>
  <si>
    <t>132201203</t>
  </si>
  <si>
    <t>Hloubení zapažených i nezapažených rýh šířky přes 600 do 2 000 mm s urovnáním dna do předepsaného profilu a spádu v hornině tř. 3 přes 1 000 do 5 000 m3</t>
  </si>
  <si>
    <t>1982891103</t>
  </si>
  <si>
    <t xml:space="preserve">Poznámka k souboru cen:
1. V cenách jsou započteny i náklady na případné nutné přemístění výkopku ve výkopišti na vzdálenost do 3 m a na přehození výkopku na přilehlém terénu na vzdálenost do 5 m od okraje jámy nebo naložení na dopravní prostředek. 2. Hloubení rýh při lesnicko-technických melioracích se oceňuje: a) ve stržích cenami platnými pro objem výkopu do 100 m3, i když skutečný objem výkopu je větší, 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 3. Náklady na svislé přemístění výkopku nad 1 m hloubky se určí dle ustanovení článku č. 3161 všeobecných podmínek katalogu. 4. Předepisuje-li projekt hloubit rýhy 5 až 7 bez použití trhavin, oceňuje se toto hloubení: a) v suchu nebo mokru cenami 138 40-1201, 138 50-1201 a 138 60-1201 Dolamování hloubených vykopávek, b) v tekoucí vodě při jakékoliv její rychlosti individuálně. 5. Ceny nelze použít pro hloubení rýh a hloubky přes 16 m. Tyto práce se oceňují individuálně. </t>
  </si>
  <si>
    <t>2296,4*0,6 "60 % tř.3"</t>
  </si>
  <si>
    <t>14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</si>
  <si>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</si>
  <si>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</si>
  <si>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-2118269627</t>
  </si>
  <si>
    <t>132301202</t>
  </si>
  <si>
    <t>Hloubení zapažených i nezapažených rýh šířky přes 600 do 2 000 mm s urovnáním dna do předepsaného profilu a spádu v hornině tř. 4 přes 100 do 1 000 m3</t>
  </si>
  <si>
    <t>1923616706</t>
  </si>
  <si>
    <t>2296,4*0,4</t>
  </si>
  <si>
    <t>16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</si>
  <si>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</si>
  <si>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</si>
  <si>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CS ÚRS 2013 01</t>
  </si>
  <si>
    <t>-627957971</t>
  </si>
  <si>
    <t>17</t>
  </si>
  <si>
    <t>141721119</t>
  </si>
  <si>
    <t>Řízený zemní protlak v hornině tř. 1 až 4, včetně protlačení trub v hloubce do 6 m vnějšího průměru vrtu přes 350 do 400 mm</t>
  </si>
  <si>
    <t>1015958847</t>
  </si>
  <si>
    <t>18</t>
  </si>
  <si>
    <t>151101101</t>
  </si>
  <si>
    <t>Zřízení příložného pažení a rozepření stěn rýh hl do 2 m</t>
  </si>
  <si>
    <t>m2</t>
  </si>
  <si>
    <t>CS ÚRS 2013 02</t>
  </si>
  <si>
    <t>-2010026726</t>
  </si>
  <si>
    <t>19</t>
  </si>
  <si>
    <t>151101102</t>
  </si>
  <si>
    <t>Zřízení pažení a rozepření stěn rýh pro podzemní vedení pro všechny šířky rýhy příložné pro jakoukoliv mezerovitost, hloubky do 4 m</t>
  </si>
  <si>
    <t>683866962</t>
  </si>
  <si>
    <t xml:space="preserve">Poznámka k souboru cen:
1. Ceny jsou určeny pro roubení a rozepření stěn i jiných výkopů se svislými stěnami, pokud jsou tyto výkopy pro podzemní vedení rozměru do 1 250 mm. 2. Plocha mezer mezi pažinami příložného pažení se od plochy příložného pažení neodečítá; nezapažené plochy u pažení zátažného nebo hnaného se od plochy pažení odečítají. 3. Předepisuje-li projekt: a) ponechat pažení ve výkopu, oceňuje se toto pažení cenami souboru cen 151 . 0-19 Pažení stěn s ponecháním a rozepření stěn cenami souboru cen 151 . 0-13 Zřízení rozepření zapažených stěn výkopů, b) vzepření stěn, oceňuje se toto odstranění pažení stěn výkopu cenami souboru cen 151 . 0-12 Pažení stěn a vzepření stěn cenami souboru cen 151 . 0-14 odstranění vzepření stěn, c) kotvení stěn, oceňuje se toto Odstranění pažení stěn cenami souboru cen 151 . 0-12 Pažení stěn a kotvení stěn příslušnými cenami katalogu 800-2 Zvláštní zakládání objektů. </t>
  </si>
  <si>
    <t>20</t>
  </si>
  <si>
    <t>151101111</t>
  </si>
  <si>
    <t>Odstranění příložného pažení a rozepření stěn rýh hl do 2 m</t>
  </si>
  <si>
    <t>203950823</t>
  </si>
  <si>
    <t>151101112</t>
  </si>
  <si>
    <t>Odstranění pažení a rozepření stěn rýh pro podzemní vedení s uložením materiálu na vzdálenost do 3 m od kraje výkopu příložné, hloubky přes 2 do 4 m</t>
  </si>
  <si>
    <t>1675919643</t>
  </si>
  <si>
    <t>22</t>
  </si>
  <si>
    <t>161101101</t>
  </si>
  <si>
    <t>Svislé přemístění výkopku z horniny tř. 1 až 4 hl výkopu do 2,5 m</t>
  </si>
  <si>
    <t>767104958</t>
  </si>
  <si>
    <t>23</t>
  </si>
  <si>
    <t>162601102</t>
  </si>
  <si>
    <t>Vodorovné přemístění výkopku do 5000 m horniny tř. 1 až 4</t>
  </si>
  <si>
    <t>92554417</t>
  </si>
  <si>
    <t>1072,1*1,0*0,45 "lože a obsyp potrubí"</t>
  </si>
  <si>
    <t>24</t>
  </si>
  <si>
    <t>167101102</t>
  </si>
  <si>
    <t>Nakládání, skládání a překládání neulehlého výkopku nebo sypaniny nakládání, množství přes 100 m3, z hornin tř. 1 až 4</t>
  </si>
  <si>
    <t>1921833708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</si>
  <si>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</si>
  <si>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25</t>
  </si>
  <si>
    <t>171201202</t>
  </si>
  <si>
    <t>Uložení sypaniny na skládky</t>
  </si>
  <si>
    <t>2006670116</t>
  </si>
  <si>
    <t>26</t>
  </si>
  <si>
    <t>171201211</t>
  </si>
  <si>
    <t>Poplatek za uložení odpadu ze sypaniny na skládce (skládkovné)-výkopek nepoužitelný na zpětný zásyp rýh</t>
  </si>
  <si>
    <t>t</t>
  </si>
  <si>
    <t>-741993452</t>
  </si>
  <si>
    <t>482,445*2,2 "přepočet na tuny"</t>
  </si>
  <si>
    <t>27</t>
  </si>
  <si>
    <t>174101101</t>
  </si>
  <si>
    <t>Zásyp zhutněný jam šachet rýh nebo kolem objektů+nákup vhodného zásypového materiálu</t>
  </si>
  <si>
    <t>-441725809</t>
  </si>
  <si>
    <t>2296,4-482,445</t>
  </si>
  <si>
    <t>28</t>
  </si>
  <si>
    <t>181301115</t>
  </si>
  <si>
    <t>Rozprostření a urovnání ornice v rovině nebo ve svahu sklonu do 1:5 při souvislé ploše přes 500 m2, tl. vrstvy přes 250 do 300 mm</t>
  </si>
  <si>
    <t>-18828135</t>
  </si>
  <si>
    <t xml:space="preserve">Poznámka k souboru cen: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</si>
  <si>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1072,1*8,0</t>
  </si>
  <si>
    <t>29</t>
  </si>
  <si>
    <t>181411131</t>
  </si>
  <si>
    <t>Založení trávníku na půdě předem připravené plochy do 1000 m2 výsevem včetně utažení parkového v rovině nebo na svahu do 1:5</t>
  </si>
  <si>
    <t>-1487743434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</si>
  <si>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</si>
  <si>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4,2*23,0</t>
  </si>
  <si>
    <t>30</t>
  </si>
  <si>
    <t>005724100</t>
  </si>
  <si>
    <t>osivo směs travní parková</t>
  </si>
  <si>
    <t>kg</t>
  </si>
  <si>
    <t>1111886656</t>
  </si>
  <si>
    <t>4,8*0,015 'Přepočtené koeficientem množství</t>
  </si>
  <si>
    <t>Zakládání</t>
  </si>
  <si>
    <t>31</t>
  </si>
  <si>
    <t>275313611</t>
  </si>
  <si>
    <t>Základy z betonu prostého patky a bloky z betonu kamenem neprokládaného tř. C 16/20</t>
  </si>
  <si>
    <t>1656775433</t>
  </si>
  <si>
    <t>0,5*0,5*0,5*6 "opěrné bloky"</t>
  </si>
  <si>
    <t>Svislé a kompletní konstrukce</t>
  </si>
  <si>
    <t>32</t>
  </si>
  <si>
    <t>338121123</t>
  </si>
  <si>
    <t>Osazování sloupků a vzpěr plotových železobetonových se zabetonováním patky betonem tř. B 7,5, o objemu do 0,15 m3</t>
  </si>
  <si>
    <t>-1915938564</t>
  </si>
  <si>
    <t xml:space="preserve">Poznámka k souboru cen:
1. V cenách nejsou započteny náklady na sloupky a vzpěry. Jejich dodání se oceňuje ve specifikaci. </t>
  </si>
  <si>
    <t>33</t>
  </si>
  <si>
    <t>592310400</t>
  </si>
  <si>
    <t>sloupek betonový plotový průběžný pro skládané plné ploty nat.  105 x 160 x 2300</t>
  </si>
  <si>
    <t>188343352</t>
  </si>
  <si>
    <t>34</t>
  </si>
  <si>
    <t>562890300</t>
  </si>
  <si>
    <t>tabule orientační z plastu malá</t>
  </si>
  <si>
    <t>-1625601432</t>
  </si>
  <si>
    <t>Vodorovné konstrukce</t>
  </si>
  <si>
    <t>35</t>
  </si>
  <si>
    <t>451572111</t>
  </si>
  <si>
    <t>Lože pod potrubí otevřený výkop z kameniva drobného těženého</t>
  </si>
  <si>
    <t>-2093177695</t>
  </si>
  <si>
    <t>Trubní vedení</t>
  </si>
  <si>
    <t>36</t>
  </si>
  <si>
    <t>422616000</t>
  </si>
  <si>
    <t>ventil odvzdušňovací plovákový kulový PN 40 DN25x230 mm</t>
  </si>
  <si>
    <t>1668334318</t>
  </si>
  <si>
    <t>37</t>
  </si>
  <si>
    <t>460490001</t>
  </si>
  <si>
    <t xml:space="preserve">Krytí výstražnou fólií z PVC šířky do 20 cm  </t>
  </si>
  <si>
    <t>1592641059</t>
  </si>
  <si>
    <t>38</t>
  </si>
  <si>
    <t>552530000</t>
  </si>
  <si>
    <t>Trouby a tvarovky litinové tlakové trouby litinové hrdlové GGG vodovodní systémy Duktus Standard hrdlové trouby z tvárné litiny spoj TYTON,  K9,  6 m uvnitř: vyložení z cementové  malty vně: vrstva pozinkování s krycí epoxidovou vrstvou DN 80</t>
  </si>
  <si>
    <t>-1569568716</t>
  </si>
  <si>
    <t>P</t>
  </si>
  <si>
    <t>Poznámka k položce:
DUKTUS obj.číslo: ST 80</t>
  </si>
  <si>
    <t>2,8+3,0</t>
  </si>
  <si>
    <t>39</t>
  </si>
  <si>
    <t>552530030</t>
  </si>
  <si>
    <t>trouba vodovodní litinová hrdlová pozinkovaná hrdlová 6 m DN 150 mm</t>
  </si>
  <si>
    <t>-1450562361</t>
  </si>
  <si>
    <t>40</t>
  </si>
  <si>
    <t>422214200</t>
  </si>
  <si>
    <t>šoupátko přípojkové přímé DN 25 připoj. rozměr  32 x 1 1/4"</t>
  </si>
  <si>
    <t>769113778</t>
  </si>
  <si>
    <t>41</t>
  </si>
  <si>
    <t>422714150</t>
  </si>
  <si>
    <t>pas navrtávací z tvárné litiny DN 150, rozsah (168-271), odbočky 1",5/4",6/4",2"</t>
  </si>
  <si>
    <t>2049330391</t>
  </si>
  <si>
    <t>42</t>
  </si>
  <si>
    <t>552537560</t>
  </si>
  <si>
    <t>tvarovka hrdlová s přírubovou odbočkou z tvárné litiny,práškový epoxid, tl.250µm MMA-kus DN 150/80 mm</t>
  </si>
  <si>
    <t>1422480444</t>
  </si>
  <si>
    <t>43</t>
  </si>
  <si>
    <t>552522260</t>
  </si>
  <si>
    <t>trouba přírubová TP-DN 80 PN 10-16-25-40 TT L=0,3 m</t>
  </si>
  <si>
    <t>1865014656</t>
  </si>
  <si>
    <t>44</t>
  </si>
  <si>
    <t>733391934</t>
  </si>
  <si>
    <t>Propojení potrubí plastového spojovaného kovovou objímkou D 32 mm</t>
  </si>
  <si>
    <t>CS ÚRS 2014 01</t>
  </si>
  <si>
    <t>-1491842631</t>
  </si>
  <si>
    <t>45</t>
  </si>
  <si>
    <t>552539430</t>
  </si>
  <si>
    <t>koleno hrdlové z tvárné litiny,práškový epoxid, tl.250µm MMK-kus DN 150-45°</t>
  </si>
  <si>
    <t>1929610093</t>
  </si>
  <si>
    <t>46</t>
  </si>
  <si>
    <t>552539070</t>
  </si>
  <si>
    <t>koleno hrdlové z tvárné litiny,práškový epoxid, tl.250µm MMK-kus DN 150- 11,25°</t>
  </si>
  <si>
    <t>2037748174</t>
  </si>
  <si>
    <t>47</t>
  </si>
  <si>
    <t>552539190</t>
  </si>
  <si>
    <t>koleno hrdlové z tvárné litiny,práškový epoxid, tl.250µm MMK-kus DN 150-22,5°</t>
  </si>
  <si>
    <t>332465139</t>
  </si>
  <si>
    <t>48</t>
  </si>
  <si>
    <t>836247211</t>
  </si>
  <si>
    <t>Potrubí z drenážních trubek z pálené hlíny přeložení DN 80</t>
  </si>
  <si>
    <t>441411172</t>
  </si>
  <si>
    <t xml:space="preserve">Poznámka k souboru cen:
1. V cenách nejsou započteny náklady na dodání drenážních trubek. </t>
  </si>
  <si>
    <t>49</t>
  </si>
  <si>
    <t>850315121</t>
  </si>
  <si>
    <t>Výřez nebo výsek na potrubí z trub litinových tlakových nebo plasických hmot DN 150</t>
  </si>
  <si>
    <t>1593792508</t>
  </si>
  <si>
    <t xml:space="preserve">Poznámka k souboru cen:
1. Ceny výřezu nebo výseku na potrubí z trub litinových tlakových nebo plastických hmot jsou určeny pro dva řezy nebo seky prováděné na potrubí dodatečně. 2. V cenách jsou započteny náklady na: a) ohlášení uzavíraní vody, b) uzavření a otevření šoupat, c) vypuštění a napuštění vody, d) odvzdušnění potrubí, e) strojní nebo ruční výřez potrubí, f) nutné úpravy výkopu v prostoru provádění. </t>
  </si>
  <si>
    <t>50</t>
  </si>
  <si>
    <t>851241131</t>
  </si>
  <si>
    <t>Montáž potrubí z trub litinových hrdlových s integrovaným těsněním otevřený výkop DN 80</t>
  </si>
  <si>
    <t>81745628</t>
  </si>
  <si>
    <t>3,0+2,8</t>
  </si>
  <si>
    <t>51</t>
  </si>
  <si>
    <t>286123450</t>
  </si>
  <si>
    <t>nákružek lemový  PE100 SDR 11, d 110</t>
  </si>
  <si>
    <t>-984634020</t>
  </si>
  <si>
    <t>52</t>
  </si>
  <si>
    <t>286123950</t>
  </si>
  <si>
    <t>příruba plastová PP kanalizačního potrubí PN 10/16, d 110 DN 100</t>
  </si>
  <si>
    <t>-1353038546</t>
  </si>
  <si>
    <t>53</t>
  </si>
  <si>
    <t>286149490</t>
  </si>
  <si>
    <t>elektrokoleno 45°, PE 100, PN 16, d 110</t>
  </si>
  <si>
    <t>1874280703</t>
  </si>
  <si>
    <t>54</t>
  </si>
  <si>
    <t>851311131</t>
  </si>
  <si>
    <t>Montáž potrubí z trub litinových tlakových hrdlových v otevřeném výkopu s integrovaným těsněním DN 150</t>
  </si>
  <si>
    <t>-2130562620</t>
  </si>
  <si>
    <t xml:space="preserve">Poznámka k souboru cen:
1. V cenách souboru cen nejsou započteny náklady na: a) dodání potrubí; toto se oceňuje ve specifikaci, b) montáž tvarovek, c) podkladní konstrukci ze štěrkopísku - podkladní vrstva ze štěrkopísku se oceňue cenou 564 28-1111 Podklad ze štěrkopísku, d) zásyp potrubí, který se oceňuje cenami souboru 174 . 0-11 Zásyp sypaninou z jakékoliv horniny, katalogu 800-1 Zemní práce části A 01. 2. Ceny montáže potrubí -1131 jsou určeny pro systémy těsněné elastickými kroužky a -1211 těsnícími kroužky a zámkovým spojem. Tyto se také oceňují ve specifikaci, nejsou-li zahrnuty již v ceně dodávky trub. </t>
  </si>
  <si>
    <t>55</t>
  </si>
  <si>
    <t>857242121</t>
  </si>
  <si>
    <t>Montáž litinových tvarovek jednoosých přírubových otevřený výkop DN 80</t>
  </si>
  <si>
    <t>-803903628</t>
  </si>
  <si>
    <t>56</t>
  </si>
  <si>
    <t>422735890</t>
  </si>
  <si>
    <t>Armatury speciální ostatní do PN 40 hydranty podzemní DN 80, PN 16, tvárná litina, AVK podzemní hydrant jednoduchý uzávěr 12.1.3 výška krytí 1000 mm</t>
  </si>
  <si>
    <t>-1676516123</t>
  </si>
  <si>
    <t>57</t>
  </si>
  <si>
    <t>422910730</t>
  </si>
  <si>
    <t>souprava zemní teleskop. pro šoupátka DN  65-80 mm</t>
  </si>
  <si>
    <t>-277212265</t>
  </si>
  <si>
    <t>58</t>
  </si>
  <si>
    <t>422910530</t>
  </si>
  <si>
    <t>Díly (sestavy) k armaturám průmyslovým soupravy zemní LADA pro ovládání armatur zakopaných v zemi typ B pro HOD navrtávací pas se šoupátkem všech provedení a VODO šoupátko BETA-P, BETA Zz, BETA-Z DN 25 a 32 a BETA-K nástavec a spojka z tvárné litiny GGG-40, prodlužovací tyč z uhlíkové oceli, ochranná trubka z plastu, kolíky z nerezu krycí hloubka Rd 1,50 m</t>
  </si>
  <si>
    <t>-1775815763</t>
  </si>
  <si>
    <t>59</t>
  </si>
  <si>
    <t>319428000</t>
  </si>
  <si>
    <t>spojka potrubí mosaz 32x32</t>
  </si>
  <si>
    <t>-586517177</t>
  </si>
  <si>
    <t>Poznámka k položce:
IVAR, ceníkový kód: 07712100</t>
  </si>
  <si>
    <t>60</t>
  </si>
  <si>
    <t>552516620</t>
  </si>
  <si>
    <t>příruba litinová úsporná PN16 pro vodovodní litinové potrubí 150/170 mm</t>
  </si>
  <si>
    <t>-620269505</t>
  </si>
  <si>
    <t>61</t>
  </si>
  <si>
    <t>552516100</t>
  </si>
  <si>
    <t>příruba litinová úsporná PN10 pro vodovodní ocelové potrubí 80/89 mm</t>
  </si>
  <si>
    <t>930297769</t>
  </si>
  <si>
    <t>62</t>
  </si>
  <si>
    <t>552516621</t>
  </si>
  <si>
    <t>-2078120026</t>
  </si>
  <si>
    <t>63</t>
  </si>
  <si>
    <t>552516622</t>
  </si>
  <si>
    <t>1935304030</t>
  </si>
  <si>
    <t>64</t>
  </si>
  <si>
    <t>552516623</t>
  </si>
  <si>
    <t>721223374</t>
  </si>
  <si>
    <t>65</t>
  </si>
  <si>
    <t>552540470</t>
  </si>
  <si>
    <t>koleno přírubové z tvárné litiny,práškový epoxid, tl.250µm s patkou N-kus DN 80 mm</t>
  </si>
  <si>
    <t>2022020897</t>
  </si>
  <si>
    <t>66</t>
  </si>
  <si>
    <t>552599700</t>
  </si>
  <si>
    <t>koleno přírubové P tvárná litina DN80-45°</t>
  </si>
  <si>
    <t>-645578850</t>
  </si>
  <si>
    <t>67</t>
  </si>
  <si>
    <t>552599820</t>
  </si>
  <si>
    <t>koleno přírubové Q tvárná litina DN80-90°</t>
  </si>
  <si>
    <t>1035405021</t>
  </si>
  <si>
    <t>68</t>
  </si>
  <si>
    <t>857311131</t>
  </si>
  <si>
    <t>Montáž litinových tvarovek na potrubí litinovém tlakovém jednoosých na potrubí z trub hrdlových v otevřeném výkopu, kanálu nebo v šachtě s integrovaným těsněním DN 150</t>
  </si>
  <si>
    <t>1116200465</t>
  </si>
  <si>
    <t xml:space="preserve">Poznámka k souboru cen:
1. V cenách souboru cen nejsou započteny náklady na: a) dodání tvarovek; tyto se oceňují ve specifikaci, b) podkladní konstrukci ze štěrkopísku - podkladní vrstva ze štěrkopísku se oceňuje cenou 564 28-111 Podklad ze štěrkopísku. 2. V cenách 857 ..-1141, -1151, -3141 a -3151 nejsou započteny náklady nadodání těsnících nebo zámkových kroužků; tyto se oceňují ve specifikaci. </t>
  </si>
  <si>
    <t>69</t>
  </si>
  <si>
    <t>857313131</t>
  </si>
  <si>
    <t>Montáž litinových tvarovek na potrubí litinovém tlakovém odbočných na potrubí z trub hrdlových v otevřeném výkopu, kanálu nebo v šachtě s integrovaným těsněním DN 150</t>
  </si>
  <si>
    <t>-1828732404</t>
  </si>
  <si>
    <t>70</t>
  </si>
  <si>
    <t>422212120</t>
  </si>
  <si>
    <t>šoupě přírubové vovodovodní  DN 80  PN10-16</t>
  </si>
  <si>
    <t>-1952269794</t>
  </si>
  <si>
    <t>71</t>
  </si>
  <si>
    <t>871251211</t>
  </si>
  <si>
    <t>Montáž vodovodního potrubí z plastů v otevřeném výkopu z polyetylenu PE 100 svařovaných elektrotvarovkou SDR 11/PN16 D 110 x 10,0 mm</t>
  </si>
  <si>
    <t>1026135379</t>
  </si>
  <si>
    <t xml:space="preserve">Poznámka k souboru cen:
1. V cenách potrubí nejsou započteny náklady na: a) dodání potrubí; potrubí se oceňuje ve specifikaci; ztratné lze dohodnout u trub polyetylénových ve výši 1,5 %; u trub z tvrdého PVC ve výši 3 %, b) dodání tvarovek; tvarovky se oceňují ve specifikaci. 2. Ceny -2111 jsou určeny i pro plošné kolektory primárních okruhů tepelných čerpadel. </t>
  </si>
  <si>
    <t>72</t>
  </si>
  <si>
    <t>286136010</t>
  </si>
  <si>
    <t>potrubí dvouvrstvé PE100 s 10% signalizační vrstvou, SDR 11, 110x10,0. L=12m</t>
  </si>
  <si>
    <t>561777225</t>
  </si>
  <si>
    <t>73</t>
  </si>
  <si>
    <t>879161111</t>
  </si>
  <si>
    <t>Montáž vodovodní přípojky na potrubí DN 25</t>
  </si>
  <si>
    <t>1971164584</t>
  </si>
  <si>
    <t>74</t>
  </si>
  <si>
    <t>891163111</t>
  </si>
  <si>
    <t>Montáž vodovodního ventilu hlavního pro přípojky DN 25</t>
  </si>
  <si>
    <t>-1717020509</t>
  </si>
  <si>
    <t>75</t>
  </si>
  <si>
    <t>891241111</t>
  </si>
  <si>
    <t>Montáž vodovodních šoupátek otevřený výkop DN 80</t>
  </si>
  <si>
    <t>-175369470</t>
  </si>
  <si>
    <t>76</t>
  </si>
  <si>
    <t>891247111</t>
  </si>
  <si>
    <t>Montáž hydrantů podzemních DN 80</t>
  </si>
  <si>
    <t>-1541873643</t>
  </si>
  <si>
    <t>77</t>
  </si>
  <si>
    <t>891319111</t>
  </si>
  <si>
    <t>Montáž vodovodních armatur na potrubí navrtávacích pasů s ventilem Jt 1 MPa, na potrubí z trub litinových, ocelových nebo plastických hmot DN 150</t>
  </si>
  <si>
    <t>-501019253</t>
  </si>
  <si>
    <t xml:space="preserve">Poznámka k souboru cen:
1. V cenách jsou započteny i náklady: a) u šoupátek ceny -1112 na vytvoření otvorů ve stropech šachet pro prostup zemních souprav šoupátek, b) u hlavních ventilů ceny -3111 na osazení zemních souprav, c) u navrtávacích pasů ceny -9111 na výkop montážních jamek, opravu izolace ocelových trubek a na osazení zemních souprav. 2. V cenách nejsou započteny náklady na: a) dodání vodoměrů, šoupátek, uzavíracích klapek, ventilů, montážních vložek, kompenzátorů, koncových nebo zpětných klapek, hydrantů, zemních souprav, šoupátkových koleček, šoupátkových a hydrantových klíčů, navrtávacích pasů, tvarovek a kompenzačních nástavců; tyto armatury se oceňují ve specifikaci, b) podkladní bloky pod armatury; bloky se oceňují příslušnými cenami souborů cen 452 2 . - . 1 Podkladní a zajišťovací konstrukce zděné na maltu cementovou, 452 3*- . 1 Podkladní a zajišťovací konstrukce z betonu, 452 35- . 1 Bednění podkladních a zajišťovacích konstrukcí části A 01 tohoto ceníku, c) obsyp odvodňovacího zařízení hydrantů ze štěrku nebo štěrkopísku; obsyp se oceňuje příslušnými cenami souboru cen 451 5 . - . 1 Lože pod potrubí, stoky a drobné objekty části A 01 tohoto katalogu, d) osazení hydrantových, šoupátkových a ventilových poklopů; osazení poklopů se oceňuje příslušnými cenami souboru cen 899 40-11 Osazení poklopů litinových části A 01 tohoto katalogu. 3. V cenách 891 52-4121 a -5211 nejsou započteny náklady na dodání těsnících pryžových kroužků. Tyto se oceňují ve specifikaci, nejsou-li zahrnuty v ceně trub. 4. V cenách 891 ..-5313 nejsou započteny náklady na dodání potrubní spojky. Tyto jsou zahrnuty v ceně trub. </t>
  </si>
  <si>
    <t>78</t>
  </si>
  <si>
    <t>892241111</t>
  </si>
  <si>
    <t>Tlakové zkoušky vodou na potrubí DN do 80</t>
  </si>
  <si>
    <t>244858771</t>
  </si>
  <si>
    <t>79</t>
  </si>
  <si>
    <t>892273122</t>
  </si>
  <si>
    <t>Proplach a dezinfekce vodovodního potrubí DN od 80 do 125</t>
  </si>
  <si>
    <t>-2127211226</t>
  </si>
  <si>
    <t>80</t>
  </si>
  <si>
    <t>892351111</t>
  </si>
  <si>
    <t>Tlaková zkouška vodovodního potrubí DN 150 nebo 200</t>
  </si>
  <si>
    <t>-1966006038</t>
  </si>
  <si>
    <t>81</t>
  </si>
  <si>
    <t>892353122</t>
  </si>
  <si>
    <t>Proplach a dezinfekce vodovodního potrubí DN 150 nebo 200</t>
  </si>
  <si>
    <t>-1404225378</t>
  </si>
  <si>
    <t>82</t>
  </si>
  <si>
    <t>892372111</t>
  </si>
  <si>
    <t>Zabezpečení konců vodovodního potrubí DN do 300 při tlakových zkouškách</t>
  </si>
  <si>
    <t>-1047578789</t>
  </si>
  <si>
    <t>83</t>
  </si>
  <si>
    <t>899401111</t>
  </si>
  <si>
    <t>Osazení poklopů litinových ventilových</t>
  </si>
  <si>
    <t>-1369010842</t>
  </si>
  <si>
    <t>84</t>
  </si>
  <si>
    <t>899401112</t>
  </si>
  <si>
    <t>Osazení poklopů litinových šoupátkových</t>
  </si>
  <si>
    <t>1197498403</t>
  </si>
  <si>
    <t>85</t>
  </si>
  <si>
    <t>422913520</t>
  </si>
  <si>
    <t>poklop litinový typ 504-šoupátkový</t>
  </si>
  <si>
    <t>-1931329778</t>
  </si>
  <si>
    <t>86</t>
  </si>
  <si>
    <t>422914020</t>
  </si>
  <si>
    <t>Díly (sestavy) k armaturám průmyslovým poklopy litinové, GGG-400 typ 510 - ventilový</t>
  </si>
  <si>
    <t>-353229628</t>
  </si>
  <si>
    <t>87</t>
  </si>
  <si>
    <t>899401113</t>
  </si>
  <si>
    <t>Osazení poklopů litinových hydrantových</t>
  </si>
  <si>
    <t>-425081600</t>
  </si>
  <si>
    <t>88</t>
  </si>
  <si>
    <t>422914520</t>
  </si>
  <si>
    <t>poklop litinový-hydrantový   DN 80</t>
  </si>
  <si>
    <t>-62433207</t>
  </si>
  <si>
    <t>998</t>
  </si>
  <si>
    <t>Přesun hmot</t>
  </si>
  <si>
    <t>89</t>
  </si>
  <si>
    <t>998273102</t>
  </si>
  <si>
    <t>Přesun hmot pro trubní vedení hloubené z trub litinových pro vodovody nebo kanalizace v otevřeném výkopu dopravní vzdálenost do 15 m</t>
  </si>
  <si>
    <t>-1879058568</t>
  </si>
  <si>
    <t>VRN</t>
  </si>
  <si>
    <t>Vedlejší a ostatní rozpočtové náklady</t>
  </si>
  <si>
    <t>VRN1</t>
  </si>
  <si>
    <t>Průzkumné, geodetické a projektové práce</t>
  </si>
  <si>
    <t>90</t>
  </si>
  <si>
    <t>012103000</t>
  </si>
  <si>
    <t>Geodetické práce před výstavbou-vytýčení stavby</t>
  </si>
  <si>
    <t>Kč</t>
  </si>
  <si>
    <t>1024</t>
  </si>
  <si>
    <t>816745476</t>
  </si>
  <si>
    <t>91</t>
  </si>
  <si>
    <t>012203000</t>
  </si>
  <si>
    <t>Geodetické práce při provádění stavby-zaměření skutečného provedení</t>
  </si>
  <si>
    <t>-1132758746</t>
  </si>
  <si>
    <t>92</t>
  </si>
  <si>
    <t>013254000</t>
  </si>
  <si>
    <t>Dokumentace skutečného provedení stavby</t>
  </si>
  <si>
    <t>-722678005</t>
  </si>
  <si>
    <t>VRN3</t>
  </si>
  <si>
    <t>Zařízení staveniště</t>
  </si>
  <si>
    <t>93</t>
  </si>
  <si>
    <t>031002000</t>
  </si>
  <si>
    <t>Hlavní tituly průvodních činností a nákladů zařízení staveniště související (přípravné) práce</t>
  </si>
  <si>
    <t>…</t>
  </si>
  <si>
    <t>-1334381233</t>
  </si>
  <si>
    <t>94</t>
  </si>
  <si>
    <t>032203000</t>
  </si>
  <si>
    <t>Zařízení staveniště vybavení staveniště pronájem ploch staveniště</t>
  </si>
  <si>
    <t>-1071524422</t>
  </si>
  <si>
    <t>95</t>
  </si>
  <si>
    <t>032603000</t>
  </si>
  <si>
    <t>Zařízení staveniště vybavení staveniště ostatní náklady</t>
  </si>
  <si>
    <t>1461270422</t>
  </si>
  <si>
    <t>96</t>
  </si>
  <si>
    <t>032903000</t>
  </si>
  <si>
    <t>Zařízení staveniště vybavení staveniště náklady na provoz a údržbu vybavení staveniště</t>
  </si>
  <si>
    <t>-2117824438</t>
  </si>
  <si>
    <t>97</t>
  </si>
  <si>
    <t>034203000</t>
  </si>
  <si>
    <t>Oplocení staveniště</t>
  </si>
  <si>
    <t>-376706913</t>
  </si>
  <si>
    <t>98</t>
  </si>
  <si>
    <t>034403000</t>
  </si>
  <si>
    <t>Zařízení staveniště zabezpečení staveniště dopravní značení na staveništi</t>
  </si>
  <si>
    <t>1296431885</t>
  </si>
  <si>
    <t>99</t>
  </si>
  <si>
    <t>034703000</t>
  </si>
  <si>
    <t>Osvětlení staveniště</t>
  </si>
  <si>
    <t>-713335400</t>
  </si>
  <si>
    <t>100</t>
  </si>
  <si>
    <t>035103001</t>
  </si>
  <si>
    <t>Zařízení staveniště pronájem ploch</t>
  </si>
  <si>
    <t>-656816655</t>
  </si>
  <si>
    <t>101</t>
  </si>
  <si>
    <t>039103000</t>
  </si>
  <si>
    <t>Zařízení staveniště zrušení zařízení staveniště rozebrání, bourání a odvoz</t>
  </si>
  <si>
    <t>1843475478</t>
  </si>
  <si>
    <t>VRN4</t>
  </si>
  <si>
    <t>Inženýrská činnost</t>
  </si>
  <si>
    <t>102</t>
  </si>
  <si>
    <t>042903000</t>
  </si>
  <si>
    <t>Inženýrská činnost posudky ostatní posudky</t>
  </si>
  <si>
    <t>kpl</t>
  </si>
  <si>
    <t>-484771418</t>
  </si>
  <si>
    <t>103</t>
  </si>
  <si>
    <t>043194001</t>
  </si>
  <si>
    <t>Inženýrská činnost zkoušky a ostatní měření zkoušky ostatní zkoušky</t>
  </si>
  <si>
    <t>2094616428</t>
  </si>
  <si>
    <t>104</t>
  </si>
  <si>
    <t>043194002</t>
  </si>
  <si>
    <t>1671192498</t>
  </si>
  <si>
    <t>105</t>
  </si>
  <si>
    <t>043203000</t>
  </si>
  <si>
    <t>Inženýrská činnost zkoušky a ostatní měření ostatní měření, monitoring bez rozlišení</t>
  </si>
  <si>
    <t>1797185730</t>
  </si>
  <si>
    <t>106</t>
  </si>
  <si>
    <t>045203000</t>
  </si>
  <si>
    <t>Inženýrská činnost kompletační a koordinační činnost kompletační činnost</t>
  </si>
  <si>
    <t>1532276444</t>
  </si>
  <si>
    <t>VRN9</t>
  </si>
  <si>
    <t>Ostatní náklady</t>
  </si>
  <si>
    <t>107</t>
  </si>
  <si>
    <t>091003000</t>
  </si>
  <si>
    <t>Ostatní náklady související s objektem bez rozlišení</t>
  </si>
  <si>
    <t>1298468257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</si>
  <si>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</si>
  <si>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</si>
  <si>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</si>
  <si>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</si>
  <si>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</si>
  <si>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</si>
  <si>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</si>
  <si>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</si>
  <si>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</si>
  <si>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</si>
  <si>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</si>
  <si>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</si>
  <si>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</si>
  <si>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</si>
  <si>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</si>
  <si>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</si>
  <si>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</si>
  <si>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</si>
  <si>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</si>
  <si>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</si>
  <si>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</si>
  <si>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</si>
  <si>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</si>
  <si>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</si>
  <si>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</si>
  <si>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</si>
  <si>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</si>
  <si>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</si>
  <si>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</si>
  <si>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</si>
  <si>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</si>
  <si>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</si>
  <si>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</si>
  <si>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</si>
  <si>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</si>
  <si>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</si>
  <si>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</si>
  <si>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</si>
  <si>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</si>
  <si>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</si>
  <si>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</si>
  <si>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</si>
  <si>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</si>
  <si>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</si>
  <si>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</si>
  <si>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</si>
  <si>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</si>
  <si>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</si>
  <si>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</si>
  <si>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</si>
  <si>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</si>
  <si>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</si>
  <si>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</si>
  <si>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</si>
  <si>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</si>
  <si>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</si>
  <si>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</si>
  <si>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</si>
  <si>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</si>
  <si>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</si>
  <si>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</si>
  <si>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</si>
  <si>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</si>
  <si>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</si>
  <si>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</si>
  <si>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</si>
  <si>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</si>
  <si>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</si>
  <si>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</si>
  <si>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</si>
  <si>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</si>
  <si>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</si>
  <si>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</si>
  <si>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</si>
  <si>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</si>
  <si>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</si>
  <si>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</si>
  <si>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</si>
  <si>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</si>
  <si>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</si>
  <si>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</si>
  <si>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</si>
  <si>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</si>
  <si>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</si>
  <si>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</si>
  <si>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</si>
  <si>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</si>
  <si>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</si>
  <si>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</si>
  <si>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</si>
  <si>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</si>
  <si>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</si>
  <si>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</si>
  <si>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</si>
  <si>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</si>
  <si>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</si>
  <si>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</si>
  <si>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</si>
  <si>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</si>
  <si>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</si>
  <si>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</si>
  <si>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</si>
  <si>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</si>
  <si>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</si>
  <si>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</si>
  <si>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</si>
  <si>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</si>
  <si>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</si>
  <si>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</si>
  <si>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</si>
  <si>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</si>
  <si>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</si>
  <si>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</si>
  <si>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</si>
  <si>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</si>
  <si>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</si>
  <si>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</si>
  <si>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</si>
  <si>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</si>
  <si>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</si>
  <si>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</si>
  <si>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</si>
  <si>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</si>
  <si>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</si>
  <si>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</si>
  <si>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</si>
  <si>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</si>
  <si>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</si>
  <si>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</si>
  <si>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</si>
  <si>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</si>
  <si>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</si>
  <si>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</si>
  <si>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</si>
  <si>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</si>
  <si>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</si>
  <si>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</si>
  <si>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</si>
  <si>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</si>
  <si>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</si>
  <si>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</si>
  <si>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</si>
  <si>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</si>
  <si>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</si>
  <si>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</si>
  <si>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</si>
  <si>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</si>
  <si>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</si>
  <si>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</si>
  <si>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</si>
  <si>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</si>
  <si>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</si>
  <si>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</si>
  <si>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</si>
  <si>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</si>
  <si>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</si>
  <si>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</si>
  <si>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</si>
  <si>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</si>
  <si>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</si>
  <si>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</si>
  <si>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</si>
  <si>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</si>
  <si>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</si>
  <si>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</si>
  <si>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</si>
  <si>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</si>
  <si>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</si>
  <si>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</si>
  <si>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</si>
  <si>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</si>
  <si>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</si>
  <si>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</si>
  <si>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</si>
  <si>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</si>
  <si>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</si>
  <si>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</si>
  <si>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</si>
  <si>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</si>
  <si>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</si>
  <si>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</si>
  <si>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</si>
  <si>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dodávka Vak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</si>
</sst>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33" fillId="0" borderId="27" xfId="0" applyFont="1" applyBorder="1" applyAlignment="1" applyProtection="1">
      <alignment horizontal="left" vertical="center" wrapText="1"/>
      <protection locked="0"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0" fontId="33" fillId="6" borderId="27" xfId="0" applyFont="1" applyFill="1" applyBorder="1" applyAlignment="1" applyProtection="1">
      <alignment horizontal="left" vertical="center" wrapText="1"/>
      <protection locked="0"/>
    </xf>
    <xf numFmtId="4" fontId="33" fillId="6" borderId="27" xfId="0" applyNumberFormat="1" applyFont="1" applyFill="1" applyBorder="1" applyAlignment="1" applyProtection="1">
      <alignment vertical="center"/>
      <protection locked="0"/>
    </xf>
    <xf numFmtId="0" fontId="33" fillId="6" borderId="4" xfId="0" applyFont="1" applyFill="1" applyBorder="1" applyAlignment="1">
      <alignment vertical="center"/>
    </xf>
    <xf numFmtId="0" fontId="33" fillId="6" borderId="27" xfId="0" applyFont="1" applyFill="1" applyBorder="1" applyAlignment="1" applyProtection="1">
      <alignment horizontal="left" vertical="center"/>
      <protection locked="0"/>
    </xf>
    <xf numFmtId="0" fontId="33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166" fontId="2" fillId="6" borderId="0" xfId="0" applyNumberFormat="1" applyFont="1" applyFill="1" applyBorder="1" applyAlignment="1">
      <alignment vertical="center"/>
    </xf>
    <xf numFmtId="166" fontId="2" fillId="6" borderId="15" xfId="0" applyNumberFormat="1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horizontal="left" vertical="center"/>
    </xf>
    <xf numFmtId="4" fontId="0" fillId="6" borderId="0" xfId="0" applyNumberFormat="1" applyFont="1" applyFill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165" fontId="3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4" fontId="23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33" fillId="0" borderId="27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0" fillId="0" borderId="27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4" fontId="33" fillId="6" borderId="2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167" fontId="33" fillId="0" borderId="27" xfId="0" applyNumberFormat="1" applyFont="1" applyBorder="1" applyAlignment="1" applyProtection="1">
      <alignment vertical="center"/>
      <protection/>
    </xf>
    <xf numFmtId="167" fontId="9" fillId="0" borderId="0" xfId="0" applyNumberFormat="1" applyFont="1" applyAlignment="1" applyProtection="1">
      <alignment vertical="center"/>
      <protection/>
    </xf>
    <xf numFmtId="167" fontId="0" fillId="0" borderId="27" xfId="0" applyNumberFormat="1" applyFont="1" applyBorder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167" fontId="33" fillId="6" borderId="27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33" fillId="6" borderId="27" xfId="0" applyFont="1" applyFill="1" applyBorder="1" applyAlignment="1" applyProtection="1">
      <alignment horizontal="center" vertical="center"/>
      <protection/>
    </xf>
    <xf numFmtId="49" fontId="33" fillId="6" borderId="27" xfId="0" applyNumberFormat="1" applyFont="1" applyFill="1" applyBorder="1" applyAlignment="1" applyProtection="1">
      <alignment horizontal="left" vertical="center" wrapText="1"/>
      <protection/>
    </xf>
    <xf numFmtId="0" fontId="33" fillId="6" borderId="27" xfId="0" applyFont="1" applyFill="1" applyBorder="1" applyAlignment="1" applyProtection="1">
      <alignment horizontal="left" vertical="center" wrapText="1"/>
      <protection/>
    </xf>
    <xf numFmtId="0" fontId="33" fillId="6" borderId="2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0" t="s">
        <v>8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22" t="s">
        <v>17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7"/>
      <c r="AQ5" s="29"/>
      <c r="BE5" s="314" t="s">
        <v>18</v>
      </c>
      <c r="BS5" s="22" t="s">
        <v>9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292" t="s">
        <v>20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7"/>
      <c r="AQ6" s="29"/>
      <c r="BE6" s="315"/>
      <c r="BS6" s="22" t="s">
        <v>9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315"/>
      <c r="BS7" s="22" t="s">
        <v>9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15"/>
      <c r="BS8" s="22" t="s">
        <v>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5"/>
      <c r="BS9" s="22" t="s">
        <v>9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5</v>
      </c>
      <c r="AO10" s="27"/>
      <c r="AP10" s="27"/>
      <c r="AQ10" s="29"/>
      <c r="BE10" s="315"/>
      <c r="BS10" s="22" t="s">
        <v>9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5</v>
      </c>
      <c r="AO11" s="27"/>
      <c r="AP11" s="27"/>
      <c r="AQ11" s="29"/>
      <c r="BE11" s="315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5"/>
      <c r="BS12" s="22" t="s">
        <v>9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15"/>
      <c r="BS13" s="22" t="s">
        <v>9</v>
      </c>
    </row>
    <row r="14" spans="2:71" ht="15">
      <c r="B14" s="26"/>
      <c r="C14" s="27"/>
      <c r="D14" s="27"/>
      <c r="E14" s="323" t="s">
        <v>32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15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5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5</v>
      </c>
      <c r="AO16" s="27"/>
      <c r="AP16" s="27"/>
      <c r="AQ16" s="29"/>
      <c r="BE16" s="315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5</v>
      </c>
      <c r="AO17" s="27"/>
      <c r="AP17" s="27"/>
      <c r="AQ17" s="29"/>
      <c r="BE17" s="315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5"/>
      <c r="BS18" s="22" t="s">
        <v>9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5"/>
      <c r="BS19" s="22" t="s">
        <v>9</v>
      </c>
    </row>
    <row r="20" spans="2:71" ht="16.5" customHeight="1">
      <c r="B20" s="26"/>
      <c r="C20" s="27"/>
      <c r="D20" s="27"/>
      <c r="E20" s="325" t="s">
        <v>5</v>
      </c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27"/>
      <c r="AP20" s="27"/>
      <c r="AQ20" s="29"/>
      <c r="BE20" s="315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5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5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6">
        <f>ROUND(AG51,2)</f>
        <v>0</v>
      </c>
      <c r="AL23" s="327"/>
      <c r="AM23" s="327"/>
      <c r="AN23" s="327"/>
      <c r="AO23" s="327"/>
      <c r="AP23" s="40"/>
      <c r="AQ23" s="43"/>
      <c r="BE23" s="31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8" t="s">
        <v>38</v>
      </c>
      <c r="M25" s="328"/>
      <c r="N25" s="328"/>
      <c r="O25" s="328"/>
      <c r="P25" s="40"/>
      <c r="Q25" s="40"/>
      <c r="R25" s="40"/>
      <c r="S25" s="40"/>
      <c r="T25" s="40"/>
      <c r="U25" s="40"/>
      <c r="V25" s="40"/>
      <c r="W25" s="328" t="s">
        <v>39</v>
      </c>
      <c r="X25" s="328"/>
      <c r="Y25" s="328"/>
      <c r="Z25" s="328"/>
      <c r="AA25" s="328"/>
      <c r="AB25" s="328"/>
      <c r="AC25" s="328"/>
      <c r="AD25" s="328"/>
      <c r="AE25" s="328"/>
      <c r="AF25" s="40"/>
      <c r="AG25" s="40"/>
      <c r="AH25" s="40"/>
      <c r="AI25" s="40"/>
      <c r="AJ25" s="40"/>
      <c r="AK25" s="328" t="s">
        <v>40</v>
      </c>
      <c r="AL25" s="328"/>
      <c r="AM25" s="328"/>
      <c r="AN25" s="328"/>
      <c r="AO25" s="328"/>
      <c r="AP25" s="40"/>
      <c r="AQ25" s="43"/>
      <c r="BE25" s="315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297">
        <v>0.21</v>
      </c>
      <c r="M26" s="296"/>
      <c r="N26" s="296"/>
      <c r="O26" s="296"/>
      <c r="P26" s="45"/>
      <c r="Q26" s="45"/>
      <c r="R26" s="45"/>
      <c r="S26" s="45"/>
      <c r="T26" s="45"/>
      <c r="U26" s="45"/>
      <c r="V26" s="45"/>
      <c r="W26" s="295">
        <f>ROUND(AZ51,2)</f>
        <v>0</v>
      </c>
      <c r="X26" s="296"/>
      <c r="Y26" s="296"/>
      <c r="Z26" s="296"/>
      <c r="AA26" s="296"/>
      <c r="AB26" s="296"/>
      <c r="AC26" s="296"/>
      <c r="AD26" s="296"/>
      <c r="AE26" s="296"/>
      <c r="AF26" s="45"/>
      <c r="AG26" s="45"/>
      <c r="AH26" s="45"/>
      <c r="AI26" s="45"/>
      <c r="AJ26" s="45"/>
      <c r="AK26" s="295">
        <f>ROUND(AV51,2)</f>
        <v>0</v>
      </c>
      <c r="AL26" s="296"/>
      <c r="AM26" s="296"/>
      <c r="AN26" s="296"/>
      <c r="AO26" s="296"/>
      <c r="AP26" s="45"/>
      <c r="AQ26" s="47"/>
      <c r="BE26" s="315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297">
        <v>0.15</v>
      </c>
      <c r="M27" s="296"/>
      <c r="N27" s="296"/>
      <c r="O27" s="296"/>
      <c r="P27" s="45"/>
      <c r="Q27" s="45"/>
      <c r="R27" s="45"/>
      <c r="S27" s="45"/>
      <c r="T27" s="45"/>
      <c r="U27" s="45"/>
      <c r="V27" s="45"/>
      <c r="W27" s="295">
        <f>ROUND(BA51,2)</f>
        <v>0</v>
      </c>
      <c r="X27" s="296"/>
      <c r="Y27" s="296"/>
      <c r="Z27" s="296"/>
      <c r="AA27" s="296"/>
      <c r="AB27" s="296"/>
      <c r="AC27" s="296"/>
      <c r="AD27" s="296"/>
      <c r="AE27" s="296"/>
      <c r="AF27" s="45"/>
      <c r="AG27" s="45"/>
      <c r="AH27" s="45"/>
      <c r="AI27" s="45"/>
      <c r="AJ27" s="45"/>
      <c r="AK27" s="295">
        <f>ROUND(AW51,2)</f>
        <v>0</v>
      </c>
      <c r="AL27" s="296"/>
      <c r="AM27" s="296"/>
      <c r="AN27" s="296"/>
      <c r="AO27" s="296"/>
      <c r="AP27" s="45"/>
      <c r="AQ27" s="47"/>
      <c r="BE27" s="315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297">
        <v>0.21</v>
      </c>
      <c r="M28" s="296"/>
      <c r="N28" s="296"/>
      <c r="O28" s="296"/>
      <c r="P28" s="45"/>
      <c r="Q28" s="45"/>
      <c r="R28" s="45"/>
      <c r="S28" s="45"/>
      <c r="T28" s="45"/>
      <c r="U28" s="45"/>
      <c r="V28" s="45"/>
      <c r="W28" s="295">
        <f>ROUND(BB51,2)</f>
        <v>0</v>
      </c>
      <c r="X28" s="296"/>
      <c r="Y28" s="296"/>
      <c r="Z28" s="296"/>
      <c r="AA28" s="296"/>
      <c r="AB28" s="296"/>
      <c r="AC28" s="296"/>
      <c r="AD28" s="296"/>
      <c r="AE28" s="296"/>
      <c r="AF28" s="45"/>
      <c r="AG28" s="45"/>
      <c r="AH28" s="45"/>
      <c r="AI28" s="45"/>
      <c r="AJ28" s="45"/>
      <c r="AK28" s="295">
        <v>0</v>
      </c>
      <c r="AL28" s="296"/>
      <c r="AM28" s="296"/>
      <c r="AN28" s="296"/>
      <c r="AO28" s="296"/>
      <c r="AP28" s="45"/>
      <c r="AQ28" s="47"/>
      <c r="BE28" s="315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297">
        <v>0.15</v>
      </c>
      <c r="M29" s="296"/>
      <c r="N29" s="296"/>
      <c r="O29" s="296"/>
      <c r="P29" s="45"/>
      <c r="Q29" s="45"/>
      <c r="R29" s="45"/>
      <c r="S29" s="45"/>
      <c r="T29" s="45"/>
      <c r="U29" s="45"/>
      <c r="V29" s="45"/>
      <c r="W29" s="295">
        <f>ROUND(BC51,2)</f>
        <v>0</v>
      </c>
      <c r="X29" s="296"/>
      <c r="Y29" s="296"/>
      <c r="Z29" s="296"/>
      <c r="AA29" s="296"/>
      <c r="AB29" s="296"/>
      <c r="AC29" s="296"/>
      <c r="AD29" s="296"/>
      <c r="AE29" s="296"/>
      <c r="AF29" s="45"/>
      <c r="AG29" s="45"/>
      <c r="AH29" s="45"/>
      <c r="AI29" s="45"/>
      <c r="AJ29" s="45"/>
      <c r="AK29" s="295">
        <v>0</v>
      </c>
      <c r="AL29" s="296"/>
      <c r="AM29" s="296"/>
      <c r="AN29" s="296"/>
      <c r="AO29" s="296"/>
      <c r="AP29" s="45"/>
      <c r="AQ29" s="47"/>
      <c r="BE29" s="315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297">
        <v>0</v>
      </c>
      <c r="M30" s="296"/>
      <c r="N30" s="296"/>
      <c r="O30" s="296"/>
      <c r="P30" s="45"/>
      <c r="Q30" s="45"/>
      <c r="R30" s="45"/>
      <c r="S30" s="45"/>
      <c r="T30" s="45"/>
      <c r="U30" s="45"/>
      <c r="V30" s="45"/>
      <c r="W30" s="295">
        <f>ROUND(BD51,2)</f>
        <v>0</v>
      </c>
      <c r="X30" s="296"/>
      <c r="Y30" s="296"/>
      <c r="Z30" s="296"/>
      <c r="AA30" s="296"/>
      <c r="AB30" s="296"/>
      <c r="AC30" s="296"/>
      <c r="AD30" s="296"/>
      <c r="AE30" s="296"/>
      <c r="AF30" s="45"/>
      <c r="AG30" s="45"/>
      <c r="AH30" s="45"/>
      <c r="AI30" s="45"/>
      <c r="AJ30" s="45"/>
      <c r="AK30" s="295">
        <v>0</v>
      </c>
      <c r="AL30" s="296"/>
      <c r="AM30" s="296"/>
      <c r="AN30" s="296"/>
      <c r="AO30" s="296"/>
      <c r="AP30" s="45"/>
      <c r="AQ30" s="47"/>
      <c r="BE30" s="31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5"/>
    </row>
    <row r="32" spans="2:57" s="1" customFormat="1" ht="25.9" customHeight="1">
      <c r="B32" s="39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16" t="s">
        <v>49</v>
      </c>
      <c r="Y32" s="317"/>
      <c r="Z32" s="317"/>
      <c r="AA32" s="317"/>
      <c r="AB32" s="317"/>
      <c r="AC32" s="50"/>
      <c r="AD32" s="50"/>
      <c r="AE32" s="50"/>
      <c r="AF32" s="50"/>
      <c r="AG32" s="50"/>
      <c r="AH32" s="50"/>
      <c r="AI32" s="50"/>
      <c r="AJ32" s="50"/>
      <c r="AK32" s="318">
        <f>SUM(AK23:AK30)</f>
        <v>0</v>
      </c>
      <c r="AL32" s="317"/>
      <c r="AM32" s="317"/>
      <c r="AN32" s="317"/>
      <c r="AO32" s="319"/>
      <c r="AP32" s="48"/>
      <c r="AQ32" s="52"/>
      <c r="BE32" s="31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9"/>
    </row>
    <row r="39" spans="2:44" s="1" customFormat="1" ht="36.95" customHeight="1">
      <c r="B39" s="39"/>
      <c r="C39" s="58" t="s">
        <v>50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59"/>
      <c r="C41" s="60" t="s">
        <v>16</v>
      </c>
      <c r="L41" s="3" t="str">
        <f>K5</f>
        <v>2017087</v>
      </c>
      <c r="AR41" s="59"/>
    </row>
    <row r="42" spans="2:44" s="4" customFormat="1" ht="36.95" customHeight="1">
      <c r="B42" s="61"/>
      <c r="C42" s="62" t="s">
        <v>19</v>
      </c>
      <c r="L42" s="302" t="str">
        <f>K6</f>
        <v>VLKAVA-OBNOVA VÝTLAČNÉHO ŘADU</v>
      </c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R42" s="61"/>
    </row>
    <row r="43" spans="2:44" s="1" customFormat="1" ht="6.95" customHeight="1">
      <c r="B43" s="39"/>
      <c r="AR43" s="39"/>
    </row>
    <row r="44" spans="2:44" s="1" customFormat="1" ht="15">
      <c r="B44" s="39"/>
      <c r="C44" s="60" t="s">
        <v>23</v>
      </c>
      <c r="L44" s="63" t="str">
        <f>IF(K8="","",K8)</f>
        <v xml:space="preserve"> </v>
      </c>
      <c r="AI44" s="60" t="s">
        <v>25</v>
      </c>
      <c r="AM44" s="304" t="str">
        <f>IF(AN8="","",AN8)</f>
        <v>9. 10. 2017</v>
      </c>
      <c r="AN44" s="304"/>
      <c r="AR44" s="39"/>
    </row>
    <row r="45" spans="2:44" s="1" customFormat="1" ht="6.95" customHeight="1">
      <c r="B45" s="39"/>
      <c r="AR45" s="39"/>
    </row>
    <row r="46" spans="2:56" s="1" customFormat="1" ht="15">
      <c r="B46" s="39"/>
      <c r="C46" s="60" t="s">
        <v>27</v>
      </c>
      <c r="L46" s="3" t="str">
        <f>IF(E11="","",E11)</f>
        <v>VODOVODY A KANALIZACE MLADÁ BOLESLAV A.S.</v>
      </c>
      <c r="AI46" s="60" t="s">
        <v>33</v>
      </c>
      <c r="AM46" s="313" t="str">
        <f>IF(E17="","",E17)</f>
        <v>ING.EVŽEN KOZÁK S.R.O.</v>
      </c>
      <c r="AN46" s="313"/>
      <c r="AO46" s="313"/>
      <c r="AP46" s="313"/>
      <c r="AR46" s="39"/>
      <c r="AS46" s="305" t="s">
        <v>51</v>
      </c>
      <c r="AT46" s="306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9"/>
      <c r="C47" s="60" t="s">
        <v>31</v>
      </c>
      <c r="L47" s="3" t="str">
        <f>IF(E14="Vyplň údaj","",E14)</f>
        <v/>
      </c>
      <c r="AR47" s="39"/>
      <c r="AS47" s="307"/>
      <c r="AT47" s="308"/>
      <c r="AU47" s="40"/>
      <c r="AV47" s="40"/>
      <c r="AW47" s="40"/>
      <c r="AX47" s="40"/>
      <c r="AY47" s="40"/>
      <c r="AZ47" s="40"/>
      <c r="BA47" s="40"/>
      <c r="BB47" s="40"/>
      <c r="BC47" s="40"/>
      <c r="BD47" s="66"/>
    </row>
    <row r="48" spans="2:56" s="1" customFormat="1" ht="10.9" customHeight="1">
      <c r="B48" s="39"/>
      <c r="AR48" s="39"/>
      <c r="AS48" s="307"/>
      <c r="AT48" s="308"/>
      <c r="AU48" s="40"/>
      <c r="AV48" s="40"/>
      <c r="AW48" s="40"/>
      <c r="AX48" s="40"/>
      <c r="AY48" s="40"/>
      <c r="AZ48" s="40"/>
      <c r="BA48" s="40"/>
      <c r="BB48" s="40"/>
      <c r="BC48" s="40"/>
      <c r="BD48" s="66"/>
    </row>
    <row r="49" spans="2:56" s="1" customFormat="1" ht="29.25" customHeight="1">
      <c r="B49" s="39"/>
      <c r="C49" s="309" t="s">
        <v>52</v>
      </c>
      <c r="D49" s="310"/>
      <c r="E49" s="310"/>
      <c r="F49" s="310"/>
      <c r="G49" s="310"/>
      <c r="H49" s="67"/>
      <c r="I49" s="311" t="s">
        <v>53</v>
      </c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2" t="s">
        <v>54</v>
      </c>
      <c r="AH49" s="310"/>
      <c r="AI49" s="310"/>
      <c r="AJ49" s="310"/>
      <c r="AK49" s="310"/>
      <c r="AL49" s="310"/>
      <c r="AM49" s="310"/>
      <c r="AN49" s="311" t="s">
        <v>55</v>
      </c>
      <c r="AO49" s="310"/>
      <c r="AP49" s="310"/>
      <c r="AQ49" s="68" t="s">
        <v>56</v>
      </c>
      <c r="AR49" s="39"/>
      <c r="AS49" s="69" t="s">
        <v>57</v>
      </c>
      <c r="AT49" s="70" t="s">
        <v>58</v>
      </c>
      <c r="AU49" s="70" t="s">
        <v>59</v>
      </c>
      <c r="AV49" s="70" t="s">
        <v>60</v>
      </c>
      <c r="AW49" s="70" t="s">
        <v>61</v>
      </c>
      <c r="AX49" s="70" t="s">
        <v>62</v>
      </c>
      <c r="AY49" s="70" t="s">
        <v>63</v>
      </c>
      <c r="AZ49" s="70" t="s">
        <v>64</v>
      </c>
      <c r="BA49" s="70" t="s">
        <v>65</v>
      </c>
      <c r="BB49" s="70" t="s">
        <v>66</v>
      </c>
      <c r="BC49" s="70" t="s">
        <v>67</v>
      </c>
      <c r="BD49" s="71" t="s">
        <v>68</v>
      </c>
    </row>
    <row r="50" spans="2:56" s="1" customFormat="1" ht="10.9" customHeight="1">
      <c r="B50" s="39"/>
      <c r="AR50" s="39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1"/>
      <c r="C51" s="73" t="s">
        <v>69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98">
        <f>ROUND(AG52,2)</f>
        <v>0</v>
      </c>
      <c r="AH51" s="298"/>
      <c r="AI51" s="298"/>
      <c r="AJ51" s="298"/>
      <c r="AK51" s="298"/>
      <c r="AL51" s="298"/>
      <c r="AM51" s="298"/>
      <c r="AN51" s="299">
        <f>SUM(AG51,AT51)</f>
        <v>0</v>
      </c>
      <c r="AO51" s="299"/>
      <c r="AP51" s="299"/>
      <c r="AQ51" s="75" t="s">
        <v>5</v>
      </c>
      <c r="AR51" s="61"/>
      <c r="AS51" s="76">
        <f>ROUND(AS52,2)</f>
        <v>0</v>
      </c>
      <c r="AT51" s="77">
        <f>ROUND(SUM(AV51:AW51),2)</f>
        <v>0</v>
      </c>
      <c r="AU51" s="78">
        <f>ROUND(AU52,5)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ROUND(AZ52,2)</f>
        <v>0</v>
      </c>
      <c r="BA51" s="77">
        <f>ROUND(BA52,2)</f>
        <v>0</v>
      </c>
      <c r="BB51" s="77">
        <f>ROUND(BB52,2)</f>
        <v>0</v>
      </c>
      <c r="BC51" s="77">
        <f>ROUND(BC52,2)</f>
        <v>0</v>
      </c>
      <c r="BD51" s="79">
        <f>ROUND(BD52,2)</f>
        <v>0</v>
      </c>
      <c r="BS51" s="62" t="s">
        <v>70</v>
      </c>
      <c r="BT51" s="62" t="s">
        <v>71</v>
      </c>
      <c r="BV51" s="62" t="s">
        <v>72</v>
      </c>
      <c r="BW51" s="62" t="s">
        <v>7</v>
      </c>
      <c r="BX51" s="62" t="s">
        <v>73</v>
      </c>
      <c r="CL51" s="62" t="s">
        <v>5</v>
      </c>
    </row>
    <row r="52" spans="1:90" s="5" customFormat="1" ht="16.5" customHeight="1">
      <c r="A52" s="80" t="s">
        <v>74</v>
      </c>
      <c r="B52" s="81"/>
      <c r="C52" s="82"/>
      <c r="D52" s="294" t="s">
        <v>17</v>
      </c>
      <c r="E52" s="294"/>
      <c r="F52" s="294"/>
      <c r="G52" s="294"/>
      <c r="H52" s="294"/>
      <c r="I52" s="83"/>
      <c r="J52" s="294" t="s">
        <v>20</v>
      </c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300">
        <f>'2017087 - VLKAVA-OBNOVA V...'!J25</f>
        <v>0</v>
      </c>
      <c r="AH52" s="301"/>
      <c r="AI52" s="301"/>
      <c r="AJ52" s="301"/>
      <c r="AK52" s="301"/>
      <c r="AL52" s="301"/>
      <c r="AM52" s="301"/>
      <c r="AN52" s="300">
        <f>SUM(AG52,AT52)</f>
        <v>0</v>
      </c>
      <c r="AO52" s="301"/>
      <c r="AP52" s="301"/>
      <c r="AQ52" s="84" t="s">
        <v>75</v>
      </c>
      <c r="AR52" s="81"/>
      <c r="AS52" s="85">
        <v>0</v>
      </c>
      <c r="AT52" s="86">
        <f>ROUND(SUM(AV52:AW52),2)</f>
        <v>0</v>
      </c>
      <c r="AU52" s="87">
        <f>'2017087 - VLKAVA-OBNOVA V...'!P82</f>
        <v>0</v>
      </c>
      <c r="AV52" s="86">
        <f>'2017087 - VLKAVA-OBNOVA V...'!J28</f>
        <v>0</v>
      </c>
      <c r="AW52" s="86">
        <f>'2017087 - VLKAVA-OBNOVA V...'!J29</f>
        <v>0</v>
      </c>
      <c r="AX52" s="86">
        <f>'2017087 - VLKAVA-OBNOVA V...'!J30</f>
        <v>0</v>
      </c>
      <c r="AY52" s="86">
        <f>'2017087 - VLKAVA-OBNOVA V...'!J31</f>
        <v>0</v>
      </c>
      <c r="AZ52" s="86">
        <f>'2017087 - VLKAVA-OBNOVA V...'!F28</f>
        <v>0</v>
      </c>
      <c r="BA52" s="86">
        <f>'2017087 - VLKAVA-OBNOVA V...'!F29</f>
        <v>0</v>
      </c>
      <c r="BB52" s="86">
        <f>'2017087 - VLKAVA-OBNOVA V...'!F30</f>
        <v>0</v>
      </c>
      <c r="BC52" s="86">
        <f>'2017087 - VLKAVA-OBNOVA V...'!F31</f>
        <v>0</v>
      </c>
      <c r="BD52" s="88">
        <f>'2017087 - VLKAVA-OBNOVA V...'!F32</f>
        <v>0</v>
      </c>
      <c r="BT52" s="89" t="s">
        <v>76</v>
      </c>
      <c r="BU52" s="89" t="s">
        <v>77</v>
      </c>
      <c r="BV52" s="89" t="s">
        <v>72</v>
      </c>
      <c r="BW52" s="89" t="s">
        <v>7</v>
      </c>
      <c r="BX52" s="89" t="s">
        <v>73</v>
      </c>
      <c r="CL52" s="89" t="s">
        <v>5</v>
      </c>
    </row>
    <row r="53" spans="2:44" s="1" customFormat="1" ht="30" customHeight="1">
      <c r="B53" s="39"/>
      <c r="AR53" s="39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9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2017087 - VLKAVA-OBNOVA 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6"/>
  <sheetViews>
    <sheetView showGridLines="0" tabSelected="1" workbookViewId="0" topLeftCell="A1">
      <pane ySplit="1" topLeftCell="A71" activePane="bottomLeft" state="frozen"/>
      <selection pane="bottomLeft" activeCell="J85" sqref="J85"/>
    </sheetView>
  </sheetViews>
  <sheetFormatPr defaultColWidth="9.33203125" defaultRowHeight="13.5"/>
  <cols>
    <col min="1" max="1" width="8.33203125" style="286" customWidth="1"/>
    <col min="2" max="2" width="1.66796875" style="286" customWidth="1"/>
    <col min="3" max="3" width="4.16015625" style="286" customWidth="1"/>
    <col min="4" max="4" width="4.33203125" style="286" customWidth="1"/>
    <col min="5" max="5" width="17.16015625" style="286" customWidth="1"/>
    <col min="6" max="6" width="75" style="286" customWidth="1"/>
    <col min="7" max="7" width="8.66015625" style="286" customWidth="1"/>
    <col min="8" max="8" width="11.16015625" style="286" customWidth="1"/>
    <col min="9" max="9" width="12.66015625" style="90" customWidth="1"/>
    <col min="10" max="10" width="23.5" style="286" customWidth="1"/>
    <col min="11" max="11" width="15.5" style="286" customWidth="1"/>
    <col min="12" max="12" width="9.33203125" style="279" customWidth="1"/>
    <col min="13" max="18" width="9.33203125" style="279" hidden="1" customWidth="1"/>
    <col min="19" max="19" width="8.16015625" style="279" hidden="1" customWidth="1"/>
    <col min="20" max="20" width="29.66015625" style="279" hidden="1" customWidth="1"/>
    <col min="21" max="21" width="16.33203125" style="279" hidden="1" customWidth="1"/>
    <col min="22" max="22" width="12.33203125" style="279" customWidth="1"/>
    <col min="23" max="23" width="16.33203125" style="279" customWidth="1"/>
    <col min="24" max="24" width="12.33203125" style="279" customWidth="1"/>
    <col min="25" max="25" width="15" style="279" customWidth="1"/>
    <col min="26" max="26" width="11" style="279" customWidth="1"/>
    <col min="27" max="27" width="15" style="279" customWidth="1"/>
    <col min="28" max="28" width="16.33203125" style="279" customWidth="1"/>
    <col min="29" max="29" width="11" style="279" customWidth="1"/>
    <col min="30" max="30" width="15" style="279" customWidth="1"/>
    <col min="31" max="31" width="16.33203125" style="279" customWidth="1"/>
    <col min="32" max="43" width="9.33203125" style="279" customWidth="1"/>
    <col min="44" max="65" width="9.33203125" style="279" hidden="1" customWidth="1"/>
    <col min="66" max="16384" width="9.33203125" style="279" customWidth="1"/>
  </cols>
  <sheetData>
    <row r="1" spans="1:70" ht="21.75" customHeight="1">
      <c r="A1" s="19"/>
      <c r="B1" s="91"/>
      <c r="C1" s="91"/>
      <c r="D1" s="92" t="s">
        <v>1</v>
      </c>
      <c r="E1" s="91"/>
      <c r="F1" s="290" t="s">
        <v>78</v>
      </c>
      <c r="G1" s="331" t="s">
        <v>79</v>
      </c>
      <c r="H1" s="331"/>
      <c r="I1" s="93"/>
      <c r="J1" s="290" t="s">
        <v>80</v>
      </c>
      <c r="K1" s="92" t="s">
        <v>81</v>
      </c>
      <c r="L1" s="281" t="s">
        <v>82</v>
      </c>
      <c r="M1" s="281"/>
      <c r="N1" s="281"/>
      <c r="O1" s="281"/>
      <c r="P1" s="281"/>
      <c r="Q1" s="281"/>
      <c r="R1" s="281"/>
      <c r="S1" s="281"/>
      <c r="T1" s="28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0" t="s">
        <v>8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94"/>
      <c r="J3" s="24"/>
      <c r="K3" s="25"/>
      <c r="AT3" s="22" t="s">
        <v>83</v>
      </c>
    </row>
    <row r="4" spans="2:46" ht="36.95" customHeight="1">
      <c r="B4" s="26"/>
      <c r="C4" s="283"/>
      <c r="D4" s="28" t="s">
        <v>84</v>
      </c>
      <c r="E4" s="283"/>
      <c r="F4" s="283"/>
      <c r="G4" s="283"/>
      <c r="H4" s="283"/>
      <c r="I4" s="95"/>
      <c r="J4" s="283"/>
      <c r="K4" s="29"/>
      <c r="M4" s="30" t="s">
        <v>13</v>
      </c>
      <c r="AT4" s="22" t="s">
        <v>6</v>
      </c>
    </row>
    <row r="5" spans="2:11" ht="6.95" customHeight="1">
      <c r="B5" s="26"/>
      <c r="C5" s="283"/>
      <c r="D5" s="283"/>
      <c r="E5" s="283"/>
      <c r="F5" s="283"/>
      <c r="G5" s="283"/>
      <c r="H5" s="283"/>
      <c r="I5" s="95"/>
      <c r="J5" s="283"/>
      <c r="K5" s="29"/>
    </row>
    <row r="6" spans="1:11" s="280" customFormat="1" ht="15">
      <c r="A6" s="289"/>
      <c r="B6" s="39"/>
      <c r="C6" s="291"/>
      <c r="D6" s="35" t="s">
        <v>19</v>
      </c>
      <c r="E6" s="291"/>
      <c r="F6" s="291"/>
      <c r="G6" s="291"/>
      <c r="H6" s="291"/>
      <c r="I6" s="96"/>
      <c r="J6" s="291"/>
      <c r="K6" s="43"/>
    </row>
    <row r="7" spans="1:11" s="280" customFormat="1" ht="36.95" customHeight="1">
      <c r="A7" s="289"/>
      <c r="B7" s="39"/>
      <c r="C7" s="291"/>
      <c r="D7" s="291"/>
      <c r="E7" s="332" t="s">
        <v>20</v>
      </c>
      <c r="F7" s="333"/>
      <c r="G7" s="333"/>
      <c r="H7" s="333"/>
      <c r="I7" s="96"/>
      <c r="J7" s="291"/>
      <c r="K7" s="43"/>
    </row>
    <row r="8" spans="1:11" s="280" customFormat="1" ht="13.5">
      <c r="A8" s="289"/>
      <c r="B8" s="39"/>
      <c r="C8" s="291"/>
      <c r="D8" s="291"/>
      <c r="E8" s="291"/>
      <c r="F8" s="291"/>
      <c r="G8" s="291"/>
      <c r="H8" s="291"/>
      <c r="I8" s="96"/>
      <c r="J8" s="291"/>
      <c r="K8" s="43"/>
    </row>
    <row r="9" spans="1:11" s="280" customFormat="1" ht="14.45" customHeight="1">
      <c r="A9" s="289"/>
      <c r="B9" s="39"/>
      <c r="C9" s="291"/>
      <c r="D9" s="35" t="s">
        <v>21</v>
      </c>
      <c r="E9" s="291"/>
      <c r="F9" s="287" t="s">
        <v>5</v>
      </c>
      <c r="G9" s="291"/>
      <c r="H9" s="291"/>
      <c r="I9" s="97" t="s">
        <v>22</v>
      </c>
      <c r="J9" s="287" t="s">
        <v>5</v>
      </c>
      <c r="K9" s="43"/>
    </row>
    <row r="10" spans="1:11" s="280" customFormat="1" ht="14.45" customHeight="1">
      <c r="A10" s="289"/>
      <c r="B10" s="39"/>
      <c r="C10" s="291"/>
      <c r="D10" s="35" t="s">
        <v>23</v>
      </c>
      <c r="E10" s="291"/>
      <c r="F10" s="287" t="s">
        <v>24</v>
      </c>
      <c r="G10" s="291"/>
      <c r="H10" s="291"/>
      <c r="I10" s="97" t="s">
        <v>25</v>
      </c>
      <c r="J10" s="98" t="str">
        <f>'Rekapitulace stavby'!AN8</f>
        <v>9. 10. 2017</v>
      </c>
      <c r="K10" s="43"/>
    </row>
    <row r="11" spans="1:11" s="280" customFormat="1" ht="10.9" customHeight="1">
      <c r="A11" s="289"/>
      <c r="B11" s="39"/>
      <c r="C11" s="291"/>
      <c r="D11" s="291"/>
      <c r="E11" s="291"/>
      <c r="F11" s="291"/>
      <c r="G11" s="291"/>
      <c r="H11" s="291"/>
      <c r="I11" s="96"/>
      <c r="J11" s="291"/>
      <c r="K11" s="43"/>
    </row>
    <row r="12" spans="1:11" s="280" customFormat="1" ht="14.45" customHeight="1">
      <c r="A12" s="289"/>
      <c r="B12" s="39"/>
      <c r="C12" s="291"/>
      <c r="D12" s="35" t="s">
        <v>27</v>
      </c>
      <c r="E12" s="291"/>
      <c r="F12" s="291"/>
      <c r="G12" s="291"/>
      <c r="H12" s="291"/>
      <c r="I12" s="97" t="s">
        <v>28</v>
      </c>
      <c r="J12" s="287" t="s">
        <v>5</v>
      </c>
      <c r="K12" s="43"/>
    </row>
    <row r="13" spans="1:11" s="280" customFormat="1" ht="18" customHeight="1">
      <c r="A13" s="289"/>
      <c r="B13" s="39"/>
      <c r="C13" s="291"/>
      <c r="D13" s="291"/>
      <c r="E13" s="287" t="s">
        <v>29</v>
      </c>
      <c r="F13" s="291"/>
      <c r="G13" s="291"/>
      <c r="H13" s="291"/>
      <c r="I13" s="97" t="s">
        <v>30</v>
      </c>
      <c r="J13" s="287" t="s">
        <v>5</v>
      </c>
      <c r="K13" s="43"/>
    </row>
    <row r="14" spans="1:11" s="280" customFormat="1" ht="6.95" customHeight="1">
      <c r="A14" s="289"/>
      <c r="B14" s="39"/>
      <c r="C14" s="291"/>
      <c r="D14" s="291"/>
      <c r="E14" s="291"/>
      <c r="F14" s="291"/>
      <c r="G14" s="291"/>
      <c r="H14" s="291"/>
      <c r="I14" s="96"/>
      <c r="J14" s="291"/>
      <c r="K14" s="43"/>
    </row>
    <row r="15" spans="1:11" s="280" customFormat="1" ht="14.45" customHeight="1">
      <c r="A15" s="289"/>
      <c r="B15" s="39"/>
      <c r="C15" s="291"/>
      <c r="D15" s="35" t="s">
        <v>31</v>
      </c>
      <c r="E15" s="291"/>
      <c r="F15" s="291"/>
      <c r="G15" s="291"/>
      <c r="H15" s="291"/>
      <c r="I15" s="97" t="s">
        <v>28</v>
      </c>
      <c r="J15" s="287" t="str">
        <f>IF('Rekapitulace stavby'!AN13="Vyplň údaj","",IF('Rekapitulace stavby'!AN13="","",'Rekapitulace stavby'!AN13))</f>
        <v/>
      </c>
      <c r="K15" s="43"/>
    </row>
    <row r="16" spans="1:11" s="280" customFormat="1" ht="18" customHeight="1">
      <c r="A16" s="289"/>
      <c r="B16" s="39"/>
      <c r="C16" s="291"/>
      <c r="D16" s="291"/>
      <c r="E16" s="287" t="str">
        <f>IF('Rekapitulace stavby'!E14="Vyplň údaj","",IF('Rekapitulace stavby'!E14="","",'Rekapitulace stavby'!E14))</f>
        <v/>
      </c>
      <c r="F16" s="291"/>
      <c r="G16" s="291"/>
      <c r="H16" s="291"/>
      <c r="I16" s="97" t="s">
        <v>30</v>
      </c>
      <c r="J16" s="287" t="str">
        <f>IF('Rekapitulace stavby'!AN14="Vyplň údaj","",IF('Rekapitulace stavby'!AN14="","",'Rekapitulace stavby'!AN14))</f>
        <v/>
      </c>
      <c r="K16" s="43"/>
    </row>
    <row r="17" spans="1:11" s="280" customFormat="1" ht="6.95" customHeight="1">
      <c r="A17" s="289"/>
      <c r="B17" s="39"/>
      <c r="C17" s="291"/>
      <c r="D17" s="291"/>
      <c r="E17" s="291"/>
      <c r="F17" s="291"/>
      <c r="G17" s="291"/>
      <c r="H17" s="291"/>
      <c r="I17" s="96"/>
      <c r="J17" s="291"/>
      <c r="K17" s="43"/>
    </row>
    <row r="18" spans="1:11" s="280" customFormat="1" ht="14.45" customHeight="1">
      <c r="A18" s="289"/>
      <c r="B18" s="39"/>
      <c r="C18" s="291"/>
      <c r="D18" s="35" t="s">
        <v>33</v>
      </c>
      <c r="E18" s="291"/>
      <c r="F18" s="291"/>
      <c r="G18" s="291"/>
      <c r="H18" s="291"/>
      <c r="I18" s="97" t="s">
        <v>28</v>
      </c>
      <c r="J18" s="287" t="s">
        <v>5</v>
      </c>
      <c r="K18" s="43"/>
    </row>
    <row r="19" spans="1:11" s="280" customFormat="1" ht="18" customHeight="1">
      <c r="A19" s="289"/>
      <c r="B19" s="39"/>
      <c r="C19" s="291"/>
      <c r="D19" s="291"/>
      <c r="E19" s="287" t="s">
        <v>34</v>
      </c>
      <c r="F19" s="291"/>
      <c r="G19" s="291"/>
      <c r="H19" s="291"/>
      <c r="I19" s="97" t="s">
        <v>30</v>
      </c>
      <c r="J19" s="287" t="s">
        <v>5</v>
      </c>
      <c r="K19" s="43"/>
    </row>
    <row r="20" spans="1:11" s="280" customFormat="1" ht="6.95" customHeight="1">
      <c r="A20" s="289"/>
      <c r="B20" s="39"/>
      <c r="C20" s="291"/>
      <c r="D20" s="291"/>
      <c r="E20" s="291"/>
      <c r="F20" s="291"/>
      <c r="G20" s="291"/>
      <c r="H20" s="291"/>
      <c r="I20" s="96"/>
      <c r="J20" s="291"/>
      <c r="K20" s="43"/>
    </row>
    <row r="21" spans="1:11" s="280" customFormat="1" ht="14.45" customHeight="1">
      <c r="A21" s="289"/>
      <c r="B21" s="39"/>
      <c r="C21" s="291"/>
      <c r="D21" s="35" t="s">
        <v>36</v>
      </c>
      <c r="E21" s="291"/>
      <c r="F21" s="291"/>
      <c r="G21" s="291"/>
      <c r="H21" s="291"/>
      <c r="I21" s="96"/>
      <c r="J21" s="291"/>
      <c r="K21" s="43"/>
    </row>
    <row r="22" spans="2:11" s="6" customFormat="1" ht="16.5" customHeight="1">
      <c r="B22" s="99"/>
      <c r="C22" s="100"/>
      <c r="D22" s="100"/>
      <c r="E22" s="325" t="s">
        <v>5</v>
      </c>
      <c r="F22" s="325"/>
      <c r="G22" s="325"/>
      <c r="H22" s="325"/>
      <c r="I22" s="101"/>
      <c r="J22" s="100"/>
      <c r="K22" s="102"/>
    </row>
    <row r="23" spans="1:11" s="280" customFormat="1" ht="6.95" customHeight="1">
      <c r="A23" s="289"/>
      <c r="B23" s="39"/>
      <c r="C23" s="291"/>
      <c r="D23" s="291"/>
      <c r="E23" s="291"/>
      <c r="F23" s="291"/>
      <c r="G23" s="291"/>
      <c r="H23" s="291"/>
      <c r="I23" s="96"/>
      <c r="J23" s="291"/>
      <c r="K23" s="43"/>
    </row>
    <row r="24" spans="1:11" s="280" customFormat="1" ht="6.95" customHeight="1">
      <c r="A24" s="289"/>
      <c r="B24" s="39"/>
      <c r="C24" s="291"/>
      <c r="D24" s="64"/>
      <c r="E24" s="64"/>
      <c r="F24" s="64"/>
      <c r="G24" s="64"/>
      <c r="H24" s="64"/>
      <c r="I24" s="103"/>
      <c r="J24" s="64"/>
      <c r="K24" s="104"/>
    </row>
    <row r="25" spans="1:11" s="280" customFormat="1" ht="25.35" customHeight="1">
      <c r="A25" s="289"/>
      <c r="B25" s="39"/>
      <c r="C25" s="291"/>
      <c r="D25" s="105" t="s">
        <v>37</v>
      </c>
      <c r="E25" s="291"/>
      <c r="F25" s="291"/>
      <c r="G25" s="291"/>
      <c r="H25" s="291"/>
      <c r="I25" s="96"/>
      <c r="J25" s="106">
        <f>ROUND(J82,2)</f>
        <v>0</v>
      </c>
      <c r="K25" s="43"/>
    </row>
    <row r="26" spans="1:11" s="280" customFormat="1" ht="6.95" customHeight="1">
      <c r="A26" s="289"/>
      <c r="B26" s="39"/>
      <c r="C26" s="291"/>
      <c r="D26" s="64"/>
      <c r="E26" s="64"/>
      <c r="F26" s="64"/>
      <c r="G26" s="64"/>
      <c r="H26" s="64"/>
      <c r="I26" s="103"/>
      <c r="J26" s="64"/>
      <c r="K26" s="104"/>
    </row>
    <row r="27" spans="1:11" s="280" customFormat="1" ht="14.45" customHeight="1">
      <c r="A27" s="289"/>
      <c r="B27" s="39"/>
      <c r="C27" s="291"/>
      <c r="D27" s="291"/>
      <c r="E27" s="291"/>
      <c r="F27" s="288" t="s">
        <v>39</v>
      </c>
      <c r="G27" s="291"/>
      <c r="H27" s="291"/>
      <c r="I27" s="107" t="s">
        <v>38</v>
      </c>
      <c r="J27" s="288" t="s">
        <v>40</v>
      </c>
      <c r="K27" s="43"/>
    </row>
    <row r="28" spans="1:11" s="280" customFormat="1" ht="14.45" customHeight="1">
      <c r="A28" s="289"/>
      <c r="B28" s="39"/>
      <c r="C28" s="291"/>
      <c r="D28" s="285" t="s">
        <v>41</v>
      </c>
      <c r="E28" s="285" t="s">
        <v>42</v>
      </c>
      <c r="F28" s="108">
        <f>ROUND(SUM(BE82:BE245),2)</f>
        <v>0</v>
      </c>
      <c r="G28" s="291"/>
      <c r="H28" s="291"/>
      <c r="I28" s="109">
        <v>0.21</v>
      </c>
      <c r="J28" s="108">
        <f>ROUND(ROUND((SUM(BE82:BE245)),2)*I28,2)</f>
        <v>0</v>
      </c>
      <c r="K28" s="43"/>
    </row>
    <row r="29" spans="1:11" s="280" customFormat="1" ht="14.45" customHeight="1">
      <c r="A29" s="289"/>
      <c r="B29" s="39"/>
      <c r="C29" s="291"/>
      <c r="D29" s="291"/>
      <c r="E29" s="285" t="s">
        <v>43</v>
      </c>
      <c r="F29" s="108">
        <f>ROUND(SUM(BF82:BF245),2)</f>
        <v>0</v>
      </c>
      <c r="G29" s="291"/>
      <c r="H29" s="291"/>
      <c r="I29" s="109">
        <v>0.15</v>
      </c>
      <c r="J29" s="108">
        <f>ROUND(ROUND((SUM(BF82:BF245)),2)*I29,2)</f>
        <v>0</v>
      </c>
      <c r="K29" s="43"/>
    </row>
    <row r="30" spans="1:11" s="280" customFormat="1" ht="14.45" customHeight="1" hidden="1">
      <c r="A30" s="289"/>
      <c r="B30" s="39"/>
      <c r="C30" s="291"/>
      <c r="D30" s="291"/>
      <c r="E30" s="285" t="s">
        <v>44</v>
      </c>
      <c r="F30" s="108">
        <f>ROUND(SUM(BG82:BG245),2)</f>
        <v>0</v>
      </c>
      <c r="G30" s="291"/>
      <c r="H30" s="291"/>
      <c r="I30" s="109">
        <v>0.21</v>
      </c>
      <c r="J30" s="108">
        <v>0</v>
      </c>
      <c r="K30" s="43"/>
    </row>
    <row r="31" spans="1:11" s="280" customFormat="1" ht="14.45" customHeight="1" hidden="1">
      <c r="A31" s="289"/>
      <c r="B31" s="39"/>
      <c r="C31" s="291"/>
      <c r="D31" s="291"/>
      <c r="E31" s="285" t="s">
        <v>45</v>
      </c>
      <c r="F31" s="108">
        <f>ROUND(SUM(BH82:BH245),2)</f>
        <v>0</v>
      </c>
      <c r="G31" s="291"/>
      <c r="H31" s="291"/>
      <c r="I31" s="109">
        <v>0.15</v>
      </c>
      <c r="J31" s="108">
        <v>0</v>
      </c>
      <c r="K31" s="43"/>
    </row>
    <row r="32" spans="1:11" s="280" customFormat="1" ht="14.45" customHeight="1" hidden="1">
      <c r="A32" s="289"/>
      <c r="B32" s="39"/>
      <c r="C32" s="291"/>
      <c r="D32" s="291"/>
      <c r="E32" s="285" t="s">
        <v>46</v>
      </c>
      <c r="F32" s="108">
        <f>ROUND(SUM(BI82:BI245),2)</f>
        <v>0</v>
      </c>
      <c r="G32" s="291"/>
      <c r="H32" s="291"/>
      <c r="I32" s="109">
        <v>0</v>
      </c>
      <c r="J32" s="108">
        <v>0</v>
      </c>
      <c r="K32" s="43"/>
    </row>
    <row r="33" spans="1:11" s="280" customFormat="1" ht="6.95" customHeight="1">
      <c r="A33" s="289"/>
      <c r="B33" s="39"/>
      <c r="C33" s="291"/>
      <c r="D33" s="291"/>
      <c r="E33" s="291"/>
      <c r="F33" s="291"/>
      <c r="G33" s="291"/>
      <c r="H33" s="291"/>
      <c r="I33" s="96"/>
      <c r="J33" s="291"/>
      <c r="K33" s="43"/>
    </row>
    <row r="34" spans="1:11" s="280" customFormat="1" ht="25.35" customHeight="1">
      <c r="A34" s="289"/>
      <c r="B34" s="39"/>
      <c r="C34" s="110"/>
      <c r="D34" s="111" t="s">
        <v>47</v>
      </c>
      <c r="E34" s="67"/>
      <c r="F34" s="67"/>
      <c r="G34" s="112" t="s">
        <v>48</v>
      </c>
      <c r="H34" s="113" t="s">
        <v>49</v>
      </c>
      <c r="I34" s="114"/>
      <c r="J34" s="115">
        <f>SUM(J25:J32)</f>
        <v>0</v>
      </c>
      <c r="K34" s="116"/>
    </row>
    <row r="35" spans="1:11" s="280" customFormat="1" ht="14.45" customHeight="1">
      <c r="A35" s="289"/>
      <c r="B35" s="53"/>
      <c r="C35" s="54"/>
      <c r="D35" s="54"/>
      <c r="E35" s="54"/>
      <c r="F35" s="54"/>
      <c r="G35" s="54"/>
      <c r="H35" s="54"/>
      <c r="I35" s="117"/>
      <c r="J35" s="54"/>
      <c r="K35" s="55"/>
    </row>
    <row r="39" spans="1:11" s="280" customFormat="1" ht="6.95" customHeight="1">
      <c r="A39" s="289"/>
      <c r="B39" s="56"/>
      <c r="C39" s="57"/>
      <c r="D39" s="57"/>
      <c r="E39" s="57"/>
      <c r="F39" s="57"/>
      <c r="G39" s="57"/>
      <c r="H39" s="57"/>
      <c r="I39" s="118"/>
      <c r="J39" s="57"/>
      <c r="K39" s="119"/>
    </row>
    <row r="40" spans="1:11" s="280" customFormat="1" ht="36.95" customHeight="1">
      <c r="A40" s="289"/>
      <c r="B40" s="39"/>
      <c r="C40" s="28" t="s">
        <v>85</v>
      </c>
      <c r="D40" s="291"/>
      <c r="E40" s="291"/>
      <c r="F40" s="291"/>
      <c r="G40" s="291"/>
      <c r="H40" s="291"/>
      <c r="I40" s="96"/>
      <c r="J40" s="291"/>
      <c r="K40" s="43"/>
    </row>
    <row r="41" spans="1:11" s="280" customFormat="1" ht="6.95" customHeight="1">
      <c r="A41" s="289"/>
      <c r="B41" s="39"/>
      <c r="C41" s="291"/>
      <c r="D41" s="291"/>
      <c r="E41" s="291"/>
      <c r="F41" s="291"/>
      <c r="G41" s="291"/>
      <c r="H41" s="291"/>
      <c r="I41" s="96"/>
      <c r="J41" s="291"/>
      <c r="K41" s="43"/>
    </row>
    <row r="42" spans="1:11" s="280" customFormat="1" ht="14.45" customHeight="1">
      <c r="A42" s="289"/>
      <c r="B42" s="39"/>
      <c r="C42" s="35" t="s">
        <v>19</v>
      </c>
      <c r="D42" s="291"/>
      <c r="E42" s="291"/>
      <c r="F42" s="291"/>
      <c r="G42" s="291"/>
      <c r="H42" s="291"/>
      <c r="I42" s="96"/>
      <c r="J42" s="291"/>
      <c r="K42" s="43"/>
    </row>
    <row r="43" spans="1:11" s="280" customFormat="1" ht="17.25" customHeight="1">
      <c r="A43" s="289"/>
      <c r="B43" s="39"/>
      <c r="C43" s="291"/>
      <c r="D43" s="291"/>
      <c r="E43" s="332" t="str">
        <f>E7</f>
        <v>VLKAVA-OBNOVA VÝTLAČNÉHO ŘADU</v>
      </c>
      <c r="F43" s="333"/>
      <c r="G43" s="333"/>
      <c r="H43" s="333"/>
      <c r="I43" s="96"/>
      <c r="J43" s="291"/>
      <c r="K43" s="43"/>
    </row>
    <row r="44" spans="1:11" s="280" customFormat="1" ht="6.95" customHeight="1">
      <c r="A44" s="289"/>
      <c r="B44" s="39"/>
      <c r="C44" s="291"/>
      <c r="D44" s="291"/>
      <c r="E44" s="291"/>
      <c r="F44" s="291"/>
      <c r="G44" s="291"/>
      <c r="H44" s="291"/>
      <c r="I44" s="96"/>
      <c r="J44" s="291"/>
      <c r="K44" s="43"/>
    </row>
    <row r="45" spans="1:11" s="280" customFormat="1" ht="18" customHeight="1">
      <c r="A45" s="289"/>
      <c r="B45" s="39"/>
      <c r="C45" s="35" t="s">
        <v>23</v>
      </c>
      <c r="D45" s="291"/>
      <c r="E45" s="291"/>
      <c r="F45" s="287" t="str">
        <f>F10</f>
        <v xml:space="preserve"> </v>
      </c>
      <c r="G45" s="291"/>
      <c r="H45" s="291"/>
      <c r="I45" s="97" t="s">
        <v>25</v>
      </c>
      <c r="J45" s="98" t="str">
        <f>IF(J10="","",J10)</f>
        <v>9. 10. 2017</v>
      </c>
      <c r="K45" s="43"/>
    </row>
    <row r="46" spans="1:11" s="280" customFormat="1" ht="6.95" customHeight="1">
      <c r="A46" s="289"/>
      <c r="B46" s="39"/>
      <c r="C46" s="291"/>
      <c r="D46" s="291"/>
      <c r="E46" s="291"/>
      <c r="F46" s="291"/>
      <c r="G46" s="291"/>
      <c r="H46" s="291"/>
      <c r="I46" s="96"/>
      <c r="J46" s="291"/>
      <c r="K46" s="43"/>
    </row>
    <row r="47" spans="1:11" s="280" customFormat="1" ht="15">
      <c r="A47" s="289"/>
      <c r="B47" s="39"/>
      <c r="C47" s="35" t="s">
        <v>27</v>
      </c>
      <c r="D47" s="291"/>
      <c r="E47" s="291"/>
      <c r="F47" s="287" t="str">
        <f>E13</f>
        <v>VODOVODY A KANALIZACE MLADÁ BOLESLAV A.S.</v>
      </c>
      <c r="G47" s="291"/>
      <c r="H47" s="291"/>
      <c r="I47" s="97" t="s">
        <v>33</v>
      </c>
      <c r="J47" s="325" t="str">
        <f>E19</f>
        <v>ING.EVŽEN KOZÁK S.R.O.</v>
      </c>
      <c r="K47" s="43"/>
    </row>
    <row r="48" spans="1:11" s="280" customFormat="1" ht="14.45" customHeight="1">
      <c r="A48" s="289"/>
      <c r="B48" s="39"/>
      <c r="C48" s="35" t="s">
        <v>31</v>
      </c>
      <c r="D48" s="291"/>
      <c r="E48" s="291"/>
      <c r="F48" s="287" t="str">
        <f>IF(E16="","",E16)</f>
        <v/>
      </c>
      <c r="G48" s="291"/>
      <c r="H48" s="291"/>
      <c r="I48" s="96"/>
      <c r="J48" s="329"/>
      <c r="K48" s="43"/>
    </row>
    <row r="49" spans="1:11" s="280" customFormat="1" ht="10.35" customHeight="1">
      <c r="A49" s="289"/>
      <c r="B49" s="39"/>
      <c r="C49" s="291"/>
      <c r="D49" s="291"/>
      <c r="E49" s="291"/>
      <c r="F49" s="291"/>
      <c r="G49" s="291"/>
      <c r="H49" s="291"/>
      <c r="I49" s="96"/>
      <c r="J49" s="291"/>
      <c r="K49" s="43"/>
    </row>
    <row r="50" spans="1:11" s="280" customFormat="1" ht="29.25" customHeight="1">
      <c r="A50" s="289"/>
      <c r="B50" s="39"/>
      <c r="C50" s="120" t="s">
        <v>86</v>
      </c>
      <c r="D50" s="110"/>
      <c r="E50" s="110"/>
      <c r="F50" s="110"/>
      <c r="G50" s="110"/>
      <c r="H50" s="110"/>
      <c r="I50" s="121"/>
      <c r="J50" s="122" t="s">
        <v>87</v>
      </c>
      <c r="K50" s="123"/>
    </row>
    <row r="51" spans="1:11" s="280" customFormat="1" ht="10.35" customHeight="1">
      <c r="A51" s="289"/>
      <c r="B51" s="39"/>
      <c r="C51" s="291"/>
      <c r="D51" s="291"/>
      <c r="E51" s="291"/>
      <c r="F51" s="291"/>
      <c r="G51" s="291"/>
      <c r="H51" s="291"/>
      <c r="I51" s="96"/>
      <c r="J51" s="291"/>
      <c r="K51" s="43"/>
    </row>
    <row r="52" spans="1:47" s="280" customFormat="1" ht="29.25" customHeight="1">
      <c r="A52" s="289"/>
      <c r="B52" s="39"/>
      <c r="C52" s="124" t="s">
        <v>88</v>
      </c>
      <c r="D52" s="291"/>
      <c r="E52" s="291"/>
      <c r="F52" s="291"/>
      <c r="G52" s="291"/>
      <c r="H52" s="291"/>
      <c r="I52" s="96"/>
      <c r="J52" s="106">
        <f>J82</f>
        <v>0</v>
      </c>
      <c r="K52" s="43"/>
      <c r="AU52" s="22" t="s">
        <v>89</v>
      </c>
    </row>
    <row r="53" spans="2:11" s="7" customFormat="1" ht="24.95" customHeight="1">
      <c r="B53" s="125"/>
      <c r="C53" s="126"/>
      <c r="D53" s="127" t="s">
        <v>90</v>
      </c>
      <c r="E53" s="128"/>
      <c r="F53" s="128"/>
      <c r="G53" s="128"/>
      <c r="H53" s="128"/>
      <c r="I53" s="129"/>
      <c r="J53" s="130">
        <f>J83</f>
        <v>0</v>
      </c>
      <c r="K53" s="131"/>
    </row>
    <row r="54" spans="2:11" s="8" customFormat="1" ht="19.9" customHeight="1">
      <c r="B54" s="132"/>
      <c r="C54" s="133"/>
      <c r="D54" s="134" t="s">
        <v>91</v>
      </c>
      <c r="E54" s="135"/>
      <c r="F54" s="135"/>
      <c r="G54" s="135"/>
      <c r="H54" s="135"/>
      <c r="I54" s="136"/>
      <c r="J54" s="137">
        <f>J84</f>
        <v>0</v>
      </c>
      <c r="K54" s="138"/>
    </row>
    <row r="55" spans="2:11" s="8" customFormat="1" ht="19.9" customHeight="1">
      <c r="B55" s="132"/>
      <c r="C55" s="133"/>
      <c r="D55" s="134" t="s">
        <v>92</v>
      </c>
      <c r="E55" s="135"/>
      <c r="F55" s="135"/>
      <c r="G55" s="135"/>
      <c r="H55" s="135"/>
      <c r="I55" s="136"/>
      <c r="J55" s="137">
        <f>J143</f>
        <v>0</v>
      </c>
      <c r="K55" s="138"/>
    </row>
    <row r="56" spans="2:11" s="8" customFormat="1" ht="19.9" customHeight="1">
      <c r="B56" s="132"/>
      <c r="C56" s="133"/>
      <c r="D56" s="134" t="s">
        <v>93</v>
      </c>
      <c r="E56" s="135"/>
      <c r="F56" s="135"/>
      <c r="G56" s="135"/>
      <c r="H56" s="135"/>
      <c r="I56" s="136"/>
      <c r="J56" s="137">
        <f>J146</f>
        <v>0</v>
      </c>
      <c r="K56" s="138"/>
    </row>
    <row r="57" spans="2:11" s="8" customFormat="1" ht="19.9" customHeight="1">
      <c r="B57" s="132"/>
      <c r="C57" s="133"/>
      <c r="D57" s="134" t="s">
        <v>94</v>
      </c>
      <c r="E57" s="135"/>
      <c r="F57" s="135"/>
      <c r="G57" s="135"/>
      <c r="H57" s="135"/>
      <c r="I57" s="136"/>
      <c r="J57" s="137">
        <f>J151</f>
        <v>0</v>
      </c>
      <c r="K57" s="138"/>
    </row>
    <row r="58" spans="2:11" s="8" customFormat="1" ht="19.9" customHeight="1">
      <c r="B58" s="132"/>
      <c r="C58" s="133"/>
      <c r="D58" s="134" t="s">
        <v>95</v>
      </c>
      <c r="E58" s="135"/>
      <c r="F58" s="135"/>
      <c r="G58" s="135"/>
      <c r="H58" s="135"/>
      <c r="I58" s="136"/>
      <c r="J58" s="137">
        <f>J154</f>
        <v>0</v>
      </c>
      <c r="K58" s="138"/>
    </row>
    <row r="59" spans="2:11" s="8" customFormat="1" ht="19.9" customHeight="1">
      <c r="B59" s="132"/>
      <c r="C59" s="133"/>
      <c r="D59" s="134" t="s">
        <v>96</v>
      </c>
      <c r="E59" s="135"/>
      <c r="F59" s="135"/>
      <c r="G59" s="135"/>
      <c r="H59" s="135"/>
      <c r="I59" s="136"/>
      <c r="J59" s="137">
        <f>J221</f>
        <v>0</v>
      </c>
      <c r="K59" s="138"/>
    </row>
    <row r="60" spans="2:11" s="7" customFormat="1" ht="24.95" customHeight="1">
      <c r="B60" s="125"/>
      <c r="C60" s="126"/>
      <c r="D60" s="127" t="s">
        <v>97</v>
      </c>
      <c r="E60" s="128"/>
      <c r="F60" s="128"/>
      <c r="G60" s="128"/>
      <c r="H60" s="128"/>
      <c r="I60" s="129"/>
      <c r="J60" s="130">
        <f>J223</f>
        <v>0</v>
      </c>
      <c r="K60" s="131"/>
    </row>
    <row r="61" spans="2:11" s="8" customFormat="1" ht="19.9" customHeight="1">
      <c r="B61" s="132"/>
      <c r="C61" s="133"/>
      <c r="D61" s="134" t="s">
        <v>98</v>
      </c>
      <c r="E61" s="135"/>
      <c r="F61" s="135"/>
      <c r="G61" s="135"/>
      <c r="H61" s="135"/>
      <c r="I61" s="136"/>
      <c r="J61" s="137">
        <f>J224</f>
        <v>0</v>
      </c>
      <c r="K61" s="138"/>
    </row>
    <row r="62" spans="2:11" s="8" customFormat="1" ht="19.9" customHeight="1">
      <c r="B62" s="132"/>
      <c r="C62" s="133"/>
      <c r="D62" s="134" t="s">
        <v>99</v>
      </c>
      <c r="E62" s="135"/>
      <c r="F62" s="135"/>
      <c r="G62" s="135"/>
      <c r="H62" s="135"/>
      <c r="I62" s="136"/>
      <c r="J62" s="137">
        <f>J228</f>
        <v>0</v>
      </c>
      <c r="K62" s="138"/>
    </row>
    <row r="63" spans="2:11" s="8" customFormat="1" ht="19.9" customHeight="1">
      <c r="B63" s="132"/>
      <c r="C63" s="133"/>
      <c r="D63" s="134" t="s">
        <v>100</v>
      </c>
      <c r="E63" s="135"/>
      <c r="F63" s="135"/>
      <c r="G63" s="135"/>
      <c r="H63" s="135"/>
      <c r="I63" s="136"/>
      <c r="J63" s="137">
        <f>J238</f>
        <v>0</v>
      </c>
      <c r="K63" s="138"/>
    </row>
    <row r="64" spans="2:11" s="8" customFormat="1" ht="19.9" customHeight="1">
      <c r="B64" s="132"/>
      <c r="C64" s="133"/>
      <c r="D64" s="134" t="s">
        <v>101</v>
      </c>
      <c r="E64" s="135"/>
      <c r="F64" s="135"/>
      <c r="G64" s="135"/>
      <c r="H64" s="135"/>
      <c r="I64" s="136"/>
      <c r="J64" s="137">
        <f>J244</f>
        <v>0</v>
      </c>
      <c r="K64" s="138"/>
    </row>
    <row r="65" spans="1:11" s="280" customFormat="1" ht="21.75" customHeight="1">
      <c r="A65" s="289"/>
      <c r="B65" s="39"/>
      <c r="C65" s="291"/>
      <c r="D65" s="291"/>
      <c r="E65" s="291"/>
      <c r="F65" s="291"/>
      <c r="G65" s="291"/>
      <c r="H65" s="291"/>
      <c r="I65" s="96"/>
      <c r="J65" s="291"/>
      <c r="K65" s="43"/>
    </row>
    <row r="66" spans="1:11" s="280" customFormat="1" ht="6.95" customHeight="1">
      <c r="A66" s="289"/>
      <c r="B66" s="53"/>
      <c r="C66" s="54"/>
      <c r="D66" s="54"/>
      <c r="E66" s="54"/>
      <c r="F66" s="54"/>
      <c r="G66" s="54"/>
      <c r="H66" s="54"/>
      <c r="I66" s="117"/>
      <c r="J66" s="54"/>
      <c r="K66" s="55"/>
    </row>
    <row r="70" spans="1:12" s="280" customFormat="1" ht="6.95" customHeight="1">
      <c r="A70" s="289"/>
      <c r="B70" s="56"/>
      <c r="C70" s="57"/>
      <c r="D70" s="57"/>
      <c r="E70" s="57"/>
      <c r="F70" s="57"/>
      <c r="G70" s="57"/>
      <c r="H70" s="57"/>
      <c r="I70" s="118"/>
      <c r="J70" s="57"/>
      <c r="K70" s="57"/>
      <c r="L70" s="39"/>
    </row>
    <row r="71" spans="1:12" s="280" customFormat="1" ht="36.95" customHeight="1">
      <c r="A71" s="289"/>
      <c r="B71" s="39"/>
      <c r="C71" s="58" t="s">
        <v>102</v>
      </c>
      <c r="D71" s="289"/>
      <c r="E71" s="289"/>
      <c r="F71" s="289"/>
      <c r="G71" s="289"/>
      <c r="H71" s="289"/>
      <c r="I71" s="139"/>
      <c r="J71" s="289"/>
      <c r="K71" s="289"/>
      <c r="L71" s="39"/>
    </row>
    <row r="72" spans="1:12" s="280" customFormat="1" ht="6.95" customHeight="1">
      <c r="A72" s="289"/>
      <c r="B72" s="39"/>
      <c r="C72" s="289"/>
      <c r="D72" s="289"/>
      <c r="E72" s="289"/>
      <c r="F72" s="289"/>
      <c r="G72" s="289"/>
      <c r="H72" s="289"/>
      <c r="I72" s="139"/>
      <c r="J72" s="289"/>
      <c r="K72" s="289"/>
      <c r="L72" s="39"/>
    </row>
    <row r="73" spans="1:12" s="280" customFormat="1" ht="14.45" customHeight="1">
      <c r="A73" s="289"/>
      <c r="B73" s="39"/>
      <c r="C73" s="60" t="s">
        <v>19</v>
      </c>
      <c r="D73" s="289"/>
      <c r="E73" s="289"/>
      <c r="F73" s="289"/>
      <c r="G73" s="289"/>
      <c r="H73" s="289"/>
      <c r="I73" s="139"/>
      <c r="J73" s="289"/>
      <c r="K73" s="289"/>
      <c r="L73" s="39"/>
    </row>
    <row r="74" spans="1:12" s="280" customFormat="1" ht="17.25" customHeight="1">
      <c r="A74" s="289"/>
      <c r="B74" s="39"/>
      <c r="C74" s="289"/>
      <c r="D74" s="289"/>
      <c r="E74" s="302" t="str">
        <f>E7</f>
        <v>VLKAVA-OBNOVA VÝTLAČNÉHO ŘADU</v>
      </c>
      <c r="F74" s="330"/>
      <c r="G74" s="330"/>
      <c r="H74" s="330"/>
      <c r="I74" s="139"/>
      <c r="J74" s="289"/>
      <c r="K74" s="289"/>
      <c r="L74" s="39"/>
    </row>
    <row r="75" spans="1:12" s="280" customFormat="1" ht="6.95" customHeight="1">
      <c r="A75" s="289"/>
      <c r="B75" s="39"/>
      <c r="C75" s="289"/>
      <c r="D75" s="289"/>
      <c r="E75" s="289"/>
      <c r="F75" s="289"/>
      <c r="G75" s="289"/>
      <c r="H75" s="289"/>
      <c r="I75" s="139"/>
      <c r="J75" s="289"/>
      <c r="K75" s="289"/>
      <c r="L75" s="39"/>
    </row>
    <row r="76" spans="1:12" s="280" customFormat="1" ht="18" customHeight="1">
      <c r="A76" s="289"/>
      <c r="B76" s="39"/>
      <c r="C76" s="60" t="s">
        <v>23</v>
      </c>
      <c r="D76" s="289"/>
      <c r="E76" s="289"/>
      <c r="F76" s="140" t="str">
        <f>F10</f>
        <v xml:space="preserve"> </v>
      </c>
      <c r="G76" s="289"/>
      <c r="H76" s="289"/>
      <c r="I76" s="141" t="s">
        <v>25</v>
      </c>
      <c r="J76" s="284" t="str">
        <f>IF(J10="","",J10)</f>
        <v>9. 10. 2017</v>
      </c>
      <c r="K76" s="289"/>
      <c r="L76" s="39"/>
    </row>
    <row r="77" spans="1:12" s="280" customFormat="1" ht="6.95" customHeight="1">
      <c r="A77" s="289"/>
      <c r="B77" s="39"/>
      <c r="C77" s="289"/>
      <c r="D77" s="289"/>
      <c r="E77" s="289"/>
      <c r="F77" s="289"/>
      <c r="G77" s="289"/>
      <c r="H77" s="289"/>
      <c r="I77" s="139"/>
      <c r="J77" s="289"/>
      <c r="K77" s="289"/>
      <c r="L77" s="39"/>
    </row>
    <row r="78" spans="1:12" s="280" customFormat="1" ht="15">
      <c r="A78" s="289"/>
      <c r="B78" s="39"/>
      <c r="C78" s="60" t="s">
        <v>27</v>
      </c>
      <c r="D78" s="289"/>
      <c r="E78" s="289"/>
      <c r="F78" s="140" t="str">
        <f>E13</f>
        <v>VODOVODY A KANALIZACE MLADÁ BOLESLAV A.S.</v>
      </c>
      <c r="G78" s="289"/>
      <c r="H78" s="289"/>
      <c r="I78" s="141" t="s">
        <v>33</v>
      </c>
      <c r="J78" s="140" t="str">
        <f>E19</f>
        <v>ING.EVŽEN KOZÁK S.R.O.</v>
      </c>
      <c r="K78" s="289"/>
      <c r="L78" s="39"/>
    </row>
    <row r="79" spans="1:12" s="280" customFormat="1" ht="14.45" customHeight="1">
      <c r="A79" s="289"/>
      <c r="B79" s="39"/>
      <c r="C79" s="60" t="s">
        <v>31</v>
      </c>
      <c r="D79" s="289"/>
      <c r="E79" s="289"/>
      <c r="F79" s="140" t="str">
        <f>IF(E16="","",E16)</f>
        <v/>
      </c>
      <c r="G79" s="289"/>
      <c r="H79" s="289"/>
      <c r="I79" s="139"/>
      <c r="J79" s="289"/>
      <c r="K79" s="289"/>
      <c r="L79" s="39"/>
    </row>
    <row r="80" spans="1:12" s="280" customFormat="1" ht="10.35" customHeight="1">
      <c r="A80" s="289"/>
      <c r="B80" s="39"/>
      <c r="C80" s="289"/>
      <c r="D80" s="289"/>
      <c r="E80" s="289"/>
      <c r="F80" s="289"/>
      <c r="G80" s="289"/>
      <c r="H80" s="289"/>
      <c r="I80" s="139"/>
      <c r="J80" s="289"/>
      <c r="K80" s="289"/>
      <c r="L80" s="39"/>
    </row>
    <row r="81" spans="2:20" s="9" customFormat="1" ht="29.25" customHeight="1">
      <c r="B81" s="142"/>
      <c r="C81" s="143" t="s">
        <v>103</v>
      </c>
      <c r="D81" s="144" t="s">
        <v>56</v>
      </c>
      <c r="E81" s="144" t="s">
        <v>52</v>
      </c>
      <c r="F81" s="144" t="s">
        <v>104</v>
      </c>
      <c r="G81" s="144" t="s">
        <v>105</v>
      </c>
      <c r="H81" s="144" t="s">
        <v>106</v>
      </c>
      <c r="I81" s="145" t="s">
        <v>107</v>
      </c>
      <c r="J81" s="144" t="s">
        <v>87</v>
      </c>
      <c r="K81" s="146" t="s">
        <v>108</v>
      </c>
      <c r="L81" s="142"/>
      <c r="M81" s="69" t="s">
        <v>109</v>
      </c>
      <c r="N81" s="70" t="s">
        <v>41</v>
      </c>
      <c r="O81" s="70" t="s">
        <v>110</v>
      </c>
      <c r="P81" s="70" t="s">
        <v>111</v>
      </c>
      <c r="Q81" s="70" t="s">
        <v>112</v>
      </c>
      <c r="R81" s="70" t="s">
        <v>113</v>
      </c>
      <c r="S81" s="70" t="s">
        <v>114</v>
      </c>
      <c r="T81" s="71" t="s">
        <v>115</v>
      </c>
    </row>
    <row r="82" spans="1:63" s="280" customFormat="1" ht="29.25" customHeight="1">
      <c r="A82" s="289"/>
      <c r="B82" s="39"/>
      <c r="C82" s="357" t="s">
        <v>88</v>
      </c>
      <c r="D82" s="348"/>
      <c r="E82" s="348"/>
      <c r="F82" s="348"/>
      <c r="G82" s="348"/>
      <c r="H82" s="348"/>
      <c r="I82" s="139"/>
      <c r="J82" s="342">
        <f>BK82</f>
        <v>0</v>
      </c>
      <c r="K82" s="289"/>
      <c r="L82" s="39"/>
      <c r="M82" s="72"/>
      <c r="N82" s="64"/>
      <c r="O82" s="64"/>
      <c r="P82" s="147">
        <f>P83+P223</f>
        <v>0</v>
      </c>
      <c r="Q82" s="64"/>
      <c r="R82" s="147">
        <f>R83+R223</f>
        <v>950.3690065699999</v>
      </c>
      <c r="S82" s="64"/>
      <c r="T82" s="148">
        <f>T83+T223</f>
        <v>0</v>
      </c>
      <c r="AT82" s="22" t="s">
        <v>70</v>
      </c>
      <c r="AU82" s="22" t="s">
        <v>89</v>
      </c>
      <c r="BK82" s="149">
        <f>BK83+BK223</f>
        <v>0</v>
      </c>
    </row>
    <row r="83" spans="2:63" s="10" customFormat="1" ht="37.35" customHeight="1">
      <c r="B83" s="150"/>
      <c r="C83" s="351"/>
      <c r="D83" s="358" t="s">
        <v>70</v>
      </c>
      <c r="E83" s="359" t="s">
        <v>116</v>
      </c>
      <c r="F83" s="359" t="s">
        <v>117</v>
      </c>
      <c r="G83" s="351"/>
      <c r="H83" s="351"/>
      <c r="I83" s="152"/>
      <c r="J83" s="343">
        <f>BK83</f>
        <v>0</v>
      </c>
      <c r="L83" s="150"/>
      <c r="M83" s="153"/>
      <c r="N83" s="154"/>
      <c r="O83" s="154"/>
      <c r="P83" s="155">
        <f>P84+P143+P146+P151+P154+P221</f>
        <v>0</v>
      </c>
      <c r="Q83" s="154"/>
      <c r="R83" s="155">
        <f>R84+R143+R146+R151+R154+R221</f>
        <v>950.3690065699999</v>
      </c>
      <c r="S83" s="154"/>
      <c r="T83" s="156">
        <f>T84+T143+T146+T151+T154+T221</f>
        <v>0</v>
      </c>
      <c r="AR83" s="151" t="s">
        <v>76</v>
      </c>
      <c r="AT83" s="157" t="s">
        <v>70</v>
      </c>
      <c r="AU83" s="157" t="s">
        <v>71</v>
      </c>
      <c r="AY83" s="151" t="s">
        <v>118</v>
      </c>
      <c r="BK83" s="158">
        <f>BK84+BK143+BK146+BK151+BK154+BK221</f>
        <v>0</v>
      </c>
    </row>
    <row r="84" spans="2:63" s="10" customFormat="1" ht="19.9" customHeight="1">
      <c r="B84" s="150"/>
      <c r="C84" s="351"/>
      <c r="D84" s="358" t="s">
        <v>70</v>
      </c>
      <c r="E84" s="360" t="s">
        <v>76</v>
      </c>
      <c r="F84" s="360" t="s">
        <v>119</v>
      </c>
      <c r="G84" s="351"/>
      <c r="H84" s="351"/>
      <c r="I84" s="152"/>
      <c r="J84" s="344">
        <f>BK84</f>
        <v>0</v>
      </c>
      <c r="L84" s="150"/>
      <c r="M84" s="153"/>
      <c r="N84" s="154"/>
      <c r="O84" s="154"/>
      <c r="P84" s="155">
        <f>SUM(P85:P142)</f>
        <v>0</v>
      </c>
      <c r="Q84" s="154"/>
      <c r="R84" s="155">
        <f>SUM(R85:R142)</f>
        <v>4.4293923</v>
      </c>
      <c r="S84" s="154"/>
      <c r="T84" s="156">
        <f>SUM(T85:T142)</f>
        <v>0</v>
      </c>
      <c r="AR84" s="151" t="s">
        <v>76</v>
      </c>
      <c r="AT84" s="157" t="s">
        <v>70</v>
      </c>
      <c r="AU84" s="157" t="s">
        <v>76</v>
      </c>
      <c r="AY84" s="151" t="s">
        <v>118</v>
      </c>
      <c r="BK84" s="158">
        <f>SUM(BK85:BK142)</f>
        <v>0</v>
      </c>
    </row>
    <row r="85" spans="1:65" s="280" customFormat="1" ht="25.5" customHeight="1">
      <c r="A85" s="289"/>
      <c r="B85" s="159"/>
      <c r="C85" s="361" t="s">
        <v>76</v>
      </c>
      <c r="D85" s="361" t="s">
        <v>120</v>
      </c>
      <c r="E85" s="362" t="s">
        <v>121</v>
      </c>
      <c r="F85" s="363" t="s">
        <v>122</v>
      </c>
      <c r="G85" s="364" t="s">
        <v>123</v>
      </c>
      <c r="H85" s="352">
        <v>2252.2</v>
      </c>
      <c r="I85" s="161"/>
      <c r="J85" s="345">
        <f>ROUND(I85*H85,2)</f>
        <v>0</v>
      </c>
      <c r="K85" s="160" t="s">
        <v>124</v>
      </c>
      <c r="L85" s="162"/>
      <c r="M85" s="163" t="s">
        <v>5</v>
      </c>
      <c r="N85" s="164" t="s">
        <v>42</v>
      </c>
      <c r="O85" s="282"/>
      <c r="P85" s="165">
        <f>O85*H85</f>
        <v>0</v>
      </c>
      <c r="Q85" s="165">
        <v>0.00018</v>
      </c>
      <c r="R85" s="165">
        <f>Q85*H85</f>
        <v>0.405396</v>
      </c>
      <c r="S85" s="165">
        <v>0</v>
      </c>
      <c r="T85" s="166">
        <f>S85*H85</f>
        <v>0</v>
      </c>
      <c r="AR85" s="22" t="s">
        <v>125</v>
      </c>
      <c r="AT85" s="22" t="s">
        <v>120</v>
      </c>
      <c r="AU85" s="22" t="s">
        <v>83</v>
      </c>
      <c r="AY85" s="22" t="s">
        <v>118</v>
      </c>
      <c r="BE85" s="167">
        <f>IF(N85="základní",J85,0)</f>
        <v>0</v>
      </c>
      <c r="BF85" s="167">
        <f>IF(N85="snížená",J85,0)</f>
        <v>0</v>
      </c>
      <c r="BG85" s="167">
        <f>IF(N85="zákl. přenesená",J85,0)</f>
        <v>0</v>
      </c>
      <c r="BH85" s="167">
        <f>IF(N85="sníž. přenesená",J85,0)</f>
        <v>0</v>
      </c>
      <c r="BI85" s="167">
        <f>IF(N85="nulová",J85,0)</f>
        <v>0</v>
      </c>
      <c r="BJ85" s="22" t="s">
        <v>76</v>
      </c>
      <c r="BK85" s="167">
        <f>ROUND(I85*H85,2)</f>
        <v>0</v>
      </c>
      <c r="BL85" s="22" t="s">
        <v>126</v>
      </c>
      <c r="BM85" s="22" t="s">
        <v>127</v>
      </c>
    </row>
    <row r="86" spans="2:51" s="11" customFormat="1" ht="13.5">
      <c r="B86" s="168"/>
      <c r="C86" s="346"/>
      <c r="D86" s="365" t="s">
        <v>128</v>
      </c>
      <c r="E86" s="366" t="s">
        <v>5</v>
      </c>
      <c r="F86" s="367" t="s">
        <v>129</v>
      </c>
      <c r="G86" s="346"/>
      <c r="H86" s="353">
        <v>2252.2</v>
      </c>
      <c r="I86" s="170"/>
      <c r="J86" s="346"/>
      <c r="L86" s="168"/>
      <c r="M86" s="171"/>
      <c r="N86" s="172"/>
      <c r="O86" s="172"/>
      <c r="P86" s="172"/>
      <c r="Q86" s="172"/>
      <c r="R86" s="172"/>
      <c r="S86" s="172"/>
      <c r="T86" s="173"/>
      <c r="AT86" s="169" t="s">
        <v>128</v>
      </c>
      <c r="AU86" s="169" t="s">
        <v>83</v>
      </c>
      <c r="AV86" s="11" t="s">
        <v>83</v>
      </c>
      <c r="AW86" s="11" t="s">
        <v>35</v>
      </c>
      <c r="AX86" s="11" t="s">
        <v>76</v>
      </c>
      <c r="AY86" s="169" t="s">
        <v>118</v>
      </c>
    </row>
    <row r="87" spans="1:65" s="280" customFormat="1" ht="16.5" customHeight="1">
      <c r="A87" s="289"/>
      <c r="B87" s="159"/>
      <c r="C87" s="368" t="s">
        <v>83</v>
      </c>
      <c r="D87" s="368" t="s">
        <v>130</v>
      </c>
      <c r="E87" s="369" t="s">
        <v>131</v>
      </c>
      <c r="F87" s="370" t="s">
        <v>132</v>
      </c>
      <c r="G87" s="371" t="s">
        <v>133</v>
      </c>
      <c r="H87" s="354">
        <v>100</v>
      </c>
      <c r="I87" s="175"/>
      <c r="J87" s="347">
        <f>ROUND(I87*H87,2)</f>
        <v>0</v>
      </c>
      <c r="K87" s="174" t="s">
        <v>5</v>
      </c>
      <c r="L87" s="39"/>
      <c r="M87" s="176" t="s">
        <v>5</v>
      </c>
      <c r="N87" s="177" t="s">
        <v>42</v>
      </c>
      <c r="O87" s="282"/>
      <c r="P87" s="165">
        <f>O87*H87</f>
        <v>0</v>
      </c>
      <c r="Q87" s="165">
        <v>0</v>
      </c>
      <c r="R87" s="165">
        <f>Q87*H87</f>
        <v>0</v>
      </c>
      <c r="S87" s="165">
        <v>0</v>
      </c>
      <c r="T87" s="166">
        <f>S87*H87</f>
        <v>0</v>
      </c>
      <c r="AR87" s="22" t="s">
        <v>126</v>
      </c>
      <c r="AT87" s="22" t="s">
        <v>130</v>
      </c>
      <c r="AU87" s="22" t="s">
        <v>83</v>
      </c>
      <c r="AY87" s="22" t="s">
        <v>118</v>
      </c>
      <c r="BE87" s="167">
        <f>IF(N87="základní",J87,0)</f>
        <v>0</v>
      </c>
      <c r="BF87" s="167">
        <f>IF(N87="snížená",J87,0)</f>
        <v>0</v>
      </c>
      <c r="BG87" s="167">
        <f>IF(N87="zákl. přenesená",J87,0)</f>
        <v>0</v>
      </c>
      <c r="BH87" s="167">
        <f>IF(N87="sníž. přenesená",J87,0)</f>
        <v>0</v>
      </c>
      <c r="BI87" s="167">
        <f>IF(N87="nulová",J87,0)</f>
        <v>0</v>
      </c>
      <c r="BJ87" s="22" t="s">
        <v>76</v>
      </c>
      <c r="BK87" s="167">
        <f>ROUND(I87*H87,2)</f>
        <v>0</v>
      </c>
      <c r="BL87" s="22" t="s">
        <v>126</v>
      </c>
      <c r="BM87" s="22" t="s">
        <v>134</v>
      </c>
    </row>
    <row r="88" spans="2:51" s="11" customFormat="1" ht="13.5">
      <c r="B88" s="168"/>
      <c r="C88" s="346"/>
      <c r="D88" s="365" t="s">
        <v>128</v>
      </c>
      <c r="E88" s="366" t="s">
        <v>5</v>
      </c>
      <c r="F88" s="367" t="s">
        <v>135</v>
      </c>
      <c r="G88" s="346"/>
      <c r="H88" s="353">
        <v>100</v>
      </c>
      <c r="I88" s="170"/>
      <c r="J88" s="346"/>
      <c r="L88" s="168"/>
      <c r="M88" s="171"/>
      <c r="N88" s="172"/>
      <c r="O88" s="172"/>
      <c r="P88" s="172"/>
      <c r="Q88" s="172"/>
      <c r="R88" s="172"/>
      <c r="S88" s="172"/>
      <c r="T88" s="173"/>
      <c r="AT88" s="169" t="s">
        <v>128</v>
      </c>
      <c r="AU88" s="169" t="s">
        <v>83</v>
      </c>
      <c r="AV88" s="11" t="s">
        <v>83</v>
      </c>
      <c r="AW88" s="11" t="s">
        <v>35</v>
      </c>
      <c r="AX88" s="11" t="s">
        <v>76</v>
      </c>
      <c r="AY88" s="169" t="s">
        <v>118</v>
      </c>
    </row>
    <row r="89" spans="1:65" s="280" customFormat="1" ht="25.5" customHeight="1">
      <c r="A89" s="289"/>
      <c r="B89" s="159"/>
      <c r="C89" s="368" t="s">
        <v>136</v>
      </c>
      <c r="D89" s="368" t="s">
        <v>130</v>
      </c>
      <c r="E89" s="369" t="s">
        <v>137</v>
      </c>
      <c r="F89" s="370" t="s">
        <v>138</v>
      </c>
      <c r="G89" s="371" t="s">
        <v>139</v>
      </c>
      <c r="H89" s="354">
        <v>20</v>
      </c>
      <c r="I89" s="175"/>
      <c r="J89" s="347">
        <f>ROUND(I89*H89,2)</f>
        <v>0</v>
      </c>
      <c r="K89" s="174" t="s">
        <v>5</v>
      </c>
      <c r="L89" s="39"/>
      <c r="M89" s="176" t="s">
        <v>5</v>
      </c>
      <c r="N89" s="177" t="s">
        <v>42</v>
      </c>
      <c r="O89" s="282"/>
      <c r="P89" s="165">
        <f>O89*H89</f>
        <v>0</v>
      </c>
      <c r="Q89" s="165">
        <v>0</v>
      </c>
      <c r="R89" s="165">
        <f>Q89*H89</f>
        <v>0</v>
      </c>
      <c r="S89" s="165">
        <v>0</v>
      </c>
      <c r="T89" s="166">
        <f>S89*H89</f>
        <v>0</v>
      </c>
      <c r="AR89" s="22" t="s">
        <v>126</v>
      </c>
      <c r="AT89" s="22" t="s">
        <v>130</v>
      </c>
      <c r="AU89" s="22" t="s">
        <v>83</v>
      </c>
      <c r="AY89" s="22" t="s">
        <v>118</v>
      </c>
      <c r="BE89" s="167">
        <f>IF(N89="základní",J89,0)</f>
        <v>0</v>
      </c>
      <c r="BF89" s="167">
        <f>IF(N89="snížená",J89,0)</f>
        <v>0</v>
      </c>
      <c r="BG89" s="167">
        <f>IF(N89="zákl. přenesená",J89,0)</f>
        <v>0</v>
      </c>
      <c r="BH89" s="167">
        <f>IF(N89="sníž. přenesená",J89,0)</f>
        <v>0</v>
      </c>
      <c r="BI89" s="167">
        <f>IF(N89="nulová",J89,0)</f>
        <v>0</v>
      </c>
      <c r="BJ89" s="22" t="s">
        <v>76</v>
      </c>
      <c r="BK89" s="167">
        <f>ROUND(I89*H89,2)</f>
        <v>0</v>
      </c>
      <c r="BL89" s="22" t="s">
        <v>126</v>
      </c>
      <c r="BM89" s="22" t="s">
        <v>140</v>
      </c>
    </row>
    <row r="90" spans="1:65" s="280" customFormat="1" ht="16.5" customHeight="1">
      <c r="A90" s="289"/>
      <c r="B90" s="159"/>
      <c r="C90" s="368" t="s">
        <v>126</v>
      </c>
      <c r="D90" s="368" t="s">
        <v>130</v>
      </c>
      <c r="E90" s="369" t="s">
        <v>141</v>
      </c>
      <c r="F90" s="370" t="s">
        <v>142</v>
      </c>
      <c r="G90" s="371" t="s">
        <v>123</v>
      </c>
      <c r="H90" s="354">
        <v>1</v>
      </c>
      <c r="I90" s="175"/>
      <c r="J90" s="347">
        <f>ROUND(I90*H90,2)</f>
        <v>0</v>
      </c>
      <c r="K90" s="174" t="s">
        <v>5</v>
      </c>
      <c r="L90" s="39"/>
      <c r="M90" s="176" t="s">
        <v>5</v>
      </c>
      <c r="N90" s="177" t="s">
        <v>42</v>
      </c>
      <c r="O90" s="282"/>
      <c r="P90" s="165">
        <f>O90*H90</f>
        <v>0</v>
      </c>
      <c r="Q90" s="165">
        <v>0.00868</v>
      </c>
      <c r="R90" s="165">
        <f>Q90*H90</f>
        <v>0.00868</v>
      </c>
      <c r="S90" s="165">
        <v>0</v>
      </c>
      <c r="T90" s="166">
        <f>S90*H90</f>
        <v>0</v>
      </c>
      <c r="AR90" s="22" t="s">
        <v>126</v>
      </c>
      <c r="AT90" s="22" t="s">
        <v>130</v>
      </c>
      <c r="AU90" s="22" t="s">
        <v>83</v>
      </c>
      <c r="AY90" s="22" t="s">
        <v>118</v>
      </c>
      <c r="BE90" s="167">
        <f>IF(N90="základní",J90,0)</f>
        <v>0</v>
      </c>
      <c r="BF90" s="167">
        <f>IF(N90="snížená",J90,0)</f>
        <v>0</v>
      </c>
      <c r="BG90" s="167">
        <f>IF(N90="zákl. přenesená",J90,0)</f>
        <v>0</v>
      </c>
      <c r="BH90" s="167">
        <f>IF(N90="sníž. přenesená",J90,0)</f>
        <v>0</v>
      </c>
      <c r="BI90" s="167">
        <f>IF(N90="nulová",J90,0)</f>
        <v>0</v>
      </c>
      <c r="BJ90" s="22" t="s">
        <v>76</v>
      </c>
      <c r="BK90" s="167">
        <f>ROUND(I90*H90,2)</f>
        <v>0</v>
      </c>
      <c r="BL90" s="22" t="s">
        <v>126</v>
      </c>
      <c r="BM90" s="22" t="s">
        <v>143</v>
      </c>
    </row>
    <row r="91" spans="1:65" s="280" customFormat="1" ht="63.75" customHeight="1">
      <c r="A91" s="289"/>
      <c r="B91" s="159"/>
      <c r="C91" s="368" t="s">
        <v>144</v>
      </c>
      <c r="D91" s="368" t="s">
        <v>130</v>
      </c>
      <c r="E91" s="369" t="s">
        <v>145</v>
      </c>
      <c r="F91" s="370" t="s">
        <v>146</v>
      </c>
      <c r="G91" s="371" t="s">
        <v>123</v>
      </c>
      <c r="H91" s="354">
        <v>50</v>
      </c>
      <c r="I91" s="175"/>
      <c r="J91" s="347">
        <f>ROUND(I91*H91,2)</f>
        <v>0</v>
      </c>
      <c r="K91" s="174" t="s">
        <v>124</v>
      </c>
      <c r="L91" s="39"/>
      <c r="M91" s="176" t="s">
        <v>5</v>
      </c>
      <c r="N91" s="177" t="s">
        <v>42</v>
      </c>
      <c r="O91" s="282"/>
      <c r="P91" s="165">
        <f>O91*H91</f>
        <v>0</v>
      </c>
      <c r="Q91" s="165">
        <v>0.01068</v>
      </c>
      <c r="R91" s="165">
        <f>Q91*H91</f>
        <v>0.534</v>
      </c>
      <c r="S91" s="165">
        <v>0</v>
      </c>
      <c r="T91" s="166">
        <f>S91*H91</f>
        <v>0</v>
      </c>
      <c r="AR91" s="22" t="s">
        <v>126</v>
      </c>
      <c r="AT91" s="22" t="s">
        <v>130</v>
      </c>
      <c r="AU91" s="22" t="s">
        <v>83</v>
      </c>
      <c r="AY91" s="22" t="s">
        <v>118</v>
      </c>
      <c r="BE91" s="167">
        <f>IF(N91="základní",J91,0)</f>
        <v>0</v>
      </c>
      <c r="BF91" s="167">
        <f>IF(N91="snížená",J91,0)</f>
        <v>0</v>
      </c>
      <c r="BG91" s="167">
        <f>IF(N91="zákl. přenesená",J91,0)</f>
        <v>0</v>
      </c>
      <c r="BH91" s="167">
        <f>IF(N91="sníž. přenesená",J91,0)</f>
        <v>0</v>
      </c>
      <c r="BI91" s="167">
        <f>IF(N91="nulová",J91,0)</f>
        <v>0</v>
      </c>
      <c r="BJ91" s="22" t="s">
        <v>76</v>
      </c>
      <c r="BK91" s="167">
        <f>ROUND(I91*H91,2)</f>
        <v>0</v>
      </c>
      <c r="BL91" s="22" t="s">
        <v>126</v>
      </c>
      <c r="BM91" s="22" t="s">
        <v>147</v>
      </c>
    </row>
    <row r="92" spans="1:65" s="280" customFormat="1" ht="16.5" customHeight="1">
      <c r="A92" s="289"/>
      <c r="B92" s="159"/>
      <c r="C92" s="368" t="s">
        <v>148</v>
      </c>
      <c r="D92" s="368" t="s">
        <v>130</v>
      </c>
      <c r="E92" s="369" t="s">
        <v>149</v>
      </c>
      <c r="F92" s="370" t="s">
        <v>150</v>
      </c>
      <c r="G92" s="371" t="s">
        <v>123</v>
      </c>
      <c r="H92" s="354">
        <v>1</v>
      </c>
      <c r="I92" s="175"/>
      <c r="J92" s="347">
        <f>ROUND(I92*H92,2)</f>
        <v>0</v>
      </c>
      <c r="K92" s="174" t="s">
        <v>5</v>
      </c>
      <c r="L92" s="39"/>
      <c r="M92" s="176" t="s">
        <v>5</v>
      </c>
      <c r="N92" s="177" t="s">
        <v>42</v>
      </c>
      <c r="O92" s="282"/>
      <c r="P92" s="165">
        <f>O92*H92</f>
        <v>0</v>
      </c>
      <c r="Q92" s="165">
        <v>0.0369043</v>
      </c>
      <c r="R92" s="165">
        <f>Q92*H92</f>
        <v>0.0369043</v>
      </c>
      <c r="S92" s="165">
        <v>0</v>
      </c>
      <c r="T92" s="166">
        <f>S92*H92</f>
        <v>0</v>
      </c>
      <c r="AR92" s="22" t="s">
        <v>126</v>
      </c>
      <c r="AT92" s="22" t="s">
        <v>130</v>
      </c>
      <c r="AU92" s="22" t="s">
        <v>83</v>
      </c>
      <c r="AY92" s="22" t="s">
        <v>118</v>
      </c>
      <c r="BE92" s="167">
        <f>IF(N92="základní",J92,0)</f>
        <v>0</v>
      </c>
      <c r="BF92" s="167">
        <f>IF(N92="snížená",J92,0)</f>
        <v>0</v>
      </c>
      <c r="BG92" s="167">
        <f>IF(N92="zákl. přenesená",J92,0)</f>
        <v>0</v>
      </c>
      <c r="BH92" s="167">
        <f>IF(N92="sníž. přenesená",J92,0)</f>
        <v>0</v>
      </c>
      <c r="BI92" s="167">
        <f>IF(N92="nulová",J92,0)</f>
        <v>0</v>
      </c>
      <c r="BJ92" s="22" t="s">
        <v>76</v>
      </c>
      <c r="BK92" s="167">
        <f>ROUND(I92*H92,2)</f>
        <v>0</v>
      </c>
      <c r="BL92" s="22" t="s">
        <v>126</v>
      </c>
      <c r="BM92" s="22" t="s">
        <v>151</v>
      </c>
    </row>
    <row r="93" spans="1:65" s="280" customFormat="1" ht="16.5" customHeight="1">
      <c r="A93" s="289"/>
      <c r="B93" s="159"/>
      <c r="C93" s="368" t="s">
        <v>152</v>
      </c>
      <c r="D93" s="368" t="s">
        <v>130</v>
      </c>
      <c r="E93" s="369" t="s">
        <v>153</v>
      </c>
      <c r="F93" s="370" t="s">
        <v>154</v>
      </c>
      <c r="G93" s="371" t="s">
        <v>155</v>
      </c>
      <c r="H93" s="354">
        <v>10.8</v>
      </c>
      <c r="I93" s="175"/>
      <c r="J93" s="347">
        <f>ROUND(I93*H93,2)</f>
        <v>0</v>
      </c>
      <c r="K93" s="174"/>
      <c r="L93" s="39"/>
      <c r="M93" s="176" t="s">
        <v>5</v>
      </c>
      <c r="N93" s="177" t="s">
        <v>42</v>
      </c>
      <c r="O93" s="282"/>
      <c r="P93" s="165">
        <f>O93*H93</f>
        <v>0</v>
      </c>
      <c r="Q93" s="165">
        <v>0</v>
      </c>
      <c r="R93" s="165">
        <f>Q93*H93</f>
        <v>0</v>
      </c>
      <c r="S93" s="165">
        <v>0</v>
      </c>
      <c r="T93" s="166">
        <f>S93*H93</f>
        <v>0</v>
      </c>
      <c r="AR93" s="22" t="s">
        <v>126</v>
      </c>
      <c r="AT93" s="22" t="s">
        <v>130</v>
      </c>
      <c r="AU93" s="22" t="s">
        <v>83</v>
      </c>
      <c r="AY93" s="22" t="s">
        <v>118</v>
      </c>
      <c r="BE93" s="167">
        <f>IF(N93="základní",J93,0)</f>
        <v>0</v>
      </c>
      <c r="BF93" s="167">
        <f>IF(N93="snížená",J93,0)</f>
        <v>0</v>
      </c>
      <c r="BG93" s="167">
        <f>IF(N93="zákl. přenesená",J93,0)</f>
        <v>0</v>
      </c>
      <c r="BH93" s="167">
        <f>IF(N93="sníž. přenesená",J93,0)</f>
        <v>0</v>
      </c>
      <c r="BI93" s="167">
        <f>IF(N93="nulová",J93,0)</f>
        <v>0</v>
      </c>
      <c r="BJ93" s="22" t="s">
        <v>76</v>
      </c>
      <c r="BK93" s="167">
        <f>ROUND(I93*H93,2)</f>
        <v>0</v>
      </c>
      <c r="BL93" s="22" t="s">
        <v>126</v>
      </c>
      <c r="BM93" s="22" t="s">
        <v>156</v>
      </c>
    </row>
    <row r="94" spans="2:51" s="11" customFormat="1" ht="13.5">
      <c r="B94" s="168"/>
      <c r="C94" s="346"/>
      <c r="D94" s="365" t="s">
        <v>128</v>
      </c>
      <c r="E94" s="366" t="s">
        <v>5</v>
      </c>
      <c r="F94" s="367" t="s">
        <v>157</v>
      </c>
      <c r="G94" s="346"/>
      <c r="H94" s="353">
        <v>10.8</v>
      </c>
      <c r="I94" s="170"/>
      <c r="J94" s="346"/>
      <c r="L94" s="168"/>
      <c r="M94" s="171"/>
      <c r="N94" s="172"/>
      <c r="O94" s="172"/>
      <c r="P94" s="172"/>
      <c r="Q94" s="172"/>
      <c r="R94" s="172"/>
      <c r="S94" s="172"/>
      <c r="T94" s="173"/>
      <c r="AT94" s="169" t="s">
        <v>128</v>
      </c>
      <c r="AU94" s="169" t="s">
        <v>83</v>
      </c>
      <c r="AV94" s="11" t="s">
        <v>83</v>
      </c>
      <c r="AW94" s="11" t="s">
        <v>35</v>
      </c>
      <c r="AX94" s="11" t="s">
        <v>76</v>
      </c>
      <c r="AY94" s="169" t="s">
        <v>118</v>
      </c>
    </row>
    <row r="95" spans="1:65" s="280" customFormat="1" ht="38.25" customHeight="1">
      <c r="A95" s="289"/>
      <c r="B95" s="159"/>
      <c r="C95" s="368" t="s">
        <v>125</v>
      </c>
      <c r="D95" s="368" t="s">
        <v>130</v>
      </c>
      <c r="E95" s="369" t="s">
        <v>158</v>
      </c>
      <c r="F95" s="370" t="s">
        <v>159</v>
      </c>
      <c r="G95" s="371" t="s">
        <v>155</v>
      </c>
      <c r="H95" s="354">
        <v>6861.44</v>
      </c>
      <c r="I95" s="175"/>
      <c r="J95" s="347">
        <f>ROUND(I95*H95,2)</f>
        <v>0</v>
      </c>
      <c r="K95" s="174" t="s">
        <v>124</v>
      </c>
      <c r="L95" s="39"/>
      <c r="M95" s="176" t="s">
        <v>5</v>
      </c>
      <c r="N95" s="177" t="s">
        <v>42</v>
      </c>
      <c r="O95" s="282"/>
      <c r="P95" s="165">
        <f>O95*H95</f>
        <v>0</v>
      </c>
      <c r="Q95" s="165">
        <v>0</v>
      </c>
      <c r="R95" s="165">
        <f>Q95*H95</f>
        <v>0</v>
      </c>
      <c r="S95" s="165">
        <v>0</v>
      </c>
      <c r="T95" s="166">
        <f>S95*H95</f>
        <v>0</v>
      </c>
      <c r="AR95" s="22" t="s">
        <v>126</v>
      </c>
      <c r="AT95" s="22" t="s">
        <v>130</v>
      </c>
      <c r="AU95" s="22" t="s">
        <v>83</v>
      </c>
      <c r="AY95" s="22" t="s">
        <v>118</v>
      </c>
      <c r="BE95" s="167">
        <f>IF(N95="základní",J95,0)</f>
        <v>0</v>
      </c>
      <c r="BF95" s="167">
        <f>IF(N95="snížená",J95,0)</f>
        <v>0</v>
      </c>
      <c r="BG95" s="167">
        <f>IF(N95="zákl. přenesená",J95,0)</f>
        <v>0</v>
      </c>
      <c r="BH95" s="167">
        <f>IF(N95="sníž. přenesená",J95,0)</f>
        <v>0</v>
      </c>
      <c r="BI95" s="167">
        <f>IF(N95="nulová",J95,0)</f>
        <v>0</v>
      </c>
      <c r="BJ95" s="22" t="s">
        <v>76</v>
      </c>
      <c r="BK95" s="167">
        <f>ROUND(I95*H95,2)</f>
        <v>0</v>
      </c>
      <c r="BL95" s="22" t="s">
        <v>126</v>
      </c>
      <c r="BM95" s="22" t="s">
        <v>160</v>
      </c>
    </row>
    <row r="96" spans="2:51" s="11" customFormat="1" ht="13.5">
      <c r="B96" s="168"/>
      <c r="C96" s="346"/>
      <c r="D96" s="365" t="s">
        <v>128</v>
      </c>
      <c r="E96" s="366" t="s">
        <v>5</v>
      </c>
      <c r="F96" s="367" t="s">
        <v>161</v>
      </c>
      <c r="G96" s="346"/>
      <c r="H96" s="353">
        <v>6861.44</v>
      </c>
      <c r="I96" s="170"/>
      <c r="J96" s="346"/>
      <c r="L96" s="168"/>
      <c r="M96" s="171"/>
      <c r="N96" s="172"/>
      <c r="O96" s="172"/>
      <c r="P96" s="172"/>
      <c r="Q96" s="172"/>
      <c r="R96" s="172"/>
      <c r="S96" s="172"/>
      <c r="T96" s="173"/>
      <c r="AT96" s="169" t="s">
        <v>128</v>
      </c>
      <c r="AU96" s="169" t="s">
        <v>83</v>
      </c>
      <c r="AV96" s="11" t="s">
        <v>83</v>
      </c>
      <c r="AW96" s="11" t="s">
        <v>35</v>
      </c>
      <c r="AX96" s="11" t="s">
        <v>76</v>
      </c>
      <c r="AY96" s="169" t="s">
        <v>118</v>
      </c>
    </row>
    <row r="97" spans="1:65" s="280" customFormat="1" ht="16.5" customHeight="1">
      <c r="A97" s="289"/>
      <c r="B97" s="159"/>
      <c r="C97" s="361" t="s">
        <v>162</v>
      </c>
      <c r="D97" s="361" t="s">
        <v>120</v>
      </c>
      <c r="E97" s="362" t="s">
        <v>163</v>
      </c>
      <c r="F97" s="363" t="s">
        <v>164</v>
      </c>
      <c r="G97" s="364" t="s">
        <v>123</v>
      </c>
      <c r="H97" s="352">
        <v>6.9</v>
      </c>
      <c r="I97" s="161"/>
      <c r="J97" s="345">
        <f>ROUND(I97*H97,2)</f>
        <v>0</v>
      </c>
      <c r="K97" s="160" t="s">
        <v>165</v>
      </c>
      <c r="L97" s="162"/>
      <c r="M97" s="163" t="s">
        <v>5</v>
      </c>
      <c r="N97" s="164" t="s">
        <v>42</v>
      </c>
      <c r="O97" s="282"/>
      <c r="P97" s="165">
        <f>O97*H97</f>
        <v>0</v>
      </c>
      <c r="Q97" s="165">
        <v>0.0325</v>
      </c>
      <c r="R97" s="165">
        <f>Q97*H97</f>
        <v>0.22425000000000003</v>
      </c>
      <c r="S97" s="165">
        <v>0</v>
      </c>
      <c r="T97" s="166">
        <f>S97*H97</f>
        <v>0</v>
      </c>
      <c r="AR97" s="22" t="s">
        <v>125</v>
      </c>
      <c r="AT97" s="22" t="s">
        <v>120</v>
      </c>
      <c r="AU97" s="22" t="s">
        <v>83</v>
      </c>
      <c r="AY97" s="22" t="s">
        <v>118</v>
      </c>
      <c r="BE97" s="167">
        <f>IF(N97="základní",J97,0)</f>
        <v>0</v>
      </c>
      <c r="BF97" s="167">
        <f>IF(N97="snížená",J97,0)</f>
        <v>0</v>
      </c>
      <c r="BG97" s="167">
        <f>IF(N97="zákl. přenesená",J97,0)</f>
        <v>0</v>
      </c>
      <c r="BH97" s="167">
        <f>IF(N97="sníž. přenesená",J97,0)</f>
        <v>0</v>
      </c>
      <c r="BI97" s="167">
        <f>IF(N97="nulová",J97,0)</f>
        <v>0</v>
      </c>
      <c r="BJ97" s="22" t="s">
        <v>76</v>
      </c>
      <c r="BK97" s="167">
        <f>ROUND(I97*H97,2)</f>
        <v>0</v>
      </c>
      <c r="BL97" s="22" t="s">
        <v>126</v>
      </c>
      <c r="BM97" s="22" t="s">
        <v>166</v>
      </c>
    </row>
    <row r="98" spans="1:65" s="280" customFormat="1" ht="16.5" customHeight="1">
      <c r="A98" s="289"/>
      <c r="B98" s="159"/>
      <c r="C98" s="361" t="s">
        <v>167</v>
      </c>
      <c r="D98" s="361" t="s">
        <v>120</v>
      </c>
      <c r="E98" s="362" t="s">
        <v>168</v>
      </c>
      <c r="F98" s="363" t="s">
        <v>169</v>
      </c>
      <c r="G98" s="364" t="s">
        <v>170</v>
      </c>
      <c r="H98" s="352">
        <v>2</v>
      </c>
      <c r="I98" s="161"/>
      <c r="J98" s="345">
        <f>ROUND(I98*H98,2)</f>
        <v>0</v>
      </c>
      <c r="K98" s="160" t="s">
        <v>165</v>
      </c>
      <c r="L98" s="162"/>
      <c r="M98" s="163" t="s">
        <v>5</v>
      </c>
      <c r="N98" s="164" t="s">
        <v>42</v>
      </c>
      <c r="O98" s="282"/>
      <c r="P98" s="165">
        <f>O98*H98</f>
        <v>0</v>
      </c>
      <c r="Q98" s="165">
        <v>0.0012</v>
      </c>
      <c r="R98" s="165">
        <f>Q98*H98</f>
        <v>0.0024</v>
      </c>
      <c r="S98" s="165">
        <v>0</v>
      </c>
      <c r="T98" s="166">
        <f>S98*H98</f>
        <v>0</v>
      </c>
      <c r="AR98" s="22" t="s">
        <v>125</v>
      </c>
      <c r="AT98" s="22" t="s">
        <v>120</v>
      </c>
      <c r="AU98" s="22" t="s">
        <v>83</v>
      </c>
      <c r="AY98" s="22" t="s">
        <v>118</v>
      </c>
      <c r="BE98" s="167">
        <f>IF(N98="základní",J98,0)</f>
        <v>0</v>
      </c>
      <c r="BF98" s="167">
        <f>IF(N98="snížená",J98,0)</f>
        <v>0</v>
      </c>
      <c r="BG98" s="167">
        <f>IF(N98="zákl. přenesená",J98,0)</f>
        <v>0</v>
      </c>
      <c r="BH98" s="167">
        <f>IF(N98="sníž. přenesená",J98,0)</f>
        <v>0</v>
      </c>
      <c r="BI98" s="167">
        <f>IF(N98="nulová",J98,0)</f>
        <v>0</v>
      </c>
      <c r="BJ98" s="22" t="s">
        <v>76</v>
      </c>
      <c r="BK98" s="167">
        <f>ROUND(I98*H98,2)</f>
        <v>0</v>
      </c>
      <c r="BL98" s="22" t="s">
        <v>126</v>
      </c>
      <c r="BM98" s="22" t="s">
        <v>171</v>
      </c>
    </row>
    <row r="99" spans="1:65" s="280" customFormat="1" ht="25.5" customHeight="1">
      <c r="A99" s="289"/>
      <c r="B99" s="159"/>
      <c r="C99" s="361" t="s">
        <v>172</v>
      </c>
      <c r="D99" s="361" t="s">
        <v>120</v>
      </c>
      <c r="E99" s="362" t="s">
        <v>173</v>
      </c>
      <c r="F99" s="363" t="s">
        <v>174</v>
      </c>
      <c r="G99" s="364" t="s">
        <v>170</v>
      </c>
      <c r="H99" s="352">
        <v>7</v>
      </c>
      <c r="I99" s="161"/>
      <c r="J99" s="345">
        <f>ROUND(I99*H99,2)</f>
        <v>0</v>
      </c>
      <c r="K99" s="160" t="s">
        <v>165</v>
      </c>
      <c r="L99" s="162"/>
      <c r="M99" s="163" t="s">
        <v>5</v>
      </c>
      <c r="N99" s="164" t="s">
        <v>42</v>
      </c>
      <c r="O99" s="282"/>
      <c r="P99" s="165">
        <f>O99*H99</f>
        <v>0</v>
      </c>
      <c r="Q99" s="165">
        <v>0.0001</v>
      </c>
      <c r="R99" s="165">
        <f>Q99*H99</f>
        <v>0.0007</v>
      </c>
      <c r="S99" s="165">
        <v>0</v>
      </c>
      <c r="T99" s="166">
        <f>S99*H99</f>
        <v>0</v>
      </c>
      <c r="AR99" s="22" t="s">
        <v>125</v>
      </c>
      <c r="AT99" s="22" t="s">
        <v>120</v>
      </c>
      <c r="AU99" s="22" t="s">
        <v>83</v>
      </c>
      <c r="AY99" s="22" t="s">
        <v>118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22" t="s">
        <v>76</v>
      </c>
      <c r="BK99" s="167">
        <f>ROUND(I99*H99,2)</f>
        <v>0</v>
      </c>
      <c r="BL99" s="22" t="s">
        <v>126</v>
      </c>
      <c r="BM99" s="22" t="s">
        <v>175</v>
      </c>
    </row>
    <row r="100" spans="1:65" s="280" customFormat="1" ht="38.25" customHeight="1">
      <c r="A100" s="289"/>
      <c r="B100" s="159"/>
      <c r="C100" s="368" t="s">
        <v>176</v>
      </c>
      <c r="D100" s="368" t="s">
        <v>130</v>
      </c>
      <c r="E100" s="369" t="s">
        <v>177</v>
      </c>
      <c r="F100" s="370" t="s">
        <v>178</v>
      </c>
      <c r="G100" s="371" t="s">
        <v>155</v>
      </c>
      <c r="H100" s="354">
        <v>49.528</v>
      </c>
      <c r="I100" s="175"/>
      <c r="J100" s="347">
        <f>ROUND(I100*H100,2)</f>
        <v>0</v>
      </c>
      <c r="K100" s="174" t="s">
        <v>165</v>
      </c>
      <c r="L100" s="39"/>
      <c r="M100" s="176" t="s">
        <v>5</v>
      </c>
      <c r="N100" s="177" t="s">
        <v>42</v>
      </c>
      <c r="O100" s="282"/>
      <c r="P100" s="165">
        <f>O100*H100</f>
        <v>0</v>
      </c>
      <c r="Q100" s="165">
        <v>0</v>
      </c>
      <c r="R100" s="165">
        <f>Q100*H100</f>
        <v>0</v>
      </c>
      <c r="S100" s="165">
        <v>0</v>
      </c>
      <c r="T100" s="166">
        <f>S100*H100</f>
        <v>0</v>
      </c>
      <c r="AR100" s="22" t="s">
        <v>126</v>
      </c>
      <c r="AT100" s="22" t="s">
        <v>130</v>
      </c>
      <c r="AU100" s="22" t="s">
        <v>83</v>
      </c>
      <c r="AY100" s="22" t="s">
        <v>118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22" t="s">
        <v>76</v>
      </c>
      <c r="BK100" s="167">
        <f>ROUND(I100*H100,2)</f>
        <v>0</v>
      </c>
      <c r="BL100" s="22" t="s">
        <v>126</v>
      </c>
      <c r="BM100" s="22" t="s">
        <v>179</v>
      </c>
    </row>
    <row r="101" spans="1:47" s="280" customFormat="1" ht="54">
      <c r="A101" s="289"/>
      <c r="B101" s="39"/>
      <c r="C101" s="348"/>
      <c r="D101" s="365" t="s">
        <v>180</v>
      </c>
      <c r="E101" s="348"/>
      <c r="F101" s="372" t="s">
        <v>181</v>
      </c>
      <c r="G101" s="348"/>
      <c r="H101" s="348"/>
      <c r="I101" s="139"/>
      <c r="J101" s="348"/>
      <c r="K101" s="289"/>
      <c r="L101" s="39"/>
      <c r="M101" s="178"/>
      <c r="N101" s="282"/>
      <c r="O101" s="282"/>
      <c r="P101" s="282"/>
      <c r="Q101" s="282"/>
      <c r="R101" s="282"/>
      <c r="S101" s="282"/>
      <c r="T101" s="66"/>
      <c r="AT101" s="22" t="s">
        <v>180</v>
      </c>
      <c r="AU101" s="22" t="s">
        <v>83</v>
      </c>
    </row>
    <row r="102" spans="2:51" s="11" customFormat="1" ht="13.5">
      <c r="B102" s="168"/>
      <c r="C102" s="346"/>
      <c r="D102" s="365" t="s">
        <v>128</v>
      </c>
      <c r="E102" s="366" t="s">
        <v>5</v>
      </c>
      <c r="F102" s="367" t="s">
        <v>182</v>
      </c>
      <c r="G102" s="346"/>
      <c r="H102" s="353">
        <v>45.028</v>
      </c>
      <c r="I102" s="170"/>
      <c r="J102" s="346"/>
      <c r="L102" s="168"/>
      <c r="M102" s="171"/>
      <c r="N102" s="172"/>
      <c r="O102" s="172"/>
      <c r="P102" s="172"/>
      <c r="Q102" s="172"/>
      <c r="R102" s="172"/>
      <c r="S102" s="172"/>
      <c r="T102" s="173"/>
      <c r="AT102" s="169" t="s">
        <v>128</v>
      </c>
      <c r="AU102" s="169" t="s">
        <v>83</v>
      </c>
      <c r="AV102" s="11" t="s">
        <v>83</v>
      </c>
      <c r="AW102" s="11" t="s">
        <v>35</v>
      </c>
      <c r="AX102" s="11" t="s">
        <v>71</v>
      </c>
      <c r="AY102" s="169" t="s">
        <v>118</v>
      </c>
    </row>
    <row r="103" spans="2:51" s="11" customFormat="1" ht="13.5">
      <c r="B103" s="168"/>
      <c r="C103" s="346"/>
      <c r="D103" s="365" t="s">
        <v>128</v>
      </c>
      <c r="E103" s="366" t="s">
        <v>5</v>
      </c>
      <c r="F103" s="367" t="s">
        <v>183</v>
      </c>
      <c r="G103" s="346"/>
      <c r="H103" s="353">
        <v>4.5</v>
      </c>
      <c r="I103" s="170"/>
      <c r="J103" s="346"/>
      <c r="L103" s="168"/>
      <c r="M103" s="171"/>
      <c r="N103" s="172"/>
      <c r="O103" s="172"/>
      <c r="P103" s="172"/>
      <c r="Q103" s="172"/>
      <c r="R103" s="172"/>
      <c r="S103" s="172"/>
      <c r="T103" s="173"/>
      <c r="AT103" s="169" t="s">
        <v>128</v>
      </c>
      <c r="AU103" s="169" t="s">
        <v>83</v>
      </c>
      <c r="AV103" s="11" t="s">
        <v>83</v>
      </c>
      <c r="AW103" s="11" t="s">
        <v>35</v>
      </c>
      <c r="AX103" s="11" t="s">
        <v>71</v>
      </c>
      <c r="AY103" s="169" t="s">
        <v>118</v>
      </c>
    </row>
    <row r="104" spans="2:51" s="12" customFormat="1" ht="13.5">
      <c r="B104" s="179"/>
      <c r="C104" s="349"/>
      <c r="D104" s="365" t="s">
        <v>128</v>
      </c>
      <c r="E104" s="373" t="s">
        <v>5</v>
      </c>
      <c r="F104" s="374" t="s">
        <v>184</v>
      </c>
      <c r="G104" s="349"/>
      <c r="H104" s="355">
        <v>49.528</v>
      </c>
      <c r="I104" s="181"/>
      <c r="J104" s="349"/>
      <c r="L104" s="179"/>
      <c r="M104" s="182"/>
      <c r="N104" s="183"/>
      <c r="O104" s="183"/>
      <c r="P104" s="183"/>
      <c r="Q104" s="183"/>
      <c r="R104" s="183"/>
      <c r="S104" s="183"/>
      <c r="T104" s="184"/>
      <c r="AT104" s="180" t="s">
        <v>128</v>
      </c>
      <c r="AU104" s="180" t="s">
        <v>83</v>
      </c>
      <c r="AV104" s="12" t="s">
        <v>126</v>
      </c>
      <c r="AW104" s="12" t="s">
        <v>35</v>
      </c>
      <c r="AX104" s="12" t="s">
        <v>76</v>
      </c>
      <c r="AY104" s="180" t="s">
        <v>118</v>
      </c>
    </row>
    <row r="105" spans="1:65" s="280" customFormat="1" ht="38.25" customHeight="1">
      <c r="A105" s="289"/>
      <c r="B105" s="159"/>
      <c r="C105" s="368" t="s">
        <v>185</v>
      </c>
      <c r="D105" s="368" t="s">
        <v>130</v>
      </c>
      <c r="E105" s="369" t="s">
        <v>186</v>
      </c>
      <c r="F105" s="370" t="s">
        <v>187</v>
      </c>
      <c r="G105" s="371" t="s">
        <v>155</v>
      </c>
      <c r="H105" s="354">
        <v>1377.84</v>
      </c>
      <c r="I105" s="175"/>
      <c r="J105" s="347">
        <f>ROUND(I105*H105,2)</f>
        <v>0</v>
      </c>
      <c r="K105" s="174" t="s">
        <v>165</v>
      </c>
      <c r="L105" s="39"/>
      <c r="M105" s="176" t="s">
        <v>5</v>
      </c>
      <c r="N105" s="177" t="s">
        <v>42</v>
      </c>
      <c r="O105" s="282"/>
      <c r="P105" s="165">
        <f>O105*H105</f>
        <v>0</v>
      </c>
      <c r="Q105" s="165">
        <v>0</v>
      </c>
      <c r="R105" s="165">
        <f>Q105*H105</f>
        <v>0</v>
      </c>
      <c r="S105" s="165">
        <v>0</v>
      </c>
      <c r="T105" s="166">
        <f>S105*H105</f>
        <v>0</v>
      </c>
      <c r="AR105" s="22" t="s">
        <v>126</v>
      </c>
      <c r="AT105" s="22" t="s">
        <v>130</v>
      </c>
      <c r="AU105" s="22" t="s">
        <v>83</v>
      </c>
      <c r="AY105" s="22" t="s">
        <v>118</v>
      </c>
      <c r="BE105" s="167">
        <f>IF(N105="základní",J105,0)</f>
        <v>0</v>
      </c>
      <c r="BF105" s="167">
        <f>IF(N105="snížená",J105,0)</f>
        <v>0</v>
      </c>
      <c r="BG105" s="167">
        <f>IF(N105="zákl. přenesená",J105,0)</f>
        <v>0</v>
      </c>
      <c r="BH105" s="167">
        <f>IF(N105="sníž. přenesená",J105,0)</f>
        <v>0</v>
      </c>
      <c r="BI105" s="167">
        <f>IF(N105="nulová",J105,0)</f>
        <v>0</v>
      </c>
      <c r="BJ105" s="22" t="s">
        <v>76</v>
      </c>
      <c r="BK105" s="167">
        <f>ROUND(I105*H105,2)</f>
        <v>0</v>
      </c>
      <c r="BL105" s="22" t="s">
        <v>126</v>
      </c>
      <c r="BM105" s="22" t="s">
        <v>188</v>
      </c>
    </row>
    <row r="106" spans="1:47" s="280" customFormat="1" ht="202.5">
      <c r="A106" s="289"/>
      <c r="B106" s="39"/>
      <c r="C106" s="348"/>
      <c r="D106" s="365" t="s">
        <v>180</v>
      </c>
      <c r="E106" s="348"/>
      <c r="F106" s="372" t="s">
        <v>189</v>
      </c>
      <c r="G106" s="348"/>
      <c r="H106" s="348"/>
      <c r="I106" s="139"/>
      <c r="J106" s="348"/>
      <c r="K106" s="289"/>
      <c r="L106" s="39"/>
      <c r="M106" s="178"/>
      <c r="N106" s="282"/>
      <c r="O106" s="282"/>
      <c r="P106" s="282"/>
      <c r="Q106" s="282"/>
      <c r="R106" s="282"/>
      <c r="S106" s="282"/>
      <c r="T106" s="66"/>
      <c r="AT106" s="22" t="s">
        <v>180</v>
      </c>
      <c r="AU106" s="22" t="s">
        <v>83</v>
      </c>
    </row>
    <row r="107" spans="2:51" s="11" customFormat="1" ht="13.5">
      <c r="B107" s="168"/>
      <c r="C107" s="346"/>
      <c r="D107" s="365" t="s">
        <v>128</v>
      </c>
      <c r="E107" s="366" t="s">
        <v>5</v>
      </c>
      <c r="F107" s="367" t="s">
        <v>190</v>
      </c>
      <c r="G107" s="346"/>
      <c r="H107" s="353">
        <v>1377.84</v>
      </c>
      <c r="I107" s="170"/>
      <c r="J107" s="346"/>
      <c r="L107" s="168"/>
      <c r="M107" s="171"/>
      <c r="N107" s="172"/>
      <c r="O107" s="172"/>
      <c r="P107" s="172"/>
      <c r="Q107" s="172"/>
      <c r="R107" s="172"/>
      <c r="S107" s="172"/>
      <c r="T107" s="173"/>
      <c r="AT107" s="169" t="s">
        <v>128</v>
      </c>
      <c r="AU107" s="169" t="s">
        <v>83</v>
      </c>
      <c r="AV107" s="11" t="s">
        <v>83</v>
      </c>
      <c r="AW107" s="11" t="s">
        <v>35</v>
      </c>
      <c r="AX107" s="11" t="s">
        <v>76</v>
      </c>
      <c r="AY107" s="169" t="s">
        <v>118</v>
      </c>
    </row>
    <row r="108" spans="1:65" s="280" customFormat="1" ht="38.25" customHeight="1">
      <c r="A108" s="289"/>
      <c r="B108" s="159"/>
      <c r="C108" s="368" t="s">
        <v>191</v>
      </c>
      <c r="D108" s="368" t="s">
        <v>130</v>
      </c>
      <c r="E108" s="369" t="s">
        <v>192</v>
      </c>
      <c r="F108" s="370" t="s">
        <v>193</v>
      </c>
      <c r="G108" s="371" t="s">
        <v>155</v>
      </c>
      <c r="H108" s="354">
        <v>1377.84</v>
      </c>
      <c r="I108" s="175"/>
      <c r="J108" s="347">
        <f>ROUND(I108*H108,2)</f>
        <v>0</v>
      </c>
      <c r="K108" s="174" t="s">
        <v>165</v>
      </c>
      <c r="L108" s="39"/>
      <c r="M108" s="176" t="s">
        <v>5</v>
      </c>
      <c r="N108" s="177" t="s">
        <v>42</v>
      </c>
      <c r="O108" s="282"/>
      <c r="P108" s="165">
        <f>O108*H108</f>
        <v>0</v>
      </c>
      <c r="Q108" s="165">
        <v>0</v>
      </c>
      <c r="R108" s="165">
        <f>Q108*H108</f>
        <v>0</v>
      </c>
      <c r="S108" s="165">
        <v>0</v>
      </c>
      <c r="T108" s="166">
        <f>S108*H108</f>
        <v>0</v>
      </c>
      <c r="AR108" s="22" t="s">
        <v>126</v>
      </c>
      <c r="AT108" s="22" t="s">
        <v>130</v>
      </c>
      <c r="AU108" s="22" t="s">
        <v>83</v>
      </c>
      <c r="AY108" s="22" t="s">
        <v>118</v>
      </c>
      <c r="BE108" s="167">
        <f>IF(N108="základní",J108,0)</f>
        <v>0</v>
      </c>
      <c r="BF108" s="167">
        <f>IF(N108="snížená",J108,0)</f>
        <v>0</v>
      </c>
      <c r="BG108" s="167">
        <f>IF(N108="zákl. přenesená",J108,0)</f>
        <v>0</v>
      </c>
      <c r="BH108" s="167">
        <f>IF(N108="sníž. přenesená",J108,0)</f>
        <v>0</v>
      </c>
      <c r="BI108" s="167">
        <f>IF(N108="nulová",J108,0)</f>
        <v>0</v>
      </c>
      <c r="BJ108" s="22" t="s">
        <v>76</v>
      </c>
      <c r="BK108" s="167">
        <f>ROUND(I108*H108,2)</f>
        <v>0</v>
      </c>
      <c r="BL108" s="22" t="s">
        <v>126</v>
      </c>
      <c r="BM108" s="22" t="s">
        <v>194</v>
      </c>
    </row>
    <row r="109" spans="1:47" s="280" customFormat="1" ht="202.5">
      <c r="A109" s="289"/>
      <c r="B109" s="39"/>
      <c r="C109" s="348"/>
      <c r="D109" s="365" t="s">
        <v>180</v>
      </c>
      <c r="E109" s="348"/>
      <c r="F109" s="372" t="s">
        <v>189</v>
      </c>
      <c r="G109" s="348"/>
      <c r="H109" s="348"/>
      <c r="I109" s="139"/>
      <c r="J109" s="348"/>
      <c r="K109" s="289"/>
      <c r="L109" s="39"/>
      <c r="M109" s="178"/>
      <c r="N109" s="282"/>
      <c r="O109" s="282"/>
      <c r="P109" s="282"/>
      <c r="Q109" s="282"/>
      <c r="R109" s="282"/>
      <c r="S109" s="282"/>
      <c r="T109" s="66"/>
      <c r="AT109" s="22" t="s">
        <v>180</v>
      </c>
      <c r="AU109" s="22" t="s">
        <v>83</v>
      </c>
    </row>
    <row r="110" spans="2:51" s="11" customFormat="1" ht="13.5">
      <c r="B110" s="168"/>
      <c r="C110" s="346"/>
      <c r="D110" s="365" t="s">
        <v>128</v>
      </c>
      <c r="E110" s="366" t="s">
        <v>5</v>
      </c>
      <c r="F110" s="367" t="s">
        <v>190</v>
      </c>
      <c r="G110" s="346"/>
      <c r="H110" s="353">
        <v>1377.84</v>
      </c>
      <c r="I110" s="170"/>
      <c r="J110" s="346"/>
      <c r="L110" s="168"/>
      <c r="M110" s="171"/>
      <c r="N110" s="172"/>
      <c r="O110" s="172"/>
      <c r="P110" s="172"/>
      <c r="Q110" s="172"/>
      <c r="R110" s="172"/>
      <c r="S110" s="172"/>
      <c r="T110" s="173"/>
      <c r="AT110" s="169" t="s">
        <v>128</v>
      </c>
      <c r="AU110" s="169" t="s">
        <v>83</v>
      </c>
      <c r="AV110" s="11" t="s">
        <v>83</v>
      </c>
      <c r="AW110" s="11" t="s">
        <v>35</v>
      </c>
      <c r="AX110" s="11" t="s">
        <v>76</v>
      </c>
      <c r="AY110" s="169" t="s">
        <v>118</v>
      </c>
    </row>
    <row r="111" spans="1:65" s="280" customFormat="1" ht="38.25" customHeight="1">
      <c r="A111" s="289"/>
      <c r="B111" s="159"/>
      <c r="C111" s="368" t="s">
        <v>11</v>
      </c>
      <c r="D111" s="368" t="s">
        <v>130</v>
      </c>
      <c r="E111" s="369" t="s">
        <v>195</v>
      </c>
      <c r="F111" s="370" t="s">
        <v>196</v>
      </c>
      <c r="G111" s="371" t="s">
        <v>155</v>
      </c>
      <c r="H111" s="354">
        <v>918.56</v>
      </c>
      <c r="I111" s="175"/>
      <c r="J111" s="347">
        <f>ROUND(I111*H111,2)</f>
        <v>0</v>
      </c>
      <c r="K111" s="174" t="s">
        <v>165</v>
      </c>
      <c r="L111" s="39"/>
      <c r="M111" s="176" t="s">
        <v>5</v>
      </c>
      <c r="N111" s="177" t="s">
        <v>42</v>
      </c>
      <c r="O111" s="282"/>
      <c r="P111" s="165">
        <f>O111*H111</f>
        <v>0</v>
      </c>
      <c r="Q111" s="165">
        <v>0</v>
      </c>
      <c r="R111" s="165">
        <f>Q111*H111</f>
        <v>0</v>
      </c>
      <c r="S111" s="165">
        <v>0</v>
      </c>
      <c r="T111" s="166">
        <f>S111*H111</f>
        <v>0</v>
      </c>
      <c r="AR111" s="22" t="s">
        <v>126</v>
      </c>
      <c r="AT111" s="22" t="s">
        <v>130</v>
      </c>
      <c r="AU111" s="22" t="s">
        <v>83</v>
      </c>
      <c r="AY111" s="22" t="s">
        <v>118</v>
      </c>
      <c r="BE111" s="167">
        <f>IF(N111="základní",J111,0)</f>
        <v>0</v>
      </c>
      <c r="BF111" s="167">
        <f>IF(N111="snížená",J111,0)</f>
        <v>0</v>
      </c>
      <c r="BG111" s="167">
        <f>IF(N111="zákl. přenesená",J111,0)</f>
        <v>0</v>
      </c>
      <c r="BH111" s="167">
        <f>IF(N111="sníž. přenesená",J111,0)</f>
        <v>0</v>
      </c>
      <c r="BI111" s="167">
        <f>IF(N111="nulová",J111,0)</f>
        <v>0</v>
      </c>
      <c r="BJ111" s="22" t="s">
        <v>76</v>
      </c>
      <c r="BK111" s="167">
        <f>ROUND(I111*H111,2)</f>
        <v>0</v>
      </c>
      <c r="BL111" s="22" t="s">
        <v>126</v>
      </c>
      <c r="BM111" s="22" t="s">
        <v>197</v>
      </c>
    </row>
    <row r="112" spans="1:47" s="280" customFormat="1" ht="202.5">
      <c r="A112" s="289"/>
      <c r="B112" s="39"/>
      <c r="C112" s="348"/>
      <c r="D112" s="365" t="s">
        <v>180</v>
      </c>
      <c r="E112" s="348"/>
      <c r="F112" s="372" t="s">
        <v>189</v>
      </c>
      <c r="G112" s="348"/>
      <c r="H112" s="348"/>
      <c r="I112" s="139"/>
      <c r="J112" s="348"/>
      <c r="K112" s="289"/>
      <c r="L112" s="39"/>
      <c r="M112" s="178"/>
      <c r="N112" s="282"/>
      <c r="O112" s="282"/>
      <c r="P112" s="282"/>
      <c r="Q112" s="282"/>
      <c r="R112" s="282"/>
      <c r="S112" s="282"/>
      <c r="T112" s="66"/>
      <c r="AT112" s="22" t="s">
        <v>180</v>
      </c>
      <c r="AU112" s="22" t="s">
        <v>83</v>
      </c>
    </row>
    <row r="113" spans="2:51" s="11" customFormat="1" ht="13.5">
      <c r="B113" s="168"/>
      <c r="C113" s="346"/>
      <c r="D113" s="365" t="s">
        <v>128</v>
      </c>
      <c r="E113" s="366" t="s">
        <v>5</v>
      </c>
      <c r="F113" s="367" t="s">
        <v>198</v>
      </c>
      <c r="G113" s="346"/>
      <c r="H113" s="353">
        <v>918.56</v>
      </c>
      <c r="I113" s="170"/>
      <c r="J113" s="346"/>
      <c r="L113" s="168"/>
      <c r="M113" s="171"/>
      <c r="N113" s="172"/>
      <c r="O113" s="172"/>
      <c r="P113" s="172"/>
      <c r="Q113" s="172"/>
      <c r="R113" s="172"/>
      <c r="S113" s="172"/>
      <c r="T113" s="173"/>
      <c r="AT113" s="169" t="s">
        <v>128</v>
      </c>
      <c r="AU113" s="169" t="s">
        <v>83</v>
      </c>
      <c r="AV113" s="11" t="s">
        <v>83</v>
      </c>
      <c r="AW113" s="11" t="s">
        <v>35</v>
      </c>
      <c r="AX113" s="11" t="s">
        <v>76</v>
      </c>
      <c r="AY113" s="169" t="s">
        <v>118</v>
      </c>
    </row>
    <row r="114" spans="1:65" s="280" customFormat="1" ht="38.25" customHeight="1">
      <c r="A114" s="289"/>
      <c r="B114" s="159"/>
      <c r="C114" s="368" t="s">
        <v>199</v>
      </c>
      <c r="D114" s="368" t="s">
        <v>130</v>
      </c>
      <c r="E114" s="369" t="s">
        <v>200</v>
      </c>
      <c r="F114" s="370" t="s">
        <v>201</v>
      </c>
      <c r="G114" s="371" t="s">
        <v>155</v>
      </c>
      <c r="H114" s="354">
        <v>918.56</v>
      </c>
      <c r="I114" s="175"/>
      <c r="J114" s="347">
        <f>ROUND(I114*H114,2)</f>
        <v>0</v>
      </c>
      <c r="K114" s="174" t="s">
        <v>202</v>
      </c>
      <c r="L114" s="39"/>
      <c r="M114" s="176" t="s">
        <v>5</v>
      </c>
      <c r="N114" s="177" t="s">
        <v>42</v>
      </c>
      <c r="O114" s="282"/>
      <c r="P114" s="165">
        <f>O114*H114</f>
        <v>0</v>
      </c>
      <c r="Q114" s="165">
        <v>0</v>
      </c>
      <c r="R114" s="165">
        <f>Q114*H114</f>
        <v>0</v>
      </c>
      <c r="S114" s="165">
        <v>0</v>
      </c>
      <c r="T114" s="166">
        <f>S114*H114</f>
        <v>0</v>
      </c>
      <c r="AR114" s="22" t="s">
        <v>126</v>
      </c>
      <c r="AT114" s="22" t="s">
        <v>130</v>
      </c>
      <c r="AU114" s="22" t="s">
        <v>83</v>
      </c>
      <c r="AY114" s="22" t="s">
        <v>118</v>
      </c>
      <c r="BE114" s="167">
        <f>IF(N114="základní",J114,0)</f>
        <v>0</v>
      </c>
      <c r="BF114" s="167">
        <f>IF(N114="snížená",J114,0)</f>
        <v>0</v>
      </c>
      <c r="BG114" s="167">
        <f>IF(N114="zákl. přenesená",J114,0)</f>
        <v>0</v>
      </c>
      <c r="BH114" s="167">
        <f>IF(N114="sníž. přenesená",J114,0)</f>
        <v>0</v>
      </c>
      <c r="BI114" s="167">
        <f>IF(N114="nulová",J114,0)</f>
        <v>0</v>
      </c>
      <c r="BJ114" s="22" t="s">
        <v>76</v>
      </c>
      <c r="BK114" s="167">
        <f>ROUND(I114*H114,2)</f>
        <v>0</v>
      </c>
      <c r="BL114" s="22" t="s">
        <v>126</v>
      </c>
      <c r="BM114" s="22" t="s">
        <v>203</v>
      </c>
    </row>
    <row r="115" spans="2:51" s="11" customFormat="1" ht="13.5">
      <c r="B115" s="168"/>
      <c r="C115" s="346"/>
      <c r="D115" s="365" t="s">
        <v>128</v>
      </c>
      <c r="E115" s="366" t="s">
        <v>5</v>
      </c>
      <c r="F115" s="367" t="s">
        <v>198</v>
      </c>
      <c r="G115" s="346"/>
      <c r="H115" s="353">
        <v>918.56</v>
      </c>
      <c r="I115" s="170"/>
      <c r="J115" s="346"/>
      <c r="L115" s="168"/>
      <c r="M115" s="171"/>
      <c r="N115" s="172"/>
      <c r="O115" s="172"/>
      <c r="P115" s="172"/>
      <c r="Q115" s="172"/>
      <c r="R115" s="172"/>
      <c r="S115" s="172"/>
      <c r="T115" s="173"/>
      <c r="AT115" s="169" t="s">
        <v>128</v>
      </c>
      <c r="AU115" s="169" t="s">
        <v>83</v>
      </c>
      <c r="AV115" s="11" t="s">
        <v>83</v>
      </c>
      <c r="AW115" s="11" t="s">
        <v>35</v>
      </c>
      <c r="AX115" s="11" t="s">
        <v>76</v>
      </c>
      <c r="AY115" s="169" t="s">
        <v>118</v>
      </c>
    </row>
    <row r="116" spans="1:65" s="280" customFormat="1" ht="25.5" customHeight="1">
      <c r="A116" s="289"/>
      <c r="B116" s="159"/>
      <c r="C116" s="368" t="s">
        <v>204</v>
      </c>
      <c r="D116" s="368" t="s">
        <v>130</v>
      </c>
      <c r="E116" s="369" t="s">
        <v>205</v>
      </c>
      <c r="F116" s="370" t="s">
        <v>206</v>
      </c>
      <c r="G116" s="371" t="s">
        <v>123</v>
      </c>
      <c r="H116" s="354">
        <v>6.9</v>
      </c>
      <c r="I116" s="175"/>
      <c r="J116" s="347">
        <f>ROUND(I116*H116,2)</f>
        <v>0</v>
      </c>
      <c r="K116" s="174" t="s">
        <v>124</v>
      </c>
      <c r="L116" s="39"/>
      <c r="M116" s="176" t="s">
        <v>5</v>
      </c>
      <c r="N116" s="177" t="s">
        <v>42</v>
      </c>
      <c r="O116" s="282"/>
      <c r="P116" s="165">
        <f>O116*H116</f>
        <v>0</v>
      </c>
      <c r="Q116" s="165">
        <v>0</v>
      </c>
      <c r="R116" s="165">
        <f>Q116*H116</f>
        <v>0</v>
      </c>
      <c r="S116" s="165">
        <v>0</v>
      </c>
      <c r="T116" s="166">
        <f>S116*H116</f>
        <v>0</v>
      </c>
      <c r="AR116" s="22" t="s">
        <v>126</v>
      </c>
      <c r="AT116" s="22" t="s">
        <v>130</v>
      </c>
      <c r="AU116" s="22" t="s">
        <v>83</v>
      </c>
      <c r="AY116" s="22" t="s">
        <v>118</v>
      </c>
      <c r="BE116" s="167">
        <f>IF(N116="základní",J116,0)</f>
        <v>0</v>
      </c>
      <c r="BF116" s="167">
        <f>IF(N116="snížená",J116,0)</f>
        <v>0</v>
      </c>
      <c r="BG116" s="167">
        <f>IF(N116="zákl. přenesená",J116,0)</f>
        <v>0</v>
      </c>
      <c r="BH116" s="167">
        <f>IF(N116="sníž. přenesená",J116,0)</f>
        <v>0</v>
      </c>
      <c r="BI116" s="167">
        <f>IF(N116="nulová",J116,0)</f>
        <v>0</v>
      </c>
      <c r="BJ116" s="22" t="s">
        <v>76</v>
      </c>
      <c r="BK116" s="167">
        <f>ROUND(I116*H116,2)</f>
        <v>0</v>
      </c>
      <c r="BL116" s="22" t="s">
        <v>126</v>
      </c>
      <c r="BM116" s="22" t="s">
        <v>207</v>
      </c>
    </row>
    <row r="117" spans="1:65" s="280" customFormat="1" ht="16.5" customHeight="1">
      <c r="A117" s="289"/>
      <c r="B117" s="159"/>
      <c r="C117" s="368" t="s">
        <v>208</v>
      </c>
      <c r="D117" s="368" t="s">
        <v>130</v>
      </c>
      <c r="E117" s="369" t="s">
        <v>209</v>
      </c>
      <c r="F117" s="370" t="s">
        <v>210</v>
      </c>
      <c r="G117" s="371" t="s">
        <v>211</v>
      </c>
      <c r="H117" s="354">
        <v>3621.5</v>
      </c>
      <c r="I117" s="175"/>
      <c r="J117" s="347">
        <f>ROUND(I117*H117,2)</f>
        <v>0</v>
      </c>
      <c r="K117" s="174" t="s">
        <v>212</v>
      </c>
      <c r="L117" s="39"/>
      <c r="M117" s="176" t="s">
        <v>5</v>
      </c>
      <c r="N117" s="177" t="s">
        <v>42</v>
      </c>
      <c r="O117" s="282"/>
      <c r="P117" s="165">
        <f>O117*H117</f>
        <v>0</v>
      </c>
      <c r="Q117" s="165">
        <v>0.00084</v>
      </c>
      <c r="R117" s="165">
        <f>Q117*H117</f>
        <v>3.04206</v>
      </c>
      <c r="S117" s="165">
        <v>0</v>
      </c>
      <c r="T117" s="166">
        <f>S117*H117</f>
        <v>0</v>
      </c>
      <c r="AR117" s="22" t="s">
        <v>126</v>
      </c>
      <c r="AT117" s="22" t="s">
        <v>130</v>
      </c>
      <c r="AU117" s="22" t="s">
        <v>83</v>
      </c>
      <c r="AY117" s="22" t="s">
        <v>118</v>
      </c>
      <c r="BE117" s="167">
        <f>IF(N117="základní",J117,0)</f>
        <v>0</v>
      </c>
      <c r="BF117" s="167">
        <f>IF(N117="snížená",J117,0)</f>
        <v>0</v>
      </c>
      <c r="BG117" s="167">
        <f>IF(N117="zákl. přenesená",J117,0)</f>
        <v>0</v>
      </c>
      <c r="BH117" s="167">
        <f>IF(N117="sníž. přenesená",J117,0)</f>
        <v>0</v>
      </c>
      <c r="BI117" s="167">
        <f>IF(N117="nulová",J117,0)</f>
        <v>0</v>
      </c>
      <c r="BJ117" s="22" t="s">
        <v>76</v>
      </c>
      <c r="BK117" s="167">
        <f>ROUND(I117*H117,2)</f>
        <v>0</v>
      </c>
      <c r="BL117" s="22" t="s">
        <v>126</v>
      </c>
      <c r="BM117" s="22" t="s">
        <v>213</v>
      </c>
    </row>
    <row r="118" spans="1:65" s="280" customFormat="1" ht="25.5" customHeight="1">
      <c r="A118" s="289"/>
      <c r="B118" s="159"/>
      <c r="C118" s="368" t="s">
        <v>214</v>
      </c>
      <c r="D118" s="368" t="s">
        <v>130</v>
      </c>
      <c r="E118" s="369" t="s">
        <v>215</v>
      </c>
      <c r="F118" s="370" t="s">
        <v>216</v>
      </c>
      <c r="G118" s="371" t="s">
        <v>211</v>
      </c>
      <c r="H118" s="354">
        <v>205.8</v>
      </c>
      <c r="I118" s="175"/>
      <c r="J118" s="347">
        <f>ROUND(I118*H118,2)</f>
        <v>0</v>
      </c>
      <c r="K118" s="174" t="s">
        <v>165</v>
      </c>
      <c r="L118" s="39"/>
      <c r="M118" s="176" t="s">
        <v>5</v>
      </c>
      <c r="N118" s="177" t="s">
        <v>42</v>
      </c>
      <c r="O118" s="282"/>
      <c r="P118" s="165">
        <f>O118*H118</f>
        <v>0</v>
      </c>
      <c r="Q118" s="165">
        <v>0.00085</v>
      </c>
      <c r="R118" s="165">
        <f>Q118*H118</f>
        <v>0.17493</v>
      </c>
      <c r="S118" s="165">
        <v>0</v>
      </c>
      <c r="T118" s="166">
        <f>S118*H118</f>
        <v>0</v>
      </c>
      <c r="AR118" s="22" t="s">
        <v>126</v>
      </c>
      <c r="AT118" s="22" t="s">
        <v>130</v>
      </c>
      <c r="AU118" s="22" t="s">
        <v>83</v>
      </c>
      <c r="AY118" s="22" t="s">
        <v>118</v>
      </c>
      <c r="BE118" s="167">
        <f>IF(N118="základní",J118,0)</f>
        <v>0</v>
      </c>
      <c r="BF118" s="167">
        <f>IF(N118="snížená",J118,0)</f>
        <v>0</v>
      </c>
      <c r="BG118" s="167">
        <f>IF(N118="zákl. přenesená",J118,0)</f>
        <v>0</v>
      </c>
      <c r="BH118" s="167">
        <f>IF(N118="sníž. přenesená",J118,0)</f>
        <v>0</v>
      </c>
      <c r="BI118" s="167">
        <f>IF(N118="nulová",J118,0)</f>
        <v>0</v>
      </c>
      <c r="BJ118" s="22" t="s">
        <v>76</v>
      </c>
      <c r="BK118" s="167">
        <f>ROUND(I118*H118,2)</f>
        <v>0</v>
      </c>
      <c r="BL118" s="22" t="s">
        <v>126</v>
      </c>
      <c r="BM118" s="22" t="s">
        <v>217</v>
      </c>
    </row>
    <row r="119" spans="1:47" s="280" customFormat="1" ht="148.5">
      <c r="A119" s="289"/>
      <c r="B119" s="39"/>
      <c r="C119" s="348"/>
      <c r="D119" s="365" t="s">
        <v>180</v>
      </c>
      <c r="E119" s="348"/>
      <c r="F119" s="372" t="s">
        <v>218</v>
      </c>
      <c r="G119" s="348"/>
      <c r="H119" s="348"/>
      <c r="I119" s="139"/>
      <c r="J119" s="348"/>
      <c r="K119" s="289"/>
      <c r="L119" s="39"/>
      <c r="M119" s="178"/>
      <c r="N119" s="282"/>
      <c r="O119" s="282"/>
      <c r="P119" s="282"/>
      <c r="Q119" s="282"/>
      <c r="R119" s="282"/>
      <c r="S119" s="282"/>
      <c r="T119" s="66"/>
      <c r="AT119" s="22" t="s">
        <v>180</v>
      </c>
      <c r="AU119" s="22" t="s">
        <v>83</v>
      </c>
    </row>
    <row r="120" spans="1:65" s="280" customFormat="1" ht="16.5" customHeight="1">
      <c r="A120" s="289"/>
      <c r="B120" s="159"/>
      <c r="C120" s="368" t="s">
        <v>219</v>
      </c>
      <c r="D120" s="368" t="s">
        <v>130</v>
      </c>
      <c r="E120" s="369" t="s">
        <v>220</v>
      </c>
      <c r="F120" s="370" t="s">
        <v>221</v>
      </c>
      <c r="G120" s="371" t="s">
        <v>211</v>
      </c>
      <c r="H120" s="354">
        <v>3621.5</v>
      </c>
      <c r="I120" s="175"/>
      <c r="J120" s="347">
        <f>ROUND(I120*H120,2)</f>
        <v>0</v>
      </c>
      <c r="K120" s="174" t="s">
        <v>212</v>
      </c>
      <c r="L120" s="39"/>
      <c r="M120" s="176" t="s">
        <v>5</v>
      </c>
      <c r="N120" s="177" t="s">
        <v>42</v>
      </c>
      <c r="O120" s="282"/>
      <c r="P120" s="165">
        <f>O120*H120</f>
        <v>0</v>
      </c>
      <c r="Q120" s="165">
        <v>0</v>
      </c>
      <c r="R120" s="165">
        <f>Q120*H120</f>
        <v>0</v>
      </c>
      <c r="S120" s="165">
        <v>0</v>
      </c>
      <c r="T120" s="166">
        <f>S120*H120</f>
        <v>0</v>
      </c>
      <c r="AR120" s="22" t="s">
        <v>126</v>
      </c>
      <c r="AT120" s="22" t="s">
        <v>130</v>
      </c>
      <c r="AU120" s="22" t="s">
        <v>83</v>
      </c>
      <c r="AY120" s="22" t="s">
        <v>118</v>
      </c>
      <c r="BE120" s="167">
        <f>IF(N120="základní",J120,0)</f>
        <v>0</v>
      </c>
      <c r="BF120" s="167">
        <f>IF(N120="snížená",J120,0)</f>
        <v>0</v>
      </c>
      <c r="BG120" s="167">
        <f>IF(N120="zákl. přenesená",J120,0)</f>
        <v>0</v>
      </c>
      <c r="BH120" s="167">
        <f>IF(N120="sníž. přenesená",J120,0)</f>
        <v>0</v>
      </c>
      <c r="BI120" s="167">
        <f>IF(N120="nulová",J120,0)</f>
        <v>0</v>
      </c>
      <c r="BJ120" s="22" t="s">
        <v>76</v>
      </c>
      <c r="BK120" s="167">
        <f>ROUND(I120*H120,2)</f>
        <v>0</v>
      </c>
      <c r="BL120" s="22" t="s">
        <v>126</v>
      </c>
      <c r="BM120" s="22" t="s">
        <v>222</v>
      </c>
    </row>
    <row r="121" spans="1:65" s="280" customFormat="1" ht="38.25" customHeight="1">
      <c r="A121" s="289"/>
      <c r="B121" s="159"/>
      <c r="C121" s="368" t="s">
        <v>10</v>
      </c>
      <c r="D121" s="368" t="s">
        <v>130</v>
      </c>
      <c r="E121" s="369" t="s">
        <v>223</v>
      </c>
      <c r="F121" s="370" t="s">
        <v>224</v>
      </c>
      <c r="G121" s="371" t="s">
        <v>211</v>
      </c>
      <c r="H121" s="354">
        <v>205.8</v>
      </c>
      <c r="I121" s="175"/>
      <c r="J121" s="347">
        <f>ROUND(I121*H121,2)</f>
        <v>0</v>
      </c>
      <c r="K121" s="174" t="s">
        <v>165</v>
      </c>
      <c r="L121" s="39"/>
      <c r="M121" s="176" t="s">
        <v>5</v>
      </c>
      <c r="N121" s="177" t="s">
        <v>42</v>
      </c>
      <c r="O121" s="282"/>
      <c r="P121" s="165">
        <f>O121*H121</f>
        <v>0</v>
      </c>
      <c r="Q121" s="165">
        <v>0</v>
      </c>
      <c r="R121" s="165">
        <f>Q121*H121</f>
        <v>0</v>
      </c>
      <c r="S121" s="165">
        <v>0</v>
      </c>
      <c r="T121" s="166">
        <f>S121*H121</f>
        <v>0</v>
      </c>
      <c r="AR121" s="22" t="s">
        <v>126</v>
      </c>
      <c r="AT121" s="22" t="s">
        <v>130</v>
      </c>
      <c r="AU121" s="22" t="s">
        <v>83</v>
      </c>
      <c r="AY121" s="22" t="s">
        <v>118</v>
      </c>
      <c r="BE121" s="167">
        <f>IF(N121="základní",J121,0)</f>
        <v>0</v>
      </c>
      <c r="BF121" s="167">
        <f>IF(N121="snížená",J121,0)</f>
        <v>0</v>
      </c>
      <c r="BG121" s="167">
        <f>IF(N121="zákl. přenesená",J121,0)</f>
        <v>0</v>
      </c>
      <c r="BH121" s="167">
        <f>IF(N121="sníž. přenesená",J121,0)</f>
        <v>0</v>
      </c>
      <c r="BI121" s="167">
        <f>IF(N121="nulová",J121,0)</f>
        <v>0</v>
      </c>
      <c r="BJ121" s="22" t="s">
        <v>76</v>
      </c>
      <c r="BK121" s="167">
        <f>ROUND(I121*H121,2)</f>
        <v>0</v>
      </c>
      <c r="BL121" s="22" t="s">
        <v>126</v>
      </c>
      <c r="BM121" s="22" t="s">
        <v>225</v>
      </c>
    </row>
    <row r="122" spans="1:65" s="280" customFormat="1" ht="16.5" customHeight="1">
      <c r="A122" s="289"/>
      <c r="B122" s="159"/>
      <c r="C122" s="368" t="s">
        <v>226</v>
      </c>
      <c r="D122" s="368" t="s">
        <v>130</v>
      </c>
      <c r="E122" s="369" t="s">
        <v>227</v>
      </c>
      <c r="F122" s="370" t="s">
        <v>228</v>
      </c>
      <c r="G122" s="371" t="s">
        <v>155</v>
      </c>
      <c r="H122" s="354">
        <v>2296.4</v>
      </c>
      <c r="I122" s="175"/>
      <c r="J122" s="347">
        <f>ROUND(I122*H122,2)</f>
        <v>0</v>
      </c>
      <c r="K122" s="174" t="s">
        <v>5</v>
      </c>
      <c r="L122" s="39"/>
      <c r="M122" s="176" t="s">
        <v>5</v>
      </c>
      <c r="N122" s="177" t="s">
        <v>42</v>
      </c>
      <c r="O122" s="282"/>
      <c r="P122" s="165">
        <f>O122*H122</f>
        <v>0</v>
      </c>
      <c r="Q122" s="165">
        <v>0</v>
      </c>
      <c r="R122" s="165">
        <f>Q122*H122</f>
        <v>0</v>
      </c>
      <c r="S122" s="165">
        <v>0</v>
      </c>
      <c r="T122" s="166">
        <f>S122*H122</f>
        <v>0</v>
      </c>
      <c r="AR122" s="22" t="s">
        <v>126</v>
      </c>
      <c r="AT122" s="22" t="s">
        <v>130</v>
      </c>
      <c r="AU122" s="22" t="s">
        <v>83</v>
      </c>
      <c r="AY122" s="22" t="s">
        <v>118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22" t="s">
        <v>76</v>
      </c>
      <c r="BK122" s="167">
        <f>ROUND(I122*H122,2)</f>
        <v>0</v>
      </c>
      <c r="BL122" s="22" t="s">
        <v>126</v>
      </c>
      <c r="BM122" s="22" t="s">
        <v>229</v>
      </c>
    </row>
    <row r="123" spans="1:65" s="280" customFormat="1" ht="16.5" customHeight="1">
      <c r="A123" s="289"/>
      <c r="B123" s="159"/>
      <c r="C123" s="368" t="s">
        <v>230</v>
      </c>
      <c r="D123" s="368" t="s">
        <v>130</v>
      </c>
      <c r="E123" s="369" t="s">
        <v>231</v>
      </c>
      <c r="F123" s="370" t="s">
        <v>232</v>
      </c>
      <c r="G123" s="371" t="s">
        <v>155</v>
      </c>
      <c r="H123" s="354">
        <v>482.445</v>
      </c>
      <c r="I123" s="175"/>
      <c r="J123" s="347">
        <f>ROUND(I123*H123,2)</f>
        <v>0</v>
      </c>
      <c r="K123" s="174" t="s">
        <v>5</v>
      </c>
      <c r="L123" s="39"/>
      <c r="M123" s="176" t="s">
        <v>5</v>
      </c>
      <c r="N123" s="177" t="s">
        <v>42</v>
      </c>
      <c r="O123" s="282"/>
      <c r="P123" s="165">
        <f>O123*H123</f>
        <v>0</v>
      </c>
      <c r="Q123" s="165">
        <v>0</v>
      </c>
      <c r="R123" s="165">
        <f>Q123*H123</f>
        <v>0</v>
      </c>
      <c r="S123" s="165">
        <v>0</v>
      </c>
      <c r="T123" s="166">
        <f>S123*H123</f>
        <v>0</v>
      </c>
      <c r="AR123" s="22" t="s">
        <v>126</v>
      </c>
      <c r="AT123" s="22" t="s">
        <v>130</v>
      </c>
      <c r="AU123" s="22" t="s">
        <v>83</v>
      </c>
      <c r="AY123" s="22" t="s">
        <v>118</v>
      </c>
      <c r="BE123" s="167">
        <f>IF(N123="základní",J123,0)</f>
        <v>0</v>
      </c>
      <c r="BF123" s="167">
        <f>IF(N123="snížená",J123,0)</f>
        <v>0</v>
      </c>
      <c r="BG123" s="167">
        <f>IF(N123="zákl. přenesená",J123,0)</f>
        <v>0</v>
      </c>
      <c r="BH123" s="167">
        <f>IF(N123="sníž. přenesená",J123,0)</f>
        <v>0</v>
      </c>
      <c r="BI123" s="167">
        <f>IF(N123="nulová",J123,0)</f>
        <v>0</v>
      </c>
      <c r="BJ123" s="22" t="s">
        <v>76</v>
      </c>
      <c r="BK123" s="167">
        <f>ROUND(I123*H123,2)</f>
        <v>0</v>
      </c>
      <c r="BL123" s="22" t="s">
        <v>126</v>
      </c>
      <c r="BM123" s="22" t="s">
        <v>233</v>
      </c>
    </row>
    <row r="124" spans="2:51" s="11" customFormat="1" ht="13.5">
      <c r="B124" s="168"/>
      <c r="C124" s="346"/>
      <c r="D124" s="365" t="s">
        <v>128</v>
      </c>
      <c r="E124" s="366" t="s">
        <v>5</v>
      </c>
      <c r="F124" s="367" t="s">
        <v>234</v>
      </c>
      <c r="G124" s="346"/>
      <c r="H124" s="353">
        <v>482.445</v>
      </c>
      <c r="I124" s="170"/>
      <c r="J124" s="346"/>
      <c r="L124" s="168"/>
      <c r="M124" s="171"/>
      <c r="N124" s="172"/>
      <c r="O124" s="172"/>
      <c r="P124" s="172"/>
      <c r="Q124" s="172"/>
      <c r="R124" s="172"/>
      <c r="S124" s="172"/>
      <c r="T124" s="173"/>
      <c r="AT124" s="169" t="s">
        <v>128</v>
      </c>
      <c r="AU124" s="169" t="s">
        <v>83</v>
      </c>
      <c r="AV124" s="11" t="s">
        <v>83</v>
      </c>
      <c r="AW124" s="11" t="s">
        <v>35</v>
      </c>
      <c r="AX124" s="11" t="s">
        <v>76</v>
      </c>
      <c r="AY124" s="169" t="s">
        <v>118</v>
      </c>
    </row>
    <row r="125" spans="1:65" s="280" customFormat="1" ht="25.5" customHeight="1">
      <c r="A125" s="289"/>
      <c r="B125" s="159"/>
      <c r="C125" s="368" t="s">
        <v>235</v>
      </c>
      <c r="D125" s="368" t="s">
        <v>130</v>
      </c>
      <c r="E125" s="369" t="s">
        <v>236</v>
      </c>
      <c r="F125" s="370" t="s">
        <v>237</v>
      </c>
      <c r="G125" s="371" t="s">
        <v>155</v>
      </c>
      <c r="H125" s="354">
        <v>482.445</v>
      </c>
      <c r="I125" s="175"/>
      <c r="J125" s="347">
        <f>ROUND(I125*H125,2)</f>
        <v>0</v>
      </c>
      <c r="K125" s="174" t="s">
        <v>165</v>
      </c>
      <c r="L125" s="39"/>
      <c r="M125" s="176" t="s">
        <v>5</v>
      </c>
      <c r="N125" s="177" t="s">
        <v>42</v>
      </c>
      <c r="O125" s="282"/>
      <c r="P125" s="165">
        <f>O125*H125</f>
        <v>0</v>
      </c>
      <c r="Q125" s="165">
        <v>0</v>
      </c>
      <c r="R125" s="165">
        <f>Q125*H125</f>
        <v>0</v>
      </c>
      <c r="S125" s="165">
        <v>0</v>
      </c>
      <c r="T125" s="166">
        <f>S125*H125</f>
        <v>0</v>
      </c>
      <c r="AR125" s="22" t="s">
        <v>126</v>
      </c>
      <c r="AT125" s="22" t="s">
        <v>130</v>
      </c>
      <c r="AU125" s="22" t="s">
        <v>83</v>
      </c>
      <c r="AY125" s="22" t="s">
        <v>118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22" t="s">
        <v>76</v>
      </c>
      <c r="BK125" s="167">
        <f>ROUND(I125*H125,2)</f>
        <v>0</v>
      </c>
      <c r="BL125" s="22" t="s">
        <v>126</v>
      </c>
      <c r="BM125" s="22" t="s">
        <v>238</v>
      </c>
    </row>
    <row r="126" spans="1:47" s="280" customFormat="1" ht="148.5">
      <c r="A126" s="289"/>
      <c r="B126" s="39"/>
      <c r="C126" s="348"/>
      <c r="D126" s="365" t="s">
        <v>180</v>
      </c>
      <c r="E126" s="348"/>
      <c r="F126" s="372" t="s">
        <v>239</v>
      </c>
      <c r="G126" s="348"/>
      <c r="H126" s="348"/>
      <c r="I126" s="139"/>
      <c r="J126" s="348"/>
      <c r="K126" s="289"/>
      <c r="L126" s="39"/>
      <c r="M126" s="178"/>
      <c r="N126" s="282"/>
      <c r="O126" s="282"/>
      <c r="P126" s="282"/>
      <c r="Q126" s="282"/>
      <c r="R126" s="282"/>
      <c r="S126" s="282"/>
      <c r="T126" s="66"/>
      <c r="AT126" s="22" t="s">
        <v>180</v>
      </c>
      <c r="AU126" s="22" t="s">
        <v>83</v>
      </c>
    </row>
    <row r="127" spans="2:51" s="11" customFormat="1" ht="13.5">
      <c r="B127" s="168"/>
      <c r="C127" s="346"/>
      <c r="D127" s="365" t="s">
        <v>128</v>
      </c>
      <c r="E127" s="366" t="s">
        <v>5</v>
      </c>
      <c r="F127" s="367" t="s">
        <v>234</v>
      </c>
      <c r="G127" s="346"/>
      <c r="H127" s="353">
        <v>482.445</v>
      </c>
      <c r="I127" s="170"/>
      <c r="J127" s="346"/>
      <c r="L127" s="168"/>
      <c r="M127" s="171"/>
      <c r="N127" s="172"/>
      <c r="O127" s="172"/>
      <c r="P127" s="172"/>
      <c r="Q127" s="172"/>
      <c r="R127" s="172"/>
      <c r="S127" s="172"/>
      <c r="T127" s="173"/>
      <c r="AT127" s="169" t="s">
        <v>128</v>
      </c>
      <c r="AU127" s="169" t="s">
        <v>83</v>
      </c>
      <c r="AV127" s="11" t="s">
        <v>83</v>
      </c>
      <c r="AW127" s="11" t="s">
        <v>35</v>
      </c>
      <c r="AX127" s="11" t="s">
        <v>76</v>
      </c>
      <c r="AY127" s="169" t="s">
        <v>118</v>
      </c>
    </row>
    <row r="128" spans="1:65" s="280" customFormat="1" ht="16.5" customHeight="1">
      <c r="A128" s="289"/>
      <c r="B128" s="159"/>
      <c r="C128" s="368" t="s">
        <v>240</v>
      </c>
      <c r="D128" s="368" t="s">
        <v>130</v>
      </c>
      <c r="E128" s="369" t="s">
        <v>241</v>
      </c>
      <c r="F128" s="370" t="s">
        <v>242</v>
      </c>
      <c r="G128" s="371" t="s">
        <v>155</v>
      </c>
      <c r="H128" s="354">
        <v>482.445</v>
      </c>
      <c r="I128" s="175"/>
      <c r="J128" s="347">
        <f>ROUND(I128*H128,2)</f>
        <v>0</v>
      </c>
      <c r="K128" s="174" t="s">
        <v>5</v>
      </c>
      <c r="L128" s="39"/>
      <c r="M128" s="176" t="s">
        <v>5</v>
      </c>
      <c r="N128" s="177" t="s">
        <v>42</v>
      </c>
      <c r="O128" s="282"/>
      <c r="P128" s="165">
        <f>O128*H128</f>
        <v>0</v>
      </c>
      <c r="Q128" s="165">
        <v>0</v>
      </c>
      <c r="R128" s="165">
        <f>Q128*H128</f>
        <v>0</v>
      </c>
      <c r="S128" s="165">
        <v>0</v>
      </c>
      <c r="T128" s="166">
        <f>S128*H128</f>
        <v>0</v>
      </c>
      <c r="AR128" s="22" t="s">
        <v>126</v>
      </c>
      <c r="AT128" s="22" t="s">
        <v>130</v>
      </c>
      <c r="AU128" s="22" t="s">
        <v>83</v>
      </c>
      <c r="AY128" s="22" t="s">
        <v>118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22" t="s">
        <v>76</v>
      </c>
      <c r="BK128" s="167">
        <f>ROUND(I128*H128,2)</f>
        <v>0</v>
      </c>
      <c r="BL128" s="22" t="s">
        <v>126</v>
      </c>
      <c r="BM128" s="22" t="s">
        <v>243</v>
      </c>
    </row>
    <row r="129" spans="2:51" s="11" customFormat="1" ht="13.5">
      <c r="B129" s="168"/>
      <c r="C129" s="346"/>
      <c r="D129" s="365" t="s">
        <v>128</v>
      </c>
      <c r="E129" s="366" t="s">
        <v>5</v>
      </c>
      <c r="F129" s="367" t="s">
        <v>234</v>
      </c>
      <c r="G129" s="346"/>
      <c r="H129" s="353">
        <v>482.445</v>
      </c>
      <c r="I129" s="170"/>
      <c r="J129" s="346"/>
      <c r="L129" s="168"/>
      <c r="M129" s="171"/>
      <c r="N129" s="172"/>
      <c r="O129" s="172"/>
      <c r="P129" s="172"/>
      <c r="Q129" s="172"/>
      <c r="R129" s="172"/>
      <c r="S129" s="172"/>
      <c r="T129" s="173"/>
      <c r="AT129" s="169" t="s">
        <v>128</v>
      </c>
      <c r="AU129" s="169" t="s">
        <v>83</v>
      </c>
      <c r="AV129" s="11" t="s">
        <v>83</v>
      </c>
      <c r="AW129" s="11" t="s">
        <v>35</v>
      </c>
      <c r="AX129" s="11" t="s">
        <v>76</v>
      </c>
      <c r="AY129" s="169" t="s">
        <v>118</v>
      </c>
    </row>
    <row r="130" spans="1:65" s="280" customFormat="1" ht="25.5" customHeight="1">
      <c r="A130" s="289"/>
      <c r="B130" s="159"/>
      <c r="C130" s="368" t="s">
        <v>244</v>
      </c>
      <c r="D130" s="368" t="s">
        <v>130</v>
      </c>
      <c r="E130" s="369" t="s">
        <v>245</v>
      </c>
      <c r="F130" s="370" t="s">
        <v>246</v>
      </c>
      <c r="G130" s="371" t="s">
        <v>247</v>
      </c>
      <c r="H130" s="354">
        <v>1061.379</v>
      </c>
      <c r="I130" s="175"/>
      <c r="J130" s="347">
        <f>ROUND(I130*H130,2)</f>
        <v>0</v>
      </c>
      <c r="K130" s="174" t="s">
        <v>202</v>
      </c>
      <c r="L130" s="39"/>
      <c r="M130" s="176" t="s">
        <v>5</v>
      </c>
      <c r="N130" s="177" t="s">
        <v>42</v>
      </c>
      <c r="O130" s="282"/>
      <c r="P130" s="165">
        <f>O130*H130</f>
        <v>0</v>
      </c>
      <c r="Q130" s="165">
        <v>0</v>
      </c>
      <c r="R130" s="165">
        <f>Q130*H130</f>
        <v>0</v>
      </c>
      <c r="S130" s="165">
        <v>0</v>
      </c>
      <c r="T130" s="166">
        <f>S130*H130</f>
        <v>0</v>
      </c>
      <c r="AR130" s="22" t="s">
        <v>126</v>
      </c>
      <c r="AT130" s="22" t="s">
        <v>130</v>
      </c>
      <c r="AU130" s="22" t="s">
        <v>83</v>
      </c>
      <c r="AY130" s="22" t="s">
        <v>118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22" t="s">
        <v>76</v>
      </c>
      <c r="BK130" s="167">
        <f>ROUND(I130*H130,2)</f>
        <v>0</v>
      </c>
      <c r="BL130" s="22" t="s">
        <v>126</v>
      </c>
      <c r="BM130" s="22" t="s">
        <v>248</v>
      </c>
    </row>
    <row r="131" spans="2:51" s="11" customFormat="1" ht="13.5">
      <c r="B131" s="168"/>
      <c r="C131" s="346"/>
      <c r="D131" s="365" t="s">
        <v>128</v>
      </c>
      <c r="E131" s="366" t="s">
        <v>5</v>
      </c>
      <c r="F131" s="367" t="s">
        <v>234</v>
      </c>
      <c r="G131" s="346"/>
      <c r="H131" s="353">
        <v>482.445</v>
      </c>
      <c r="I131" s="170"/>
      <c r="J131" s="346"/>
      <c r="L131" s="168"/>
      <c r="M131" s="171"/>
      <c r="N131" s="172"/>
      <c r="O131" s="172"/>
      <c r="P131" s="172"/>
      <c r="Q131" s="172"/>
      <c r="R131" s="172"/>
      <c r="S131" s="172"/>
      <c r="T131" s="173"/>
      <c r="AT131" s="169" t="s">
        <v>128</v>
      </c>
      <c r="AU131" s="169" t="s">
        <v>83</v>
      </c>
      <c r="AV131" s="11" t="s">
        <v>83</v>
      </c>
      <c r="AW131" s="11" t="s">
        <v>35</v>
      </c>
      <c r="AX131" s="11" t="s">
        <v>71</v>
      </c>
      <c r="AY131" s="169" t="s">
        <v>118</v>
      </c>
    </row>
    <row r="132" spans="2:51" s="11" customFormat="1" ht="13.5">
      <c r="B132" s="168"/>
      <c r="C132" s="346"/>
      <c r="D132" s="365" t="s">
        <v>128</v>
      </c>
      <c r="E132" s="366" t="s">
        <v>5</v>
      </c>
      <c r="F132" s="367" t="s">
        <v>249</v>
      </c>
      <c r="G132" s="346"/>
      <c r="H132" s="353">
        <v>1061.379</v>
      </c>
      <c r="I132" s="170"/>
      <c r="J132" s="346"/>
      <c r="L132" s="168"/>
      <c r="M132" s="171"/>
      <c r="N132" s="172"/>
      <c r="O132" s="172"/>
      <c r="P132" s="172"/>
      <c r="Q132" s="172"/>
      <c r="R132" s="172"/>
      <c r="S132" s="172"/>
      <c r="T132" s="173"/>
      <c r="AT132" s="169" t="s">
        <v>128</v>
      </c>
      <c r="AU132" s="169" t="s">
        <v>83</v>
      </c>
      <c r="AV132" s="11" t="s">
        <v>83</v>
      </c>
      <c r="AW132" s="11" t="s">
        <v>35</v>
      </c>
      <c r="AX132" s="11" t="s">
        <v>76</v>
      </c>
      <c r="AY132" s="169" t="s">
        <v>118</v>
      </c>
    </row>
    <row r="133" spans="1:65" s="280" customFormat="1" ht="25.5" customHeight="1">
      <c r="A133" s="289"/>
      <c r="B133" s="159"/>
      <c r="C133" s="368" t="s">
        <v>250</v>
      </c>
      <c r="D133" s="368" t="s">
        <v>130</v>
      </c>
      <c r="E133" s="369" t="s">
        <v>251</v>
      </c>
      <c r="F133" s="370" t="s">
        <v>252</v>
      </c>
      <c r="G133" s="371" t="s">
        <v>155</v>
      </c>
      <c r="H133" s="354">
        <v>1813.955</v>
      </c>
      <c r="I133" s="175"/>
      <c r="J133" s="347">
        <f>ROUND(I133*H133,2)</f>
        <v>0</v>
      </c>
      <c r="K133" s="174" t="s">
        <v>5</v>
      </c>
      <c r="L133" s="39"/>
      <c r="M133" s="176" t="s">
        <v>5</v>
      </c>
      <c r="N133" s="177" t="s">
        <v>42</v>
      </c>
      <c r="O133" s="282"/>
      <c r="P133" s="165">
        <f>O133*H133</f>
        <v>0</v>
      </c>
      <c r="Q133" s="165">
        <v>0</v>
      </c>
      <c r="R133" s="165">
        <f>Q133*H133</f>
        <v>0</v>
      </c>
      <c r="S133" s="165">
        <v>0</v>
      </c>
      <c r="T133" s="166">
        <f>S133*H133</f>
        <v>0</v>
      </c>
      <c r="AR133" s="22" t="s">
        <v>126</v>
      </c>
      <c r="AT133" s="22" t="s">
        <v>130</v>
      </c>
      <c r="AU133" s="22" t="s">
        <v>83</v>
      </c>
      <c r="AY133" s="22" t="s">
        <v>118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22" t="s">
        <v>76</v>
      </c>
      <c r="BK133" s="167">
        <f>ROUND(I133*H133,2)</f>
        <v>0</v>
      </c>
      <c r="BL133" s="22" t="s">
        <v>126</v>
      </c>
      <c r="BM133" s="22" t="s">
        <v>253</v>
      </c>
    </row>
    <row r="134" spans="2:51" s="11" customFormat="1" ht="13.5">
      <c r="B134" s="168"/>
      <c r="C134" s="346"/>
      <c r="D134" s="365" t="s">
        <v>128</v>
      </c>
      <c r="E134" s="366" t="s">
        <v>5</v>
      </c>
      <c r="F134" s="367" t="s">
        <v>254</v>
      </c>
      <c r="G134" s="346"/>
      <c r="H134" s="353">
        <v>1813.955</v>
      </c>
      <c r="I134" s="170"/>
      <c r="J134" s="346"/>
      <c r="L134" s="168"/>
      <c r="M134" s="171"/>
      <c r="N134" s="172"/>
      <c r="O134" s="172"/>
      <c r="P134" s="172"/>
      <c r="Q134" s="172"/>
      <c r="R134" s="172"/>
      <c r="S134" s="172"/>
      <c r="T134" s="173"/>
      <c r="AT134" s="169" t="s">
        <v>128</v>
      </c>
      <c r="AU134" s="169" t="s">
        <v>83</v>
      </c>
      <c r="AV134" s="11" t="s">
        <v>83</v>
      </c>
      <c r="AW134" s="11" t="s">
        <v>35</v>
      </c>
      <c r="AX134" s="11" t="s">
        <v>76</v>
      </c>
      <c r="AY134" s="169" t="s">
        <v>118</v>
      </c>
    </row>
    <row r="135" spans="1:65" s="280" customFormat="1" ht="25.5" customHeight="1">
      <c r="A135" s="289"/>
      <c r="B135" s="159"/>
      <c r="C135" s="368" t="s">
        <v>255</v>
      </c>
      <c r="D135" s="368" t="s">
        <v>130</v>
      </c>
      <c r="E135" s="369" t="s">
        <v>256</v>
      </c>
      <c r="F135" s="370" t="s">
        <v>257</v>
      </c>
      <c r="G135" s="371" t="s">
        <v>211</v>
      </c>
      <c r="H135" s="354">
        <v>8576.8</v>
      </c>
      <c r="I135" s="175"/>
      <c r="J135" s="347">
        <f>ROUND(I135*H135,2)</f>
        <v>0</v>
      </c>
      <c r="K135" s="174" t="s">
        <v>165</v>
      </c>
      <c r="L135" s="39"/>
      <c r="M135" s="176" t="s">
        <v>5</v>
      </c>
      <c r="N135" s="177" t="s">
        <v>42</v>
      </c>
      <c r="O135" s="282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AR135" s="22" t="s">
        <v>126</v>
      </c>
      <c r="AT135" s="22" t="s">
        <v>130</v>
      </c>
      <c r="AU135" s="22" t="s">
        <v>83</v>
      </c>
      <c r="AY135" s="22" t="s">
        <v>118</v>
      </c>
      <c r="BE135" s="167">
        <f>IF(N135="základní",J135,0)</f>
        <v>0</v>
      </c>
      <c r="BF135" s="167">
        <f>IF(N135="snížená",J135,0)</f>
        <v>0</v>
      </c>
      <c r="BG135" s="167">
        <f>IF(N135="zákl. přenesená",J135,0)</f>
        <v>0</v>
      </c>
      <c r="BH135" s="167">
        <f>IF(N135="sníž. přenesená",J135,0)</f>
        <v>0</v>
      </c>
      <c r="BI135" s="167">
        <f>IF(N135="nulová",J135,0)</f>
        <v>0</v>
      </c>
      <c r="BJ135" s="22" t="s">
        <v>76</v>
      </c>
      <c r="BK135" s="167">
        <f>ROUND(I135*H135,2)</f>
        <v>0</v>
      </c>
      <c r="BL135" s="22" t="s">
        <v>126</v>
      </c>
      <c r="BM135" s="22" t="s">
        <v>258</v>
      </c>
    </row>
    <row r="136" spans="1:47" s="280" customFormat="1" ht="121.5">
      <c r="A136" s="289"/>
      <c r="B136" s="39"/>
      <c r="C136" s="348"/>
      <c r="D136" s="365" t="s">
        <v>180</v>
      </c>
      <c r="E136" s="348"/>
      <c r="F136" s="372" t="s">
        <v>259</v>
      </c>
      <c r="G136" s="348"/>
      <c r="H136" s="348"/>
      <c r="I136" s="139"/>
      <c r="J136" s="348"/>
      <c r="K136" s="289"/>
      <c r="L136" s="39"/>
      <c r="M136" s="178"/>
      <c r="N136" s="282"/>
      <c r="O136" s="282"/>
      <c r="P136" s="282"/>
      <c r="Q136" s="282"/>
      <c r="R136" s="282"/>
      <c r="S136" s="282"/>
      <c r="T136" s="66"/>
      <c r="AT136" s="22" t="s">
        <v>180</v>
      </c>
      <c r="AU136" s="22" t="s">
        <v>83</v>
      </c>
    </row>
    <row r="137" spans="2:51" s="11" customFormat="1" ht="13.5">
      <c r="B137" s="168"/>
      <c r="C137" s="346"/>
      <c r="D137" s="365" t="s">
        <v>128</v>
      </c>
      <c r="E137" s="366" t="s">
        <v>5</v>
      </c>
      <c r="F137" s="367" t="s">
        <v>260</v>
      </c>
      <c r="G137" s="346"/>
      <c r="H137" s="353">
        <v>8576.8</v>
      </c>
      <c r="I137" s="170"/>
      <c r="J137" s="346"/>
      <c r="L137" s="168"/>
      <c r="M137" s="171"/>
      <c r="N137" s="172"/>
      <c r="O137" s="172"/>
      <c r="P137" s="172"/>
      <c r="Q137" s="172"/>
      <c r="R137" s="172"/>
      <c r="S137" s="172"/>
      <c r="T137" s="173"/>
      <c r="AT137" s="169" t="s">
        <v>128</v>
      </c>
      <c r="AU137" s="169" t="s">
        <v>83</v>
      </c>
      <c r="AV137" s="11" t="s">
        <v>83</v>
      </c>
      <c r="AW137" s="11" t="s">
        <v>35</v>
      </c>
      <c r="AX137" s="11" t="s">
        <v>76</v>
      </c>
      <c r="AY137" s="169" t="s">
        <v>118</v>
      </c>
    </row>
    <row r="138" spans="1:65" s="280" customFormat="1" ht="25.5" customHeight="1">
      <c r="A138" s="289"/>
      <c r="B138" s="159"/>
      <c r="C138" s="368" t="s">
        <v>261</v>
      </c>
      <c r="D138" s="368" t="s">
        <v>130</v>
      </c>
      <c r="E138" s="369" t="s">
        <v>262</v>
      </c>
      <c r="F138" s="370" t="s">
        <v>263</v>
      </c>
      <c r="G138" s="371" t="s">
        <v>211</v>
      </c>
      <c r="H138" s="354">
        <v>96.6</v>
      </c>
      <c r="I138" s="175"/>
      <c r="J138" s="347">
        <f>ROUND(I138*H138,2)</f>
        <v>0</v>
      </c>
      <c r="K138" s="174" t="s">
        <v>165</v>
      </c>
      <c r="L138" s="39"/>
      <c r="M138" s="176" t="s">
        <v>5</v>
      </c>
      <c r="N138" s="177" t="s">
        <v>42</v>
      </c>
      <c r="O138" s="282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AR138" s="22" t="s">
        <v>126</v>
      </c>
      <c r="AT138" s="22" t="s">
        <v>130</v>
      </c>
      <c r="AU138" s="22" t="s">
        <v>83</v>
      </c>
      <c r="AY138" s="22" t="s">
        <v>118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22" t="s">
        <v>76</v>
      </c>
      <c r="BK138" s="167">
        <f>ROUND(I138*H138,2)</f>
        <v>0</v>
      </c>
      <c r="BL138" s="22" t="s">
        <v>126</v>
      </c>
      <c r="BM138" s="22" t="s">
        <v>264</v>
      </c>
    </row>
    <row r="139" spans="1:47" s="280" customFormat="1" ht="121.5">
      <c r="A139" s="289"/>
      <c r="B139" s="39"/>
      <c r="C139" s="348"/>
      <c r="D139" s="365" t="s">
        <v>180</v>
      </c>
      <c r="E139" s="348"/>
      <c r="F139" s="372" t="s">
        <v>265</v>
      </c>
      <c r="G139" s="348"/>
      <c r="H139" s="348"/>
      <c r="I139" s="139"/>
      <c r="J139" s="348"/>
      <c r="K139" s="289"/>
      <c r="L139" s="39"/>
      <c r="M139" s="178"/>
      <c r="N139" s="282"/>
      <c r="O139" s="282"/>
      <c r="P139" s="282"/>
      <c r="Q139" s="282"/>
      <c r="R139" s="282"/>
      <c r="S139" s="282"/>
      <c r="T139" s="66"/>
      <c r="AT139" s="22" t="s">
        <v>180</v>
      </c>
      <c r="AU139" s="22" t="s">
        <v>83</v>
      </c>
    </row>
    <row r="140" spans="2:51" s="11" customFormat="1" ht="13.5">
      <c r="B140" s="168"/>
      <c r="C140" s="346"/>
      <c r="D140" s="365" t="s">
        <v>128</v>
      </c>
      <c r="E140" s="366" t="s">
        <v>5</v>
      </c>
      <c r="F140" s="367" t="s">
        <v>266</v>
      </c>
      <c r="G140" s="346"/>
      <c r="H140" s="353">
        <v>96.6</v>
      </c>
      <c r="I140" s="170"/>
      <c r="J140" s="346"/>
      <c r="L140" s="168"/>
      <c r="M140" s="171"/>
      <c r="N140" s="172"/>
      <c r="O140" s="172"/>
      <c r="P140" s="172"/>
      <c r="Q140" s="172"/>
      <c r="R140" s="172"/>
      <c r="S140" s="172"/>
      <c r="T140" s="173"/>
      <c r="AT140" s="169" t="s">
        <v>128</v>
      </c>
      <c r="AU140" s="169" t="s">
        <v>83</v>
      </c>
      <c r="AV140" s="11" t="s">
        <v>83</v>
      </c>
      <c r="AW140" s="11" t="s">
        <v>35</v>
      </c>
      <c r="AX140" s="11" t="s">
        <v>76</v>
      </c>
      <c r="AY140" s="169" t="s">
        <v>118</v>
      </c>
    </row>
    <row r="141" spans="1:65" s="280" customFormat="1" ht="16.5" customHeight="1">
      <c r="A141" s="289"/>
      <c r="B141" s="159"/>
      <c r="C141" s="361" t="s">
        <v>267</v>
      </c>
      <c r="D141" s="361" t="s">
        <v>120</v>
      </c>
      <c r="E141" s="362" t="s">
        <v>268</v>
      </c>
      <c r="F141" s="363" t="s">
        <v>269</v>
      </c>
      <c r="G141" s="364" t="s">
        <v>270</v>
      </c>
      <c r="H141" s="352">
        <v>0.072</v>
      </c>
      <c r="I141" s="161"/>
      <c r="J141" s="345">
        <f>ROUND(I141*H141,2)</f>
        <v>0</v>
      </c>
      <c r="K141" s="160" t="s">
        <v>165</v>
      </c>
      <c r="L141" s="162"/>
      <c r="M141" s="163" t="s">
        <v>5</v>
      </c>
      <c r="N141" s="164" t="s">
        <v>42</v>
      </c>
      <c r="O141" s="282"/>
      <c r="P141" s="165">
        <f>O141*H141</f>
        <v>0</v>
      </c>
      <c r="Q141" s="165">
        <v>0.001</v>
      </c>
      <c r="R141" s="165">
        <f>Q141*H141</f>
        <v>7.2E-05</v>
      </c>
      <c r="S141" s="165">
        <v>0</v>
      </c>
      <c r="T141" s="166">
        <f>S141*H141</f>
        <v>0</v>
      </c>
      <c r="AR141" s="22" t="s">
        <v>125</v>
      </c>
      <c r="AT141" s="22" t="s">
        <v>120</v>
      </c>
      <c r="AU141" s="22" t="s">
        <v>83</v>
      </c>
      <c r="AY141" s="22" t="s">
        <v>118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22" t="s">
        <v>76</v>
      </c>
      <c r="BK141" s="167">
        <f>ROUND(I141*H141,2)</f>
        <v>0</v>
      </c>
      <c r="BL141" s="22" t="s">
        <v>126</v>
      </c>
      <c r="BM141" s="22" t="s">
        <v>271</v>
      </c>
    </row>
    <row r="142" spans="2:51" s="11" customFormat="1" ht="13.5">
      <c r="B142" s="168"/>
      <c r="C142" s="346"/>
      <c r="D142" s="365" t="s">
        <v>128</v>
      </c>
      <c r="E142" s="346"/>
      <c r="F142" s="367" t="s">
        <v>272</v>
      </c>
      <c r="G142" s="346"/>
      <c r="H142" s="353">
        <v>0.072</v>
      </c>
      <c r="I142" s="170"/>
      <c r="J142" s="346"/>
      <c r="L142" s="168"/>
      <c r="M142" s="171"/>
      <c r="N142" s="172"/>
      <c r="O142" s="172"/>
      <c r="P142" s="172"/>
      <c r="Q142" s="172"/>
      <c r="R142" s="172"/>
      <c r="S142" s="172"/>
      <c r="T142" s="173"/>
      <c r="AT142" s="169" t="s">
        <v>128</v>
      </c>
      <c r="AU142" s="169" t="s">
        <v>83</v>
      </c>
      <c r="AV142" s="11" t="s">
        <v>83</v>
      </c>
      <c r="AW142" s="11" t="s">
        <v>6</v>
      </c>
      <c r="AX142" s="11" t="s">
        <v>76</v>
      </c>
      <c r="AY142" s="169" t="s">
        <v>118</v>
      </c>
    </row>
    <row r="143" spans="2:63" s="10" customFormat="1" ht="29.85" customHeight="1">
      <c r="B143" s="150"/>
      <c r="C143" s="351"/>
      <c r="D143" s="358" t="s">
        <v>70</v>
      </c>
      <c r="E143" s="360" t="s">
        <v>83</v>
      </c>
      <c r="F143" s="360" t="s">
        <v>273</v>
      </c>
      <c r="G143" s="351"/>
      <c r="H143" s="351"/>
      <c r="I143" s="152"/>
      <c r="J143" s="344">
        <f>BK143</f>
        <v>0</v>
      </c>
      <c r="L143" s="150"/>
      <c r="M143" s="153"/>
      <c r="N143" s="154"/>
      <c r="O143" s="154"/>
      <c r="P143" s="155">
        <f>SUM(P144:P145)</f>
        <v>0</v>
      </c>
      <c r="Q143" s="154"/>
      <c r="R143" s="155">
        <f>SUM(R144:R145)</f>
        <v>1.6922549999999998</v>
      </c>
      <c r="S143" s="154"/>
      <c r="T143" s="156">
        <f>SUM(T144:T145)</f>
        <v>0</v>
      </c>
      <c r="AR143" s="151" t="s">
        <v>76</v>
      </c>
      <c r="AT143" s="157" t="s">
        <v>70</v>
      </c>
      <c r="AU143" s="157" t="s">
        <v>76</v>
      </c>
      <c r="AY143" s="151" t="s">
        <v>118</v>
      </c>
      <c r="BK143" s="158">
        <f>SUM(BK144:BK145)</f>
        <v>0</v>
      </c>
    </row>
    <row r="144" spans="1:65" s="280" customFormat="1" ht="25.5" customHeight="1">
      <c r="A144" s="289"/>
      <c r="B144" s="159"/>
      <c r="C144" s="368" t="s">
        <v>274</v>
      </c>
      <c r="D144" s="368" t="s">
        <v>130</v>
      </c>
      <c r="E144" s="369" t="s">
        <v>275</v>
      </c>
      <c r="F144" s="370" t="s">
        <v>276</v>
      </c>
      <c r="G144" s="371" t="s">
        <v>155</v>
      </c>
      <c r="H144" s="354">
        <v>0.75</v>
      </c>
      <c r="I144" s="175"/>
      <c r="J144" s="347">
        <f>ROUND(I144*H144,2)</f>
        <v>0</v>
      </c>
      <c r="K144" s="174" t="s">
        <v>124</v>
      </c>
      <c r="L144" s="39"/>
      <c r="M144" s="176" t="s">
        <v>5</v>
      </c>
      <c r="N144" s="177" t="s">
        <v>42</v>
      </c>
      <c r="O144" s="282"/>
      <c r="P144" s="165">
        <f>O144*H144</f>
        <v>0</v>
      </c>
      <c r="Q144" s="165">
        <v>2.25634</v>
      </c>
      <c r="R144" s="165">
        <f>Q144*H144</f>
        <v>1.6922549999999998</v>
      </c>
      <c r="S144" s="165">
        <v>0</v>
      </c>
      <c r="T144" s="166">
        <f>S144*H144</f>
        <v>0</v>
      </c>
      <c r="AR144" s="22" t="s">
        <v>126</v>
      </c>
      <c r="AT144" s="22" t="s">
        <v>130</v>
      </c>
      <c r="AU144" s="22" t="s">
        <v>83</v>
      </c>
      <c r="AY144" s="22" t="s">
        <v>118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22" t="s">
        <v>76</v>
      </c>
      <c r="BK144" s="167">
        <f>ROUND(I144*H144,2)</f>
        <v>0</v>
      </c>
      <c r="BL144" s="22" t="s">
        <v>126</v>
      </c>
      <c r="BM144" s="22" t="s">
        <v>277</v>
      </c>
    </row>
    <row r="145" spans="2:51" s="11" customFormat="1" ht="13.5">
      <c r="B145" s="168"/>
      <c r="C145" s="346"/>
      <c r="D145" s="365" t="s">
        <v>128</v>
      </c>
      <c r="E145" s="366" t="s">
        <v>5</v>
      </c>
      <c r="F145" s="367" t="s">
        <v>278</v>
      </c>
      <c r="G145" s="346"/>
      <c r="H145" s="353">
        <v>0.75</v>
      </c>
      <c r="I145" s="170"/>
      <c r="J145" s="346"/>
      <c r="L145" s="168"/>
      <c r="M145" s="171"/>
      <c r="N145" s="172"/>
      <c r="O145" s="172"/>
      <c r="P145" s="172"/>
      <c r="Q145" s="172"/>
      <c r="R145" s="172"/>
      <c r="S145" s="172"/>
      <c r="T145" s="173"/>
      <c r="AT145" s="169" t="s">
        <v>128</v>
      </c>
      <c r="AU145" s="169" t="s">
        <v>83</v>
      </c>
      <c r="AV145" s="11" t="s">
        <v>83</v>
      </c>
      <c r="AW145" s="11" t="s">
        <v>35</v>
      </c>
      <c r="AX145" s="11" t="s">
        <v>76</v>
      </c>
      <c r="AY145" s="169" t="s">
        <v>118</v>
      </c>
    </row>
    <row r="146" spans="2:63" s="10" customFormat="1" ht="29.85" customHeight="1">
      <c r="B146" s="150"/>
      <c r="C146" s="351"/>
      <c r="D146" s="358" t="s">
        <v>70</v>
      </c>
      <c r="E146" s="360" t="s">
        <v>136</v>
      </c>
      <c r="F146" s="360" t="s">
        <v>279</v>
      </c>
      <c r="G146" s="351"/>
      <c r="H146" s="351"/>
      <c r="I146" s="152"/>
      <c r="J146" s="344">
        <f>BK146</f>
        <v>0</v>
      </c>
      <c r="L146" s="150"/>
      <c r="M146" s="153"/>
      <c r="N146" s="154"/>
      <c r="O146" s="154"/>
      <c r="P146" s="155">
        <f>SUM(P147:P150)</f>
        <v>0</v>
      </c>
      <c r="Q146" s="154"/>
      <c r="R146" s="155">
        <f>SUM(R147:R150)</f>
        <v>0.8119600000000001</v>
      </c>
      <c r="S146" s="154"/>
      <c r="T146" s="156">
        <f>SUM(T147:T150)</f>
        <v>0</v>
      </c>
      <c r="AR146" s="151" t="s">
        <v>76</v>
      </c>
      <c r="AT146" s="157" t="s">
        <v>70</v>
      </c>
      <c r="AU146" s="157" t="s">
        <v>76</v>
      </c>
      <c r="AY146" s="151" t="s">
        <v>118</v>
      </c>
      <c r="BK146" s="158">
        <f>SUM(BK147:BK150)</f>
        <v>0</v>
      </c>
    </row>
    <row r="147" spans="1:65" s="280" customFormat="1" ht="25.5" customHeight="1">
      <c r="A147" s="289"/>
      <c r="B147" s="159"/>
      <c r="C147" s="368" t="s">
        <v>280</v>
      </c>
      <c r="D147" s="368" t="s">
        <v>130</v>
      </c>
      <c r="E147" s="369" t="s">
        <v>281</v>
      </c>
      <c r="F147" s="370" t="s">
        <v>282</v>
      </c>
      <c r="G147" s="371" t="s">
        <v>170</v>
      </c>
      <c r="H147" s="354">
        <v>2</v>
      </c>
      <c r="I147" s="175"/>
      <c r="J147" s="347">
        <f>ROUND(I147*H147,2)</f>
        <v>0</v>
      </c>
      <c r="K147" s="174" t="s">
        <v>165</v>
      </c>
      <c r="L147" s="39"/>
      <c r="M147" s="176" t="s">
        <v>5</v>
      </c>
      <c r="N147" s="177" t="s">
        <v>42</v>
      </c>
      <c r="O147" s="282"/>
      <c r="P147" s="165">
        <f>O147*H147</f>
        <v>0</v>
      </c>
      <c r="Q147" s="165">
        <v>0.2429</v>
      </c>
      <c r="R147" s="165">
        <f>Q147*H147</f>
        <v>0.4858</v>
      </c>
      <c r="S147" s="165">
        <v>0</v>
      </c>
      <c r="T147" s="166">
        <f>S147*H147</f>
        <v>0</v>
      </c>
      <c r="AR147" s="22" t="s">
        <v>126</v>
      </c>
      <c r="AT147" s="22" t="s">
        <v>130</v>
      </c>
      <c r="AU147" s="22" t="s">
        <v>83</v>
      </c>
      <c r="AY147" s="22" t="s">
        <v>118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22" t="s">
        <v>76</v>
      </c>
      <c r="BK147" s="167">
        <f>ROUND(I147*H147,2)</f>
        <v>0</v>
      </c>
      <c r="BL147" s="22" t="s">
        <v>126</v>
      </c>
      <c r="BM147" s="22" t="s">
        <v>283</v>
      </c>
    </row>
    <row r="148" spans="1:47" s="280" customFormat="1" ht="27">
      <c r="A148" s="289"/>
      <c r="B148" s="39"/>
      <c r="C148" s="348"/>
      <c r="D148" s="365" t="s">
        <v>180</v>
      </c>
      <c r="E148" s="348"/>
      <c r="F148" s="372" t="s">
        <v>284</v>
      </c>
      <c r="G148" s="348"/>
      <c r="H148" s="348"/>
      <c r="I148" s="139"/>
      <c r="J148" s="348"/>
      <c r="K148" s="289"/>
      <c r="L148" s="39"/>
      <c r="M148" s="178"/>
      <c r="N148" s="282"/>
      <c r="O148" s="282"/>
      <c r="P148" s="282"/>
      <c r="Q148" s="282"/>
      <c r="R148" s="282"/>
      <c r="S148" s="282"/>
      <c r="T148" s="66"/>
      <c r="AT148" s="22" t="s">
        <v>180</v>
      </c>
      <c r="AU148" s="22" t="s">
        <v>83</v>
      </c>
    </row>
    <row r="149" spans="1:65" s="280" customFormat="1" ht="25.5" customHeight="1">
      <c r="A149" s="289"/>
      <c r="B149" s="159"/>
      <c r="C149" s="361" t="s">
        <v>285</v>
      </c>
      <c r="D149" s="361" t="s">
        <v>120</v>
      </c>
      <c r="E149" s="362" t="s">
        <v>286</v>
      </c>
      <c r="F149" s="363" t="s">
        <v>287</v>
      </c>
      <c r="G149" s="364" t="s">
        <v>170</v>
      </c>
      <c r="H149" s="352">
        <v>2</v>
      </c>
      <c r="I149" s="161"/>
      <c r="J149" s="345">
        <f>ROUND(I149*H149,2)</f>
        <v>0</v>
      </c>
      <c r="K149" s="160" t="s">
        <v>165</v>
      </c>
      <c r="L149" s="162"/>
      <c r="M149" s="163" t="s">
        <v>5</v>
      </c>
      <c r="N149" s="164" t="s">
        <v>42</v>
      </c>
      <c r="O149" s="282"/>
      <c r="P149" s="165">
        <f>O149*H149</f>
        <v>0</v>
      </c>
      <c r="Q149" s="165">
        <v>0.163</v>
      </c>
      <c r="R149" s="165">
        <f>Q149*H149</f>
        <v>0.326</v>
      </c>
      <c r="S149" s="165">
        <v>0</v>
      </c>
      <c r="T149" s="166">
        <f>S149*H149</f>
        <v>0</v>
      </c>
      <c r="AR149" s="22" t="s">
        <v>125</v>
      </c>
      <c r="AT149" s="22" t="s">
        <v>120</v>
      </c>
      <c r="AU149" s="22" t="s">
        <v>83</v>
      </c>
      <c r="AY149" s="22" t="s">
        <v>118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22" t="s">
        <v>76</v>
      </c>
      <c r="BK149" s="167">
        <f>ROUND(I149*H149,2)</f>
        <v>0</v>
      </c>
      <c r="BL149" s="22" t="s">
        <v>126</v>
      </c>
      <c r="BM149" s="22" t="s">
        <v>288</v>
      </c>
    </row>
    <row r="150" spans="1:65" s="280" customFormat="1" ht="16.5" customHeight="1">
      <c r="A150" s="289"/>
      <c r="B150" s="159"/>
      <c r="C150" s="361" t="s">
        <v>289</v>
      </c>
      <c r="D150" s="361" t="s">
        <v>120</v>
      </c>
      <c r="E150" s="362" t="s">
        <v>290</v>
      </c>
      <c r="F150" s="363" t="s">
        <v>291</v>
      </c>
      <c r="G150" s="364" t="s">
        <v>170</v>
      </c>
      <c r="H150" s="352">
        <v>2</v>
      </c>
      <c r="I150" s="161"/>
      <c r="J150" s="345">
        <f>ROUND(I150*H150,2)</f>
        <v>0</v>
      </c>
      <c r="K150" s="160" t="s">
        <v>165</v>
      </c>
      <c r="L150" s="162"/>
      <c r="M150" s="163" t="s">
        <v>5</v>
      </c>
      <c r="N150" s="164" t="s">
        <v>42</v>
      </c>
      <c r="O150" s="282"/>
      <c r="P150" s="165">
        <f>O150*H150</f>
        <v>0</v>
      </c>
      <c r="Q150" s="165">
        <v>8E-05</v>
      </c>
      <c r="R150" s="165">
        <f>Q150*H150</f>
        <v>0.00016</v>
      </c>
      <c r="S150" s="165">
        <v>0</v>
      </c>
      <c r="T150" s="166">
        <f>S150*H150</f>
        <v>0</v>
      </c>
      <c r="AR150" s="22" t="s">
        <v>125</v>
      </c>
      <c r="AT150" s="22" t="s">
        <v>120</v>
      </c>
      <c r="AU150" s="22" t="s">
        <v>83</v>
      </c>
      <c r="AY150" s="22" t="s">
        <v>118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22" t="s">
        <v>76</v>
      </c>
      <c r="BK150" s="167">
        <f>ROUND(I150*H150,2)</f>
        <v>0</v>
      </c>
      <c r="BL150" s="22" t="s">
        <v>126</v>
      </c>
      <c r="BM150" s="22" t="s">
        <v>292</v>
      </c>
    </row>
    <row r="151" spans="2:63" s="10" customFormat="1" ht="29.85" customHeight="1">
      <c r="B151" s="150"/>
      <c r="C151" s="351"/>
      <c r="D151" s="358" t="s">
        <v>70</v>
      </c>
      <c r="E151" s="360" t="s">
        <v>126</v>
      </c>
      <c r="F151" s="360" t="s">
        <v>293</v>
      </c>
      <c r="G151" s="351"/>
      <c r="H151" s="351"/>
      <c r="I151" s="152"/>
      <c r="J151" s="344">
        <f>BK151</f>
        <v>0</v>
      </c>
      <c r="L151" s="150"/>
      <c r="M151" s="153"/>
      <c r="N151" s="154"/>
      <c r="O151" s="154"/>
      <c r="P151" s="155">
        <f>SUM(P152:P153)</f>
        <v>0</v>
      </c>
      <c r="Q151" s="154"/>
      <c r="R151" s="155">
        <f>SUM(R152:R153)</f>
        <v>912.19253265</v>
      </c>
      <c r="S151" s="154"/>
      <c r="T151" s="156">
        <f>SUM(T152:T153)</f>
        <v>0</v>
      </c>
      <c r="AR151" s="151" t="s">
        <v>76</v>
      </c>
      <c r="AT151" s="157" t="s">
        <v>70</v>
      </c>
      <c r="AU151" s="157" t="s">
        <v>76</v>
      </c>
      <c r="AY151" s="151" t="s">
        <v>118</v>
      </c>
      <c r="BK151" s="158">
        <f>SUM(BK152:BK153)</f>
        <v>0</v>
      </c>
    </row>
    <row r="152" spans="1:65" s="280" customFormat="1" ht="16.5" customHeight="1">
      <c r="A152" s="289"/>
      <c r="B152" s="159"/>
      <c r="C152" s="368" t="s">
        <v>294</v>
      </c>
      <c r="D152" s="368" t="s">
        <v>130</v>
      </c>
      <c r="E152" s="369" t="s">
        <v>295</v>
      </c>
      <c r="F152" s="370" t="s">
        <v>296</v>
      </c>
      <c r="G152" s="371" t="s">
        <v>155</v>
      </c>
      <c r="H152" s="354">
        <v>482.445</v>
      </c>
      <c r="I152" s="175"/>
      <c r="J152" s="347">
        <f>ROUND(I152*H152,2)</f>
        <v>0</v>
      </c>
      <c r="K152" s="174" t="s">
        <v>5</v>
      </c>
      <c r="L152" s="39"/>
      <c r="M152" s="176" t="s">
        <v>5</v>
      </c>
      <c r="N152" s="177" t="s">
        <v>42</v>
      </c>
      <c r="O152" s="282"/>
      <c r="P152" s="165">
        <f>O152*H152</f>
        <v>0</v>
      </c>
      <c r="Q152" s="165">
        <v>1.89077</v>
      </c>
      <c r="R152" s="165">
        <f>Q152*H152</f>
        <v>912.19253265</v>
      </c>
      <c r="S152" s="165">
        <v>0</v>
      </c>
      <c r="T152" s="166">
        <f>S152*H152</f>
        <v>0</v>
      </c>
      <c r="AR152" s="22" t="s">
        <v>126</v>
      </c>
      <c r="AT152" s="22" t="s">
        <v>130</v>
      </c>
      <c r="AU152" s="22" t="s">
        <v>83</v>
      </c>
      <c r="AY152" s="22" t="s">
        <v>118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22" t="s">
        <v>76</v>
      </c>
      <c r="BK152" s="167">
        <f>ROUND(I152*H152,2)</f>
        <v>0</v>
      </c>
      <c r="BL152" s="22" t="s">
        <v>126</v>
      </c>
      <c r="BM152" s="22" t="s">
        <v>297</v>
      </c>
    </row>
    <row r="153" spans="2:51" s="11" customFormat="1" ht="13.5">
      <c r="B153" s="168"/>
      <c r="C153" s="346"/>
      <c r="D153" s="365" t="s">
        <v>128</v>
      </c>
      <c r="E153" s="366" t="s">
        <v>5</v>
      </c>
      <c r="F153" s="367" t="s">
        <v>234</v>
      </c>
      <c r="G153" s="346"/>
      <c r="H153" s="353">
        <v>482.445</v>
      </c>
      <c r="I153" s="170"/>
      <c r="J153" s="346"/>
      <c r="L153" s="168"/>
      <c r="M153" s="171"/>
      <c r="N153" s="172"/>
      <c r="O153" s="172"/>
      <c r="P153" s="172"/>
      <c r="Q153" s="172"/>
      <c r="R153" s="172"/>
      <c r="S153" s="172"/>
      <c r="T153" s="173"/>
      <c r="AT153" s="169" t="s">
        <v>128</v>
      </c>
      <c r="AU153" s="169" t="s">
        <v>83</v>
      </c>
      <c r="AV153" s="11" t="s">
        <v>83</v>
      </c>
      <c r="AW153" s="11" t="s">
        <v>35</v>
      </c>
      <c r="AX153" s="11" t="s">
        <v>76</v>
      </c>
      <c r="AY153" s="169" t="s">
        <v>118</v>
      </c>
    </row>
    <row r="154" spans="2:63" s="10" customFormat="1" ht="29.85" customHeight="1">
      <c r="B154" s="150"/>
      <c r="C154" s="351"/>
      <c r="D154" s="358" t="s">
        <v>70</v>
      </c>
      <c r="E154" s="360" t="s">
        <v>125</v>
      </c>
      <c r="F154" s="360" t="s">
        <v>298</v>
      </c>
      <c r="G154" s="351"/>
      <c r="H154" s="351"/>
      <c r="I154" s="152"/>
      <c r="J154" s="344">
        <f>BK154</f>
        <v>0</v>
      </c>
      <c r="L154" s="150"/>
      <c r="M154" s="153"/>
      <c r="N154" s="154"/>
      <c r="O154" s="154"/>
      <c r="P154" s="155">
        <f>SUM(P155:P220)</f>
        <v>0</v>
      </c>
      <c r="Q154" s="154"/>
      <c r="R154" s="155">
        <f>SUM(R155:R220)</f>
        <v>31.242866619999997</v>
      </c>
      <c r="S154" s="154"/>
      <c r="T154" s="156">
        <f>SUM(T155:T220)</f>
        <v>0</v>
      </c>
      <c r="AR154" s="151" t="s">
        <v>76</v>
      </c>
      <c r="AT154" s="157" t="s">
        <v>70</v>
      </c>
      <c r="AU154" s="157" t="s">
        <v>76</v>
      </c>
      <c r="AY154" s="151" t="s">
        <v>118</v>
      </c>
      <c r="BK154" s="158">
        <f>SUM(BK155:BK220)</f>
        <v>0</v>
      </c>
    </row>
    <row r="155" spans="2:65" s="276" customFormat="1" ht="16.5" customHeight="1">
      <c r="B155" s="267"/>
      <c r="C155" s="375" t="s">
        <v>299</v>
      </c>
      <c r="D155" s="375" t="s">
        <v>120</v>
      </c>
      <c r="E155" s="376" t="s">
        <v>300</v>
      </c>
      <c r="F155" s="377" t="s">
        <v>301</v>
      </c>
      <c r="G155" s="378" t="s">
        <v>170</v>
      </c>
      <c r="H155" s="356">
        <v>1</v>
      </c>
      <c r="I155" s="269"/>
      <c r="J155" s="350">
        <f>ROUND(I155*H155,2)</f>
        <v>0</v>
      </c>
      <c r="K155" s="268" t="s">
        <v>165</v>
      </c>
      <c r="L155" s="270" t="s">
        <v>793</v>
      </c>
      <c r="M155" s="271" t="s">
        <v>5</v>
      </c>
      <c r="N155" s="272" t="s">
        <v>42</v>
      </c>
      <c r="O155" s="273"/>
      <c r="P155" s="274">
        <f>O155*H155</f>
        <v>0</v>
      </c>
      <c r="Q155" s="274">
        <v>0.0056</v>
      </c>
      <c r="R155" s="274">
        <f>Q155*H155</f>
        <v>0.0056</v>
      </c>
      <c r="S155" s="274">
        <v>0</v>
      </c>
      <c r="T155" s="275">
        <f>S155*H155</f>
        <v>0</v>
      </c>
      <c r="AR155" s="277" t="s">
        <v>125</v>
      </c>
      <c r="AT155" s="277" t="s">
        <v>120</v>
      </c>
      <c r="AU155" s="277" t="s">
        <v>83</v>
      </c>
      <c r="AY155" s="277" t="s">
        <v>118</v>
      </c>
      <c r="BE155" s="278">
        <f>IF(N155="základní",J155,0)</f>
        <v>0</v>
      </c>
      <c r="BF155" s="278">
        <f>IF(N155="snížená",J155,0)</f>
        <v>0</v>
      </c>
      <c r="BG155" s="278">
        <f>IF(N155="zákl. přenesená",J155,0)</f>
        <v>0</v>
      </c>
      <c r="BH155" s="278">
        <f>IF(N155="sníž. přenesená",J155,0)</f>
        <v>0</v>
      </c>
      <c r="BI155" s="278">
        <f>IF(N155="nulová",J155,0)</f>
        <v>0</v>
      </c>
      <c r="BJ155" s="277" t="s">
        <v>76</v>
      </c>
      <c r="BK155" s="278">
        <f>ROUND(I155*H155,2)</f>
        <v>0</v>
      </c>
      <c r="BL155" s="277" t="s">
        <v>126</v>
      </c>
      <c r="BM155" s="277" t="s">
        <v>302</v>
      </c>
    </row>
    <row r="156" spans="1:65" s="280" customFormat="1" ht="16.5" customHeight="1">
      <c r="A156" s="289"/>
      <c r="B156" s="159"/>
      <c r="C156" s="368" t="s">
        <v>303</v>
      </c>
      <c r="D156" s="368" t="s">
        <v>130</v>
      </c>
      <c r="E156" s="369" t="s">
        <v>304</v>
      </c>
      <c r="F156" s="370" t="s">
        <v>305</v>
      </c>
      <c r="G156" s="371" t="s">
        <v>123</v>
      </c>
      <c r="H156" s="354">
        <v>1072.1</v>
      </c>
      <c r="I156" s="175"/>
      <c r="J156" s="347">
        <f>ROUND(I156*H156,2)</f>
        <v>0</v>
      </c>
      <c r="K156" s="174" t="s">
        <v>5</v>
      </c>
      <c r="L156" s="39"/>
      <c r="M156" s="176" t="s">
        <v>5</v>
      </c>
      <c r="N156" s="177" t="s">
        <v>42</v>
      </c>
      <c r="O156" s="282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AR156" s="22" t="s">
        <v>126</v>
      </c>
      <c r="AT156" s="22" t="s">
        <v>130</v>
      </c>
      <c r="AU156" s="22" t="s">
        <v>83</v>
      </c>
      <c r="AY156" s="22" t="s">
        <v>118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22" t="s">
        <v>76</v>
      </c>
      <c r="BK156" s="167">
        <f>ROUND(I156*H156,2)</f>
        <v>0</v>
      </c>
      <c r="BL156" s="22" t="s">
        <v>126</v>
      </c>
      <c r="BM156" s="22" t="s">
        <v>306</v>
      </c>
    </row>
    <row r="157" spans="1:65" s="280" customFormat="1" ht="51" customHeight="1">
      <c r="A157" s="289"/>
      <c r="B157" s="159"/>
      <c r="C157" s="361" t="s">
        <v>307</v>
      </c>
      <c r="D157" s="361" t="s">
        <v>120</v>
      </c>
      <c r="E157" s="362" t="s">
        <v>308</v>
      </c>
      <c r="F157" s="363" t="s">
        <v>309</v>
      </c>
      <c r="G157" s="364" t="s">
        <v>123</v>
      </c>
      <c r="H157" s="352">
        <v>5.8</v>
      </c>
      <c r="I157" s="161"/>
      <c r="J157" s="345">
        <f>ROUND(I157*H157,2)</f>
        <v>0</v>
      </c>
      <c r="K157" s="160" t="s">
        <v>124</v>
      </c>
      <c r="L157" s="162"/>
      <c r="M157" s="163" t="s">
        <v>5</v>
      </c>
      <c r="N157" s="164" t="s">
        <v>42</v>
      </c>
      <c r="O157" s="282"/>
      <c r="P157" s="165">
        <f>O157*H157</f>
        <v>0</v>
      </c>
      <c r="Q157" s="165">
        <v>0.0145</v>
      </c>
      <c r="R157" s="165">
        <f>Q157*H157</f>
        <v>0.08410000000000001</v>
      </c>
      <c r="S157" s="165">
        <v>0</v>
      </c>
      <c r="T157" s="166">
        <f>S157*H157</f>
        <v>0</v>
      </c>
      <c r="AR157" s="22" t="s">
        <v>125</v>
      </c>
      <c r="AT157" s="22" t="s">
        <v>120</v>
      </c>
      <c r="AU157" s="22" t="s">
        <v>83</v>
      </c>
      <c r="AY157" s="22" t="s">
        <v>118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22" t="s">
        <v>76</v>
      </c>
      <c r="BK157" s="167">
        <f>ROUND(I157*H157,2)</f>
        <v>0</v>
      </c>
      <c r="BL157" s="22" t="s">
        <v>126</v>
      </c>
      <c r="BM157" s="22" t="s">
        <v>310</v>
      </c>
    </row>
    <row r="158" spans="1:47" s="280" customFormat="1" ht="27">
      <c r="A158" s="289"/>
      <c r="B158" s="39"/>
      <c r="C158" s="348"/>
      <c r="D158" s="365" t="s">
        <v>311</v>
      </c>
      <c r="E158" s="348"/>
      <c r="F158" s="372" t="s">
        <v>312</v>
      </c>
      <c r="G158" s="348"/>
      <c r="H158" s="348"/>
      <c r="I158" s="139"/>
      <c r="J158" s="348"/>
      <c r="K158" s="289"/>
      <c r="L158" s="39"/>
      <c r="M158" s="178"/>
      <c r="N158" s="282"/>
      <c r="O158" s="282"/>
      <c r="P158" s="282"/>
      <c r="Q158" s="282"/>
      <c r="R158" s="282"/>
      <c r="S158" s="282"/>
      <c r="T158" s="66"/>
      <c r="AT158" s="22" t="s">
        <v>311</v>
      </c>
      <c r="AU158" s="22" t="s">
        <v>83</v>
      </c>
    </row>
    <row r="159" spans="2:51" s="11" customFormat="1" ht="13.5">
      <c r="B159" s="168"/>
      <c r="C159" s="346"/>
      <c r="D159" s="365" t="s">
        <v>128</v>
      </c>
      <c r="E159" s="366" t="s">
        <v>5</v>
      </c>
      <c r="F159" s="367" t="s">
        <v>313</v>
      </c>
      <c r="G159" s="346"/>
      <c r="H159" s="353">
        <v>5.8</v>
      </c>
      <c r="I159" s="170"/>
      <c r="J159" s="346"/>
      <c r="L159" s="168"/>
      <c r="M159" s="171"/>
      <c r="N159" s="172"/>
      <c r="O159" s="172"/>
      <c r="P159" s="172"/>
      <c r="Q159" s="172"/>
      <c r="R159" s="172"/>
      <c r="S159" s="172"/>
      <c r="T159" s="173"/>
      <c r="AT159" s="169" t="s">
        <v>128</v>
      </c>
      <c r="AU159" s="169" t="s">
        <v>83</v>
      </c>
      <c r="AV159" s="11" t="s">
        <v>83</v>
      </c>
      <c r="AW159" s="11" t="s">
        <v>35</v>
      </c>
      <c r="AX159" s="11" t="s">
        <v>76</v>
      </c>
      <c r="AY159" s="169" t="s">
        <v>118</v>
      </c>
    </row>
    <row r="160" spans="1:65" s="280" customFormat="1" ht="16.5" customHeight="1">
      <c r="A160" s="289"/>
      <c r="B160" s="159"/>
      <c r="C160" s="361" t="s">
        <v>314</v>
      </c>
      <c r="D160" s="361" t="s">
        <v>120</v>
      </c>
      <c r="E160" s="362" t="s">
        <v>315</v>
      </c>
      <c r="F160" s="363" t="s">
        <v>316</v>
      </c>
      <c r="G160" s="364" t="s">
        <v>123</v>
      </c>
      <c r="H160" s="352">
        <v>1072.1</v>
      </c>
      <c r="I160" s="161"/>
      <c r="J160" s="345">
        <f aca="true" t="shared" si="0" ref="J160:J169">ROUND(I160*H160,2)</f>
        <v>0</v>
      </c>
      <c r="K160" s="160" t="s">
        <v>165</v>
      </c>
      <c r="L160" s="162"/>
      <c r="M160" s="163" t="s">
        <v>5</v>
      </c>
      <c r="N160" s="164" t="s">
        <v>42</v>
      </c>
      <c r="O160" s="282"/>
      <c r="P160" s="165">
        <f aca="true" t="shared" si="1" ref="P160:P169">O160*H160</f>
        <v>0</v>
      </c>
      <c r="Q160" s="165">
        <v>0.028</v>
      </c>
      <c r="R160" s="165">
        <f aca="true" t="shared" si="2" ref="R160:R169">Q160*H160</f>
        <v>30.0188</v>
      </c>
      <c r="S160" s="165">
        <v>0</v>
      </c>
      <c r="T160" s="166">
        <f aca="true" t="shared" si="3" ref="T160:T169">S160*H160</f>
        <v>0</v>
      </c>
      <c r="AR160" s="22" t="s">
        <v>125</v>
      </c>
      <c r="AT160" s="22" t="s">
        <v>120</v>
      </c>
      <c r="AU160" s="22" t="s">
        <v>83</v>
      </c>
      <c r="AY160" s="22" t="s">
        <v>118</v>
      </c>
      <c r="BE160" s="167">
        <f aca="true" t="shared" si="4" ref="BE160:BE169">IF(N160="základní",J160,0)</f>
        <v>0</v>
      </c>
      <c r="BF160" s="167">
        <f aca="true" t="shared" si="5" ref="BF160:BF169">IF(N160="snížená",J160,0)</f>
        <v>0</v>
      </c>
      <c r="BG160" s="167">
        <f aca="true" t="shared" si="6" ref="BG160:BG169">IF(N160="zákl. přenesená",J160,0)</f>
        <v>0</v>
      </c>
      <c r="BH160" s="167">
        <f aca="true" t="shared" si="7" ref="BH160:BH169">IF(N160="sníž. přenesená",J160,0)</f>
        <v>0</v>
      </c>
      <c r="BI160" s="167">
        <f aca="true" t="shared" si="8" ref="BI160:BI169">IF(N160="nulová",J160,0)</f>
        <v>0</v>
      </c>
      <c r="BJ160" s="22" t="s">
        <v>76</v>
      </c>
      <c r="BK160" s="167">
        <f aca="true" t="shared" si="9" ref="BK160:BK169">ROUND(I160*H160,2)</f>
        <v>0</v>
      </c>
      <c r="BL160" s="22" t="s">
        <v>126</v>
      </c>
      <c r="BM160" s="22" t="s">
        <v>317</v>
      </c>
    </row>
    <row r="161" spans="2:65" s="276" customFormat="1" ht="16.5" customHeight="1">
      <c r="B161" s="267"/>
      <c r="C161" s="375" t="s">
        <v>318</v>
      </c>
      <c r="D161" s="375" t="s">
        <v>120</v>
      </c>
      <c r="E161" s="376" t="s">
        <v>319</v>
      </c>
      <c r="F161" s="377" t="s">
        <v>320</v>
      </c>
      <c r="G161" s="378" t="s">
        <v>170</v>
      </c>
      <c r="H161" s="356">
        <v>1</v>
      </c>
      <c r="I161" s="269"/>
      <c r="J161" s="350">
        <f t="shared" si="0"/>
        <v>0</v>
      </c>
      <c r="K161" s="268" t="s">
        <v>212</v>
      </c>
      <c r="L161" s="270" t="s">
        <v>793</v>
      </c>
      <c r="M161" s="271" t="s">
        <v>5</v>
      </c>
      <c r="N161" s="272" t="s">
        <v>42</v>
      </c>
      <c r="O161" s="273"/>
      <c r="P161" s="274">
        <f t="shared" si="1"/>
        <v>0</v>
      </c>
      <c r="Q161" s="274">
        <v>0.0038</v>
      </c>
      <c r="R161" s="274">
        <f t="shared" si="2"/>
        <v>0.0038</v>
      </c>
      <c r="S161" s="274">
        <v>0</v>
      </c>
      <c r="T161" s="275">
        <f t="shared" si="3"/>
        <v>0</v>
      </c>
      <c r="AR161" s="277" t="s">
        <v>125</v>
      </c>
      <c r="AT161" s="277" t="s">
        <v>120</v>
      </c>
      <c r="AU161" s="277" t="s">
        <v>83</v>
      </c>
      <c r="AY161" s="277" t="s">
        <v>118</v>
      </c>
      <c r="BE161" s="278">
        <f t="shared" si="4"/>
        <v>0</v>
      </c>
      <c r="BF161" s="278">
        <f t="shared" si="5"/>
        <v>0</v>
      </c>
      <c r="BG161" s="278">
        <f t="shared" si="6"/>
        <v>0</v>
      </c>
      <c r="BH161" s="278">
        <f t="shared" si="7"/>
        <v>0</v>
      </c>
      <c r="BI161" s="278">
        <f t="shared" si="8"/>
        <v>0</v>
      </c>
      <c r="BJ161" s="277" t="s">
        <v>76</v>
      </c>
      <c r="BK161" s="278">
        <f t="shared" si="9"/>
        <v>0</v>
      </c>
      <c r="BL161" s="277" t="s">
        <v>126</v>
      </c>
      <c r="BM161" s="277" t="s">
        <v>321</v>
      </c>
    </row>
    <row r="162" spans="2:65" s="276" customFormat="1" ht="25.5" customHeight="1">
      <c r="B162" s="267"/>
      <c r="C162" s="375" t="s">
        <v>322</v>
      </c>
      <c r="D162" s="375" t="s">
        <v>120</v>
      </c>
      <c r="E162" s="376" t="s">
        <v>323</v>
      </c>
      <c r="F162" s="377" t="s">
        <v>324</v>
      </c>
      <c r="G162" s="378" t="s">
        <v>170</v>
      </c>
      <c r="H162" s="356">
        <v>1</v>
      </c>
      <c r="I162" s="269"/>
      <c r="J162" s="350">
        <f t="shared" si="0"/>
        <v>0</v>
      </c>
      <c r="K162" s="268" t="s">
        <v>165</v>
      </c>
      <c r="L162" s="270" t="s">
        <v>793</v>
      </c>
      <c r="M162" s="271" t="s">
        <v>5</v>
      </c>
      <c r="N162" s="272" t="s">
        <v>42</v>
      </c>
      <c r="O162" s="273"/>
      <c r="P162" s="274">
        <f t="shared" si="1"/>
        <v>0</v>
      </c>
      <c r="Q162" s="274">
        <v>0.0021</v>
      </c>
      <c r="R162" s="274">
        <f t="shared" si="2"/>
        <v>0.0021</v>
      </c>
      <c r="S162" s="274">
        <v>0</v>
      </c>
      <c r="T162" s="275">
        <f t="shared" si="3"/>
        <v>0</v>
      </c>
      <c r="AR162" s="277" t="s">
        <v>125</v>
      </c>
      <c r="AT162" s="277" t="s">
        <v>120</v>
      </c>
      <c r="AU162" s="277" t="s">
        <v>83</v>
      </c>
      <c r="AY162" s="277" t="s">
        <v>118</v>
      </c>
      <c r="BE162" s="278">
        <f t="shared" si="4"/>
        <v>0</v>
      </c>
      <c r="BF162" s="278">
        <f t="shared" si="5"/>
        <v>0</v>
      </c>
      <c r="BG162" s="278">
        <f t="shared" si="6"/>
        <v>0</v>
      </c>
      <c r="BH162" s="278">
        <f t="shared" si="7"/>
        <v>0</v>
      </c>
      <c r="BI162" s="278">
        <f t="shared" si="8"/>
        <v>0</v>
      </c>
      <c r="BJ162" s="277" t="s">
        <v>76</v>
      </c>
      <c r="BK162" s="278">
        <f t="shared" si="9"/>
        <v>0</v>
      </c>
      <c r="BL162" s="277" t="s">
        <v>126</v>
      </c>
      <c r="BM162" s="277" t="s">
        <v>325</v>
      </c>
    </row>
    <row r="163" spans="1:65" s="280" customFormat="1" ht="25.5" customHeight="1">
      <c r="A163" s="289"/>
      <c r="B163" s="159"/>
      <c r="C163" s="361" t="s">
        <v>326</v>
      </c>
      <c r="D163" s="361" t="s">
        <v>120</v>
      </c>
      <c r="E163" s="362" t="s">
        <v>327</v>
      </c>
      <c r="F163" s="363" t="s">
        <v>328</v>
      </c>
      <c r="G163" s="364" t="s">
        <v>170</v>
      </c>
      <c r="H163" s="352">
        <v>2</v>
      </c>
      <c r="I163" s="161"/>
      <c r="J163" s="345">
        <f t="shared" si="0"/>
        <v>0</v>
      </c>
      <c r="K163" s="160" t="s">
        <v>165</v>
      </c>
      <c r="L163" s="162"/>
      <c r="M163" s="163" t="s">
        <v>5</v>
      </c>
      <c r="N163" s="164" t="s">
        <v>42</v>
      </c>
      <c r="O163" s="282"/>
      <c r="P163" s="165">
        <f t="shared" si="1"/>
        <v>0</v>
      </c>
      <c r="Q163" s="165">
        <v>0.0212</v>
      </c>
      <c r="R163" s="165">
        <f t="shared" si="2"/>
        <v>0.0424</v>
      </c>
      <c r="S163" s="165">
        <v>0</v>
      </c>
      <c r="T163" s="166">
        <f t="shared" si="3"/>
        <v>0</v>
      </c>
      <c r="AR163" s="22" t="s">
        <v>125</v>
      </c>
      <c r="AT163" s="22" t="s">
        <v>120</v>
      </c>
      <c r="AU163" s="22" t="s">
        <v>83</v>
      </c>
      <c r="AY163" s="22" t="s">
        <v>118</v>
      </c>
      <c r="BE163" s="167">
        <f t="shared" si="4"/>
        <v>0</v>
      </c>
      <c r="BF163" s="167">
        <f t="shared" si="5"/>
        <v>0</v>
      </c>
      <c r="BG163" s="167">
        <f t="shared" si="6"/>
        <v>0</v>
      </c>
      <c r="BH163" s="167">
        <f t="shared" si="7"/>
        <v>0</v>
      </c>
      <c r="BI163" s="167">
        <f t="shared" si="8"/>
        <v>0</v>
      </c>
      <c r="BJ163" s="22" t="s">
        <v>76</v>
      </c>
      <c r="BK163" s="167">
        <f t="shared" si="9"/>
        <v>0</v>
      </c>
      <c r="BL163" s="22" t="s">
        <v>126</v>
      </c>
      <c r="BM163" s="22" t="s">
        <v>329</v>
      </c>
    </row>
    <row r="164" spans="1:65" s="280" customFormat="1" ht="16.5" customHeight="1">
      <c r="A164" s="289"/>
      <c r="B164" s="159"/>
      <c r="C164" s="361" t="s">
        <v>330</v>
      </c>
      <c r="D164" s="361" t="s">
        <v>120</v>
      </c>
      <c r="E164" s="362" t="s">
        <v>331</v>
      </c>
      <c r="F164" s="363" t="s">
        <v>332</v>
      </c>
      <c r="G164" s="364" t="s">
        <v>170</v>
      </c>
      <c r="H164" s="352">
        <v>2</v>
      </c>
      <c r="I164" s="161"/>
      <c r="J164" s="345">
        <f t="shared" si="0"/>
        <v>0</v>
      </c>
      <c r="K164" s="160" t="s">
        <v>165</v>
      </c>
      <c r="L164" s="162"/>
      <c r="M164" s="163" t="s">
        <v>5</v>
      </c>
      <c r="N164" s="164" t="s">
        <v>42</v>
      </c>
      <c r="O164" s="282"/>
      <c r="P164" s="165">
        <f t="shared" si="1"/>
        <v>0</v>
      </c>
      <c r="Q164" s="165">
        <v>0.0106</v>
      </c>
      <c r="R164" s="165">
        <f t="shared" si="2"/>
        <v>0.0212</v>
      </c>
      <c r="S164" s="165">
        <v>0</v>
      </c>
      <c r="T164" s="166">
        <f t="shared" si="3"/>
        <v>0</v>
      </c>
      <c r="AR164" s="22" t="s">
        <v>125</v>
      </c>
      <c r="AT164" s="22" t="s">
        <v>120</v>
      </c>
      <c r="AU164" s="22" t="s">
        <v>83</v>
      </c>
      <c r="AY164" s="22" t="s">
        <v>118</v>
      </c>
      <c r="BE164" s="167">
        <f t="shared" si="4"/>
        <v>0</v>
      </c>
      <c r="BF164" s="167">
        <f t="shared" si="5"/>
        <v>0</v>
      </c>
      <c r="BG164" s="167">
        <f t="shared" si="6"/>
        <v>0</v>
      </c>
      <c r="BH164" s="167">
        <f t="shared" si="7"/>
        <v>0</v>
      </c>
      <c r="BI164" s="167">
        <f t="shared" si="8"/>
        <v>0</v>
      </c>
      <c r="BJ164" s="22" t="s">
        <v>76</v>
      </c>
      <c r="BK164" s="167">
        <f t="shared" si="9"/>
        <v>0</v>
      </c>
      <c r="BL164" s="22" t="s">
        <v>126</v>
      </c>
      <c r="BM164" s="22" t="s">
        <v>333</v>
      </c>
    </row>
    <row r="165" spans="1:65" s="280" customFormat="1" ht="16.5" customHeight="1">
      <c r="A165" s="289"/>
      <c r="B165" s="159"/>
      <c r="C165" s="368" t="s">
        <v>334</v>
      </c>
      <c r="D165" s="368" t="s">
        <v>130</v>
      </c>
      <c r="E165" s="369" t="s">
        <v>335</v>
      </c>
      <c r="F165" s="370" t="s">
        <v>336</v>
      </c>
      <c r="G165" s="371" t="s">
        <v>170</v>
      </c>
      <c r="H165" s="354">
        <v>1</v>
      </c>
      <c r="I165" s="175"/>
      <c r="J165" s="347">
        <f t="shared" si="0"/>
        <v>0</v>
      </c>
      <c r="K165" s="174" t="s">
        <v>337</v>
      </c>
      <c r="L165" s="39"/>
      <c r="M165" s="176" t="s">
        <v>5</v>
      </c>
      <c r="N165" s="177" t="s">
        <v>42</v>
      </c>
      <c r="O165" s="282"/>
      <c r="P165" s="165">
        <f t="shared" si="1"/>
        <v>0</v>
      </c>
      <c r="Q165" s="165">
        <v>0.00021</v>
      </c>
      <c r="R165" s="165">
        <f t="shared" si="2"/>
        <v>0.00021</v>
      </c>
      <c r="S165" s="165">
        <v>0</v>
      </c>
      <c r="T165" s="166">
        <f t="shared" si="3"/>
        <v>0</v>
      </c>
      <c r="AR165" s="22" t="s">
        <v>199</v>
      </c>
      <c r="AT165" s="22" t="s">
        <v>130</v>
      </c>
      <c r="AU165" s="22" t="s">
        <v>83</v>
      </c>
      <c r="AY165" s="22" t="s">
        <v>118</v>
      </c>
      <c r="BE165" s="167">
        <f t="shared" si="4"/>
        <v>0</v>
      </c>
      <c r="BF165" s="167">
        <f t="shared" si="5"/>
        <v>0</v>
      </c>
      <c r="BG165" s="167">
        <f t="shared" si="6"/>
        <v>0</v>
      </c>
      <c r="BH165" s="167">
        <f t="shared" si="7"/>
        <v>0</v>
      </c>
      <c r="BI165" s="167">
        <f t="shared" si="8"/>
        <v>0</v>
      </c>
      <c r="BJ165" s="22" t="s">
        <v>76</v>
      </c>
      <c r="BK165" s="167">
        <f t="shared" si="9"/>
        <v>0</v>
      </c>
      <c r="BL165" s="22" t="s">
        <v>199</v>
      </c>
      <c r="BM165" s="22" t="s">
        <v>338</v>
      </c>
    </row>
    <row r="166" spans="1:65" s="280" customFormat="1" ht="16.5" customHeight="1">
      <c r="A166" s="289"/>
      <c r="B166" s="159"/>
      <c r="C166" s="361" t="s">
        <v>339</v>
      </c>
      <c r="D166" s="361" t="s">
        <v>120</v>
      </c>
      <c r="E166" s="362" t="s">
        <v>340</v>
      </c>
      <c r="F166" s="363" t="s">
        <v>341</v>
      </c>
      <c r="G166" s="364" t="s">
        <v>170</v>
      </c>
      <c r="H166" s="352">
        <v>4</v>
      </c>
      <c r="I166" s="161"/>
      <c r="J166" s="345">
        <f t="shared" si="0"/>
        <v>0</v>
      </c>
      <c r="K166" s="160" t="s">
        <v>165</v>
      </c>
      <c r="L166" s="162"/>
      <c r="M166" s="163" t="s">
        <v>5</v>
      </c>
      <c r="N166" s="164" t="s">
        <v>42</v>
      </c>
      <c r="O166" s="282"/>
      <c r="P166" s="165">
        <f t="shared" si="1"/>
        <v>0</v>
      </c>
      <c r="Q166" s="165">
        <v>0.0165</v>
      </c>
      <c r="R166" s="165">
        <f t="shared" si="2"/>
        <v>0.066</v>
      </c>
      <c r="S166" s="165">
        <v>0</v>
      </c>
      <c r="T166" s="166">
        <f t="shared" si="3"/>
        <v>0</v>
      </c>
      <c r="AR166" s="22" t="s">
        <v>125</v>
      </c>
      <c r="AT166" s="22" t="s">
        <v>120</v>
      </c>
      <c r="AU166" s="22" t="s">
        <v>83</v>
      </c>
      <c r="AY166" s="22" t="s">
        <v>118</v>
      </c>
      <c r="BE166" s="167">
        <f t="shared" si="4"/>
        <v>0</v>
      </c>
      <c r="BF166" s="167">
        <f t="shared" si="5"/>
        <v>0</v>
      </c>
      <c r="BG166" s="167">
        <f t="shared" si="6"/>
        <v>0</v>
      </c>
      <c r="BH166" s="167">
        <f t="shared" si="7"/>
        <v>0</v>
      </c>
      <c r="BI166" s="167">
        <f t="shared" si="8"/>
        <v>0</v>
      </c>
      <c r="BJ166" s="22" t="s">
        <v>76</v>
      </c>
      <c r="BK166" s="167">
        <f t="shared" si="9"/>
        <v>0</v>
      </c>
      <c r="BL166" s="22" t="s">
        <v>126</v>
      </c>
      <c r="BM166" s="22" t="s">
        <v>342</v>
      </c>
    </row>
    <row r="167" spans="1:65" s="280" customFormat="1" ht="25.5" customHeight="1">
      <c r="A167" s="289"/>
      <c r="B167" s="159"/>
      <c r="C167" s="361" t="s">
        <v>343</v>
      </c>
      <c r="D167" s="361" t="s">
        <v>120</v>
      </c>
      <c r="E167" s="362" t="s">
        <v>344</v>
      </c>
      <c r="F167" s="363" t="s">
        <v>345</v>
      </c>
      <c r="G167" s="364" t="s">
        <v>170</v>
      </c>
      <c r="H167" s="352">
        <v>1</v>
      </c>
      <c r="I167" s="161"/>
      <c r="J167" s="345">
        <f t="shared" si="0"/>
        <v>0</v>
      </c>
      <c r="K167" s="160" t="s">
        <v>165</v>
      </c>
      <c r="L167" s="162"/>
      <c r="M167" s="163" t="s">
        <v>5</v>
      </c>
      <c r="N167" s="164" t="s">
        <v>42</v>
      </c>
      <c r="O167" s="282"/>
      <c r="P167" s="165">
        <f t="shared" si="1"/>
        <v>0</v>
      </c>
      <c r="Q167" s="165">
        <v>0.0144</v>
      </c>
      <c r="R167" s="165">
        <f t="shared" si="2"/>
        <v>0.0144</v>
      </c>
      <c r="S167" s="165">
        <v>0</v>
      </c>
      <c r="T167" s="166">
        <f t="shared" si="3"/>
        <v>0</v>
      </c>
      <c r="AR167" s="22" t="s">
        <v>125</v>
      </c>
      <c r="AT167" s="22" t="s">
        <v>120</v>
      </c>
      <c r="AU167" s="22" t="s">
        <v>83</v>
      </c>
      <c r="AY167" s="22" t="s">
        <v>118</v>
      </c>
      <c r="BE167" s="167">
        <f t="shared" si="4"/>
        <v>0</v>
      </c>
      <c r="BF167" s="167">
        <f t="shared" si="5"/>
        <v>0</v>
      </c>
      <c r="BG167" s="167">
        <f t="shared" si="6"/>
        <v>0</v>
      </c>
      <c r="BH167" s="167">
        <f t="shared" si="7"/>
        <v>0</v>
      </c>
      <c r="BI167" s="167">
        <f t="shared" si="8"/>
        <v>0</v>
      </c>
      <c r="BJ167" s="22" t="s">
        <v>76</v>
      </c>
      <c r="BK167" s="167">
        <f t="shared" si="9"/>
        <v>0</v>
      </c>
      <c r="BL167" s="22" t="s">
        <v>126</v>
      </c>
      <c r="BM167" s="22" t="s">
        <v>346</v>
      </c>
    </row>
    <row r="168" spans="1:65" s="280" customFormat="1" ht="25.5" customHeight="1">
      <c r="A168" s="289"/>
      <c r="B168" s="159"/>
      <c r="C168" s="361" t="s">
        <v>347</v>
      </c>
      <c r="D168" s="361" t="s">
        <v>120</v>
      </c>
      <c r="E168" s="362" t="s">
        <v>348</v>
      </c>
      <c r="F168" s="363" t="s">
        <v>349</v>
      </c>
      <c r="G168" s="364" t="s">
        <v>170</v>
      </c>
      <c r="H168" s="352">
        <v>1</v>
      </c>
      <c r="I168" s="161"/>
      <c r="J168" s="345">
        <f t="shared" si="0"/>
        <v>0</v>
      </c>
      <c r="K168" s="160" t="s">
        <v>165</v>
      </c>
      <c r="L168" s="162"/>
      <c r="M168" s="163" t="s">
        <v>5</v>
      </c>
      <c r="N168" s="164" t="s">
        <v>42</v>
      </c>
      <c r="O168" s="282"/>
      <c r="P168" s="165">
        <f t="shared" si="1"/>
        <v>0</v>
      </c>
      <c r="Q168" s="165">
        <v>0.0137</v>
      </c>
      <c r="R168" s="165">
        <f t="shared" si="2"/>
        <v>0.0137</v>
      </c>
      <c r="S168" s="165">
        <v>0</v>
      </c>
      <c r="T168" s="166">
        <f t="shared" si="3"/>
        <v>0</v>
      </c>
      <c r="AR168" s="22" t="s">
        <v>125</v>
      </c>
      <c r="AT168" s="22" t="s">
        <v>120</v>
      </c>
      <c r="AU168" s="22" t="s">
        <v>83</v>
      </c>
      <c r="AY168" s="22" t="s">
        <v>118</v>
      </c>
      <c r="BE168" s="167">
        <f t="shared" si="4"/>
        <v>0</v>
      </c>
      <c r="BF168" s="167">
        <f t="shared" si="5"/>
        <v>0</v>
      </c>
      <c r="BG168" s="167">
        <f t="shared" si="6"/>
        <v>0</v>
      </c>
      <c r="BH168" s="167">
        <f t="shared" si="7"/>
        <v>0</v>
      </c>
      <c r="BI168" s="167">
        <f t="shared" si="8"/>
        <v>0</v>
      </c>
      <c r="BJ168" s="22" t="s">
        <v>76</v>
      </c>
      <c r="BK168" s="167">
        <f t="shared" si="9"/>
        <v>0</v>
      </c>
      <c r="BL168" s="22" t="s">
        <v>126</v>
      </c>
      <c r="BM168" s="22" t="s">
        <v>350</v>
      </c>
    </row>
    <row r="169" spans="1:65" s="280" customFormat="1" ht="16.5" customHeight="1">
      <c r="A169" s="289"/>
      <c r="B169" s="159"/>
      <c r="C169" s="368" t="s">
        <v>351</v>
      </c>
      <c r="D169" s="368" t="s">
        <v>130</v>
      </c>
      <c r="E169" s="369" t="s">
        <v>352</v>
      </c>
      <c r="F169" s="370" t="s">
        <v>353</v>
      </c>
      <c r="G169" s="371" t="s">
        <v>123</v>
      </c>
      <c r="H169" s="354">
        <v>50</v>
      </c>
      <c r="I169" s="175"/>
      <c r="J169" s="347">
        <f t="shared" si="0"/>
        <v>0</v>
      </c>
      <c r="K169" s="174" t="s">
        <v>165</v>
      </c>
      <c r="L169" s="39"/>
      <c r="M169" s="176" t="s">
        <v>5</v>
      </c>
      <c r="N169" s="177" t="s">
        <v>42</v>
      </c>
      <c r="O169" s="282"/>
      <c r="P169" s="165">
        <f t="shared" si="1"/>
        <v>0</v>
      </c>
      <c r="Q169" s="165">
        <v>0</v>
      </c>
      <c r="R169" s="165">
        <f t="shared" si="2"/>
        <v>0</v>
      </c>
      <c r="S169" s="165">
        <v>0</v>
      </c>
      <c r="T169" s="166">
        <f t="shared" si="3"/>
        <v>0</v>
      </c>
      <c r="AR169" s="22" t="s">
        <v>126</v>
      </c>
      <c r="AT169" s="22" t="s">
        <v>130</v>
      </c>
      <c r="AU169" s="22" t="s">
        <v>83</v>
      </c>
      <c r="AY169" s="22" t="s">
        <v>118</v>
      </c>
      <c r="BE169" s="167">
        <f t="shared" si="4"/>
        <v>0</v>
      </c>
      <c r="BF169" s="167">
        <f t="shared" si="5"/>
        <v>0</v>
      </c>
      <c r="BG169" s="167">
        <f t="shared" si="6"/>
        <v>0</v>
      </c>
      <c r="BH169" s="167">
        <f t="shared" si="7"/>
        <v>0</v>
      </c>
      <c r="BI169" s="167">
        <f t="shared" si="8"/>
        <v>0</v>
      </c>
      <c r="BJ169" s="22" t="s">
        <v>76</v>
      </c>
      <c r="BK169" s="167">
        <f t="shared" si="9"/>
        <v>0</v>
      </c>
      <c r="BL169" s="22" t="s">
        <v>126</v>
      </c>
      <c r="BM169" s="22" t="s">
        <v>354</v>
      </c>
    </row>
    <row r="170" spans="1:47" s="280" customFormat="1" ht="27">
      <c r="A170" s="289"/>
      <c r="B170" s="39"/>
      <c r="C170" s="348"/>
      <c r="D170" s="365" t="s">
        <v>180</v>
      </c>
      <c r="E170" s="348"/>
      <c r="F170" s="372" t="s">
        <v>355</v>
      </c>
      <c r="G170" s="348"/>
      <c r="H170" s="348"/>
      <c r="I170" s="139"/>
      <c r="J170" s="348"/>
      <c r="K170" s="289"/>
      <c r="L170" s="39"/>
      <c r="M170" s="178"/>
      <c r="N170" s="282"/>
      <c r="O170" s="282"/>
      <c r="P170" s="282"/>
      <c r="Q170" s="282"/>
      <c r="R170" s="282"/>
      <c r="S170" s="282"/>
      <c r="T170" s="66"/>
      <c r="AT170" s="22" t="s">
        <v>180</v>
      </c>
      <c r="AU170" s="22" t="s">
        <v>83</v>
      </c>
    </row>
    <row r="171" spans="1:65" s="280" customFormat="1" ht="25.5" customHeight="1">
      <c r="A171" s="289"/>
      <c r="B171" s="159"/>
      <c r="C171" s="368" t="s">
        <v>356</v>
      </c>
      <c r="D171" s="368" t="s">
        <v>130</v>
      </c>
      <c r="E171" s="369" t="s">
        <v>357</v>
      </c>
      <c r="F171" s="370" t="s">
        <v>358</v>
      </c>
      <c r="G171" s="371" t="s">
        <v>170</v>
      </c>
      <c r="H171" s="354">
        <v>2</v>
      </c>
      <c r="I171" s="175"/>
      <c r="J171" s="347">
        <f>ROUND(I171*H171,2)</f>
        <v>0</v>
      </c>
      <c r="K171" s="174" t="s">
        <v>165</v>
      </c>
      <c r="L171" s="39"/>
      <c r="M171" s="176" t="s">
        <v>5</v>
      </c>
      <c r="N171" s="177" t="s">
        <v>42</v>
      </c>
      <c r="O171" s="282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AR171" s="22" t="s">
        <v>126</v>
      </c>
      <c r="AT171" s="22" t="s">
        <v>130</v>
      </c>
      <c r="AU171" s="22" t="s">
        <v>83</v>
      </c>
      <c r="AY171" s="22" t="s">
        <v>118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22" t="s">
        <v>76</v>
      </c>
      <c r="BK171" s="167">
        <f>ROUND(I171*H171,2)</f>
        <v>0</v>
      </c>
      <c r="BL171" s="22" t="s">
        <v>126</v>
      </c>
      <c r="BM171" s="22" t="s">
        <v>359</v>
      </c>
    </row>
    <row r="172" spans="1:47" s="280" customFormat="1" ht="81">
      <c r="A172" s="289"/>
      <c r="B172" s="39"/>
      <c r="C172" s="348"/>
      <c r="D172" s="365" t="s">
        <v>180</v>
      </c>
      <c r="E172" s="348"/>
      <c r="F172" s="372" t="s">
        <v>360</v>
      </c>
      <c r="G172" s="348"/>
      <c r="H172" s="348"/>
      <c r="I172" s="139"/>
      <c r="J172" s="348"/>
      <c r="K172" s="289"/>
      <c r="L172" s="39"/>
      <c r="M172" s="178"/>
      <c r="N172" s="282"/>
      <c r="O172" s="282"/>
      <c r="P172" s="282"/>
      <c r="Q172" s="282"/>
      <c r="R172" s="282"/>
      <c r="S172" s="282"/>
      <c r="T172" s="66"/>
      <c r="AT172" s="22" t="s">
        <v>180</v>
      </c>
      <c r="AU172" s="22" t="s">
        <v>83</v>
      </c>
    </row>
    <row r="173" spans="1:65" s="280" customFormat="1" ht="25.5" customHeight="1">
      <c r="A173" s="289"/>
      <c r="B173" s="159"/>
      <c r="C173" s="368" t="s">
        <v>361</v>
      </c>
      <c r="D173" s="368" t="s">
        <v>130</v>
      </c>
      <c r="E173" s="369" t="s">
        <v>362</v>
      </c>
      <c r="F173" s="370" t="s">
        <v>363</v>
      </c>
      <c r="G173" s="371" t="s">
        <v>123</v>
      </c>
      <c r="H173" s="354">
        <v>5.8</v>
      </c>
      <c r="I173" s="175"/>
      <c r="J173" s="347">
        <f>ROUND(I173*H173,2)</f>
        <v>0</v>
      </c>
      <c r="K173" s="174" t="s">
        <v>5</v>
      </c>
      <c r="L173" s="39"/>
      <c r="M173" s="176" t="s">
        <v>5</v>
      </c>
      <c r="N173" s="177" t="s">
        <v>42</v>
      </c>
      <c r="O173" s="282"/>
      <c r="P173" s="165">
        <f>O173*H173</f>
        <v>0</v>
      </c>
      <c r="Q173" s="165">
        <v>0</v>
      </c>
      <c r="R173" s="165">
        <f>Q173*H173</f>
        <v>0</v>
      </c>
      <c r="S173" s="165">
        <v>0</v>
      </c>
      <c r="T173" s="166">
        <f>S173*H173</f>
        <v>0</v>
      </c>
      <c r="AR173" s="22" t="s">
        <v>126</v>
      </c>
      <c r="AT173" s="22" t="s">
        <v>130</v>
      </c>
      <c r="AU173" s="22" t="s">
        <v>83</v>
      </c>
      <c r="AY173" s="22" t="s">
        <v>118</v>
      </c>
      <c r="BE173" s="167">
        <f>IF(N173="základní",J173,0)</f>
        <v>0</v>
      </c>
      <c r="BF173" s="167">
        <f>IF(N173="snížená",J173,0)</f>
        <v>0</v>
      </c>
      <c r="BG173" s="167">
        <f>IF(N173="zákl. přenesená",J173,0)</f>
        <v>0</v>
      </c>
      <c r="BH173" s="167">
        <f>IF(N173="sníž. přenesená",J173,0)</f>
        <v>0</v>
      </c>
      <c r="BI173" s="167">
        <f>IF(N173="nulová",J173,0)</f>
        <v>0</v>
      </c>
      <c r="BJ173" s="22" t="s">
        <v>76</v>
      </c>
      <c r="BK173" s="167">
        <f>ROUND(I173*H173,2)</f>
        <v>0</v>
      </c>
      <c r="BL173" s="22" t="s">
        <v>126</v>
      </c>
      <c r="BM173" s="22" t="s">
        <v>364</v>
      </c>
    </row>
    <row r="174" spans="2:51" s="11" customFormat="1" ht="13.5">
      <c r="B174" s="168"/>
      <c r="C174" s="346"/>
      <c r="D174" s="365" t="s">
        <v>128</v>
      </c>
      <c r="E174" s="366" t="s">
        <v>5</v>
      </c>
      <c r="F174" s="367" t="s">
        <v>365</v>
      </c>
      <c r="G174" s="346"/>
      <c r="H174" s="353">
        <v>5.8</v>
      </c>
      <c r="I174" s="170"/>
      <c r="J174" s="346"/>
      <c r="L174" s="168"/>
      <c r="M174" s="171"/>
      <c r="N174" s="172"/>
      <c r="O174" s="172"/>
      <c r="P174" s="172"/>
      <c r="Q174" s="172"/>
      <c r="R174" s="172"/>
      <c r="S174" s="172"/>
      <c r="T174" s="173"/>
      <c r="AT174" s="169" t="s">
        <v>128</v>
      </c>
      <c r="AU174" s="169" t="s">
        <v>83</v>
      </c>
      <c r="AV174" s="11" t="s">
        <v>83</v>
      </c>
      <c r="AW174" s="11" t="s">
        <v>35</v>
      </c>
      <c r="AX174" s="11" t="s">
        <v>76</v>
      </c>
      <c r="AY174" s="169" t="s">
        <v>118</v>
      </c>
    </row>
    <row r="175" spans="1:65" s="280" customFormat="1" ht="16.5" customHeight="1">
      <c r="A175" s="289"/>
      <c r="B175" s="159"/>
      <c r="C175" s="361" t="s">
        <v>366</v>
      </c>
      <c r="D175" s="361" t="s">
        <v>120</v>
      </c>
      <c r="E175" s="362" t="s">
        <v>367</v>
      </c>
      <c r="F175" s="363" t="s">
        <v>368</v>
      </c>
      <c r="G175" s="364" t="s">
        <v>170</v>
      </c>
      <c r="H175" s="352">
        <v>2</v>
      </c>
      <c r="I175" s="161"/>
      <c r="J175" s="345">
        <f>ROUND(I175*H175,2)</f>
        <v>0</v>
      </c>
      <c r="K175" s="160" t="s">
        <v>165</v>
      </c>
      <c r="L175" s="162"/>
      <c r="M175" s="163" t="s">
        <v>5</v>
      </c>
      <c r="N175" s="164" t="s">
        <v>42</v>
      </c>
      <c r="O175" s="282"/>
      <c r="P175" s="165">
        <f>O175*H175</f>
        <v>0</v>
      </c>
      <c r="Q175" s="165">
        <v>0.00072</v>
      </c>
      <c r="R175" s="165">
        <f>Q175*H175</f>
        <v>0.00144</v>
      </c>
      <c r="S175" s="165">
        <v>0</v>
      </c>
      <c r="T175" s="166">
        <f>S175*H175</f>
        <v>0</v>
      </c>
      <c r="AR175" s="22" t="s">
        <v>125</v>
      </c>
      <c r="AT175" s="22" t="s">
        <v>120</v>
      </c>
      <c r="AU175" s="22" t="s">
        <v>83</v>
      </c>
      <c r="AY175" s="22" t="s">
        <v>118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22" t="s">
        <v>76</v>
      </c>
      <c r="BK175" s="167">
        <f>ROUND(I175*H175,2)</f>
        <v>0</v>
      </c>
      <c r="BL175" s="22" t="s">
        <v>126</v>
      </c>
      <c r="BM175" s="22" t="s">
        <v>369</v>
      </c>
    </row>
    <row r="176" spans="1:65" s="280" customFormat="1" ht="16.5" customHeight="1">
      <c r="A176" s="289"/>
      <c r="B176" s="159"/>
      <c r="C176" s="361" t="s">
        <v>370</v>
      </c>
      <c r="D176" s="361" t="s">
        <v>120</v>
      </c>
      <c r="E176" s="362" t="s">
        <v>371</v>
      </c>
      <c r="F176" s="363" t="s">
        <v>372</v>
      </c>
      <c r="G176" s="364" t="s">
        <v>170</v>
      </c>
      <c r="H176" s="352">
        <v>2</v>
      </c>
      <c r="I176" s="161"/>
      <c r="J176" s="345">
        <f>ROUND(I176*H176,2)</f>
        <v>0</v>
      </c>
      <c r="K176" s="160" t="s">
        <v>165</v>
      </c>
      <c r="L176" s="162"/>
      <c r="M176" s="163" t="s">
        <v>5</v>
      </c>
      <c r="N176" s="164" t="s">
        <v>42</v>
      </c>
      <c r="O176" s="282"/>
      <c r="P176" s="165">
        <f>O176*H176</f>
        <v>0</v>
      </c>
      <c r="Q176" s="165">
        <v>0.00064</v>
      </c>
      <c r="R176" s="165">
        <f>Q176*H176</f>
        <v>0.00128</v>
      </c>
      <c r="S176" s="165">
        <v>0</v>
      </c>
      <c r="T176" s="166">
        <f>S176*H176</f>
        <v>0</v>
      </c>
      <c r="AR176" s="22" t="s">
        <v>125</v>
      </c>
      <c r="AT176" s="22" t="s">
        <v>120</v>
      </c>
      <c r="AU176" s="22" t="s">
        <v>83</v>
      </c>
      <c r="AY176" s="22" t="s">
        <v>118</v>
      </c>
      <c r="BE176" s="167">
        <f>IF(N176="základní",J176,0)</f>
        <v>0</v>
      </c>
      <c r="BF176" s="167">
        <f>IF(N176="snížená",J176,0)</f>
        <v>0</v>
      </c>
      <c r="BG176" s="167">
        <f>IF(N176="zákl. přenesená",J176,0)</f>
        <v>0</v>
      </c>
      <c r="BH176" s="167">
        <f>IF(N176="sníž. přenesená",J176,0)</f>
        <v>0</v>
      </c>
      <c r="BI176" s="167">
        <f>IF(N176="nulová",J176,0)</f>
        <v>0</v>
      </c>
      <c r="BJ176" s="22" t="s">
        <v>76</v>
      </c>
      <c r="BK176" s="167">
        <f>ROUND(I176*H176,2)</f>
        <v>0</v>
      </c>
      <c r="BL176" s="22" t="s">
        <v>126</v>
      </c>
      <c r="BM176" s="22" t="s">
        <v>373</v>
      </c>
    </row>
    <row r="177" spans="1:65" s="280" customFormat="1" ht="16.5" customHeight="1">
      <c r="A177" s="289"/>
      <c r="B177" s="159"/>
      <c r="C177" s="361" t="s">
        <v>374</v>
      </c>
      <c r="D177" s="361" t="s">
        <v>120</v>
      </c>
      <c r="E177" s="362" t="s">
        <v>375</v>
      </c>
      <c r="F177" s="363" t="s">
        <v>376</v>
      </c>
      <c r="G177" s="364" t="s">
        <v>170</v>
      </c>
      <c r="H177" s="352">
        <v>2</v>
      </c>
      <c r="I177" s="161"/>
      <c r="J177" s="345">
        <f>ROUND(I177*H177,2)</f>
        <v>0</v>
      </c>
      <c r="K177" s="160" t="s">
        <v>165</v>
      </c>
      <c r="L177" s="162"/>
      <c r="M177" s="163" t="s">
        <v>5</v>
      </c>
      <c r="N177" s="164" t="s">
        <v>42</v>
      </c>
      <c r="O177" s="282"/>
      <c r="P177" s="165">
        <f>O177*H177</f>
        <v>0</v>
      </c>
      <c r="Q177" s="165">
        <v>0.00097</v>
      </c>
      <c r="R177" s="165">
        <f>Q177*H177</f>
        <v>0.00194</v>
      </c>
      <c r="S177" s="165">
        <v>0</v>
      </c>
      <c r="T177" s="166">
        <f>S177*H177</f>
        <v>0</v>
      </c>
      <c r="AR177" s="22" t="s">
        <v>125</v>
      </c>
      <c r="AT177" s="22" t="s">
        <v>120</v>
      </c>
      <c r="AU177" s="22" t="s">
        <v>83</v>
      </c>
      <c r="AY177" s="22" t="s">
        <v>118</v>
      </c>
      <c r="BE177" s="167">
        <f>IF(N177="základní",J177,0)</f>
        <v>0</v>
      </c>
      <c r="BF177" s="167">
        <f>IF(N177="snížená",J177,0)</f>
        <v>0</v>
      </c>
      <c r="BG177" s="167">
        <f>IF(N177="zákl. přenesená",J177,0)</f>
        <v>0</v>
      </c>
      <c r="BH177" s="167">
        <f>IF(N177="sníž. přenesená",J177,0)</f>
        <v>0</v>
      </c>
      <c r="BI177" s="167">
        <f>IF(N177="nulová",J177,0)</f>
        <v>0</v>
      </c>
      <c r="BJ177" s="22" t="s">
        <v>76</v>
      </c>
      <c r="BK177" s="167">
        <f>ROUND(I177*H177,2)</f>
        <v>0</v>
      </c>
      <c r="BL177" s="22" t="s">
        <v>126</v>
      </c>
      <c r="BM177" s="22" t="s">
        <v>377</v>
      </c>
    </row>
    <row r="178" spans="1:65" s="280" customFormat="1" ht="25.5" customHeight="1">
      <c r="A178" s="289"/>
      <c r="B178" s="159"/>
      <c r="C178" s="368" t="s">
        <v>378</v>
      </c>
      <c r="D178" s="368" t="s">
        <v>130</v>
      </c>
      <c r="E178" s="369" t="s">
        <v>379</v>
      </c>
      <c r="F178" s="370" t="s">
        <v>380</v>
      </c>
      <c r="G178" s="371" t="s">
        <v>123</v>
      </c>
      <c r="H178" s="354">
        <v>1072.1</v>
      </c>
      <c r="I178" s="175"/>
      <c r="J178" s="347">
        <f>ROUND(I178*H178,2)</f>
        <v>0</v>
      </c>
      <c r="K178" s="174" t="s">
        <v>165</v>
      </c>
      <c r="L178" s="39"/>
      <c r="M178" s="176" t="s">
        <v>5</v>
      </c>
      <c r="N178" s="177" t="s">
        <v>42</v>
      </c>
      <c r="O178" s="282"/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AR178" s="22" t="s">
        <v>126</v>
      </c>
      <c r="AT178" s="22" t="s">
        <v>130</v>
      </c>
      <c r="AU178" s="22" t="s">
        <v>83</v>
      </c>
      <c r="AY178" s="22" t="s">
        <v>118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22" t="s">
        <v>76</v>
      </c>
      <c r="BK178" s="167">
        <f>ROUND(I178*H178,2)</f>
        <v>0</v>
      </c>
      <c r="BL178" s="22" t="s">
        <v>126</v>
      </c>
      <c r="BM178" s="22" t="s">
        <v>381</v>
      </c>
    </row>
    <row r="179" spans="1:47" s="280" customFormat="1" ht="108">
      <c r="A179" s="289"/>
      <c r="B179" s="39"/>
      <c r="C179" s="348"/>
      <c r="D179" s="365" t="s">
        <v>180</v>
      </c>
      <c r="E179" s="348"/>
      <c r="F179" s="372" t="s">
        <v>382</v>
      </c>
      <c r="G179" s="348"/>
      <c r="H179" s="348"/>
      <c r="I179" s="139"/>
      <c r="J179" s="348"/>
      <c r="K179" s="289"/>
      <c r="L179" s="39"/>
      <c r="M179" s="178"/>
      <c r="N179" s="282"/>
      <c r="O179" s="282"/>
      <c r="P179" s="282"/>
      <c r="Q179" s="282"/>
      <c r="R179" s="282"/>
      <c r="S179" s="282"/>
      <c r="T179" s="66"/>
      <c r="AT179" s="22" t="s">
        <v>180</v>
      </c>
      <c r="AU179" s="22" t="s">
        <v>83</v>
      </c>
    </row>
    <row r="180" spans="1:65" s="280" customFormat="1" ht="16.5" customHeight="1">
      <c r="A180" s="289"/>
      <c r="B180" s="159"/>
      <c r="C180" s="368" t="s">
        <v>383</v>
      </c>
      <c r="D180" s="368" t="s">
        <v>130</v>
      </c>
      <c r="E180" s="369" t="s">
        <v>384</v>
      </c>
      <c r="F180" s="370" t="s">
        <v>385</v>
      </c>
      <c r="G180" s="371" t="s">
        <v>170</v>
      </c>
      <c r="H180" s="354">
        <v>10</v>
      </c>
      <c r="I180" s="175"/>
      <c r="J180" s="347">
        <f>ROUND(I180*H180,2)</f>
        <v>0</v>
      </c>
      <c r="K180" s="174" t="s">
        <v>337</v>
      </c>
      <c r="L180" s="39"/>
      <c r="M180" s="176" t="s">
        <v>5</v>
      </c>
      <c r="N180" s="177" t="s">
        <v>42</v>
      </c>
      <c r="O180" s="282"/>
      <c r="P180" s="165">
        <f>O180*H180</f>
        <v>0</v>
      </c>
      <c r="Q180" s="165">
        <v>0.0008</v>
      </c>
      <c r="R180" s="165">
        <f>Q180*H180</f>
        <v>0.008</v>
      </c>
      <c r="S180" s="165">
        <v>0</v>
      </c>
      <c r="T180" s="166">
        <f>S180*H180</f>
        <v>0</v>
      </c>
      <c r="AR180" s="22" t="s">
        <v>126</v>
      </c>
      <c r="AT180" s="22" t="s">
        <v>130</v>
      </c>
      <c r="AU180" s="22" t="s">
        <v>83</v>
      </c>
      <c r="AY180" s="22" t="s">
        <v>118</v>
      </c>
      <c r="BE180" s="167">
        <f>IF(N180="základní",J180,0)</f>
        <v>0</v>
      </c>
      <c r="BF180" s="167">
        <f>IF(N180="snížená",J180,0)</f>
        <v>0</v>
      </c>
      <c r="BG180" s="167">
        <f>IF(N180="zákl. přenesená",J180,0)</f>
        <v>0</v>
      </c>
      <c r="BH180" s="167">
        <f>IF(N180="sníž. přenesená",J180,0)</f>
        <v>0</v>
      </c>
      <c r="BI180" s="167">
        <f>IF(N180="nulová",J180,0)</f>
        <v>0</v>
      </c>
      <c r="BJ180" s="22" t="s">
        <v>76</v>
      </c>
      <c r="BK180" s="167">
        <f>ROUND(I180*H180,2)</f>
        <v>0</v>
      </c>
      <c r="BL180" s="22" t="s">
        <v>126</v>
      </c>
      <c r="BM180" s="22" t="s">
        <v>386</v>
      </c>
    </row>
    <row r="181" spans="2:65" s="276" customFormat="1" ht="38.25" customHeight="1">
      <c r="B181" s="267"/>
      <c r="C181" s="375" t="s">
        <v>387</v>
      </c>
      <c r="D181" s="375" t="s">
        <v>120</v>
      </c>
      <c r="E181" s="376" t="s">
        <v>388</v>
      </c>
      <c r="F181" s="377" t="s">
        <v>389</v>
      </c>
      <c r="G181" s="378" t="s">
        <v>170</v>
      </c>
      <c r="H181" s="356">
        <v>1</v>
      </c>
      <c r="I181" s="269"/>
      <c r="J181" s="350">
        <f>ROUND(I181*H181,2)</f>
        <v>0</v>
      </c>
      <c r="K181" s="268" t="s">
        <v>124</v>
      </c>
      <c r="L181" s="270" t="s">
        <v>793</v>
      </c>
      <c r="M181" s="271" t="s">
        <v>5</v>
      </c>
      <c r="N181" s="272" t="s">
        <v>42</v>
      </c>
      <c r="O181" s="273"/>
      <c r="P181" s="274">
        <f>O181*H181</f>
        <v>0</v>
      </c>
      <c r="Q181" s="274">
        <v>0.0325</v>
      </c>
      <c r="R181" s="274">
        <f>Q181*H181</f>
        <v>0.0325</v>
      </c>
      <c r="S181" s="274">
        <v>0</v>
      </c>
      <c r="T181" s="275">
        <f>S181*H181</f>
        <v>0</v>
      </c>
      <c r="AR181" s="277" t="s">
        <v>125</v>
      </c>
      <c r="AT181" s="277" t="s">
        <v>120</v>
      </c>
      <c r="AU181" s="277" t="s">
        <v>83</v>
      </c>
      <c r="AY181" s="277" t="s">
        <v>118</v>
      </c>
      <c r="BE181" s="278">
        <f>IF(N181="základní",J181,0)</f>
        <v>0</v>
      </c>
      <c r="BF181" s="278">
        <f>IF(N181="snížená",J181,0)</f>
        <v>0</v>
      </c>
      <c r="BG181" s="278">
        <f>IF(N181="zákl. přenesená",J181,0)</f>
        <v>0</v>
      </c>
      <c r="BH181" s="278">
        <f>IF(N181="sníž. přenesená",J181,0)</f>
        <v>0</v>
      </c>
      <c r="BI181" s="278">
        <f>IF(N181="nulová",J181,0)</f>
        <v>0</v>
      </c>
      <c r="BJ181" s="277" t="s">
        <v>76</v>
      </c>
      <c r="BK181" s="278">
        <f>ROUND(I181*H181,2)</f>
        <v>0</v>
      </c>
      <c r="BL181" s="277" t="s">
        <v>126</v>
      </c>
      <c r="BM181" s="277" t="s">
        <v>390</v>
      </c>
    </row>
    <row r="182" spans="2:65" s="276" customFormat="1" ht="16.5" customHeight="1">
      <c r="B182" s="267"/>
      <c r="C182" s="375" t="s">
        <v>391</v>
      </c>
      <c r="D182" s="375" t="s">
        <v>120</v>
      </c>
      <c r="E182" s="376" t="s">
        <v>392</v>
      </c>
      <c r="F182" s="377" t="s">
        <v>393</v>
      </c>
      <c r="G182" s="378" t="s">
        <v>170</v>
      </c>
      <c r="H182" s="356">
        <v>2</v>
      </c>
      <c r="I182" s="269"/>
      <c r="J182" s="350">
        <f>ROUND(I182*H182,2)</f>
        <v>0</v>
      </c>
      <c r="K182" s="268" t="s">
        <v>212</v>
      </c>
      <c r="L182" s="270" t="s">
        <v>793</v>
      </c>
      <c r="M182" s="271" t="s">
        <v>5</v>
      </c>
      <c r="N182" s="272" t="s">
        <v>42</v>
      </c>
      <c r="O182" s="273"/>
      <c r="P182" s="274">
        <f>O182*H182</f>
        <v>0</v>
      </c>
      <c r="Q182" s="274">
        <v>0.0035</v>
      </c>
      <c r="R182" s="274">
        <f>Q182*H182</f>
        <v>0.007</v>
      </c>
      <c r="S182" s="274">
        <v>0</v>
      </c>
      <c r="T182" s="275">
        <f>S182*H182</f>
        <v>0</v>
      </c>
      <c r="AR182" s="277" t="s">
        <v>125</v>
      </c>
      <c r="AT182" s="277" t="s">
        <v>120</v>
      </c>
      <c r="AU182" s="277" t="s">
        <v>83</v>
      </c>
      <c r="AY182" s="277" t="s">
        <v>118</v>
      </c>
      <c r="BE182" s="278">
        <f>IF(N182="základní",J182,0)</f>
        <v>0</v>
      </c>
      <c r="BF182" s="278">
        <f>IF(N182="snížená",J182,0)</f>
        <v>0</v>
      </c>
      <c r="BG182" s="278">
        <f>IF(N182="zákl. přenesená",J182,0)</f>
        <v>0</v>
      </c>
      <c r="BH182" s="278">
        <f>IF(N182="sníž. přenesená",J182,0)</f>
        <v>0</v>
      </c>
      <c r="BI182" s="278">
        <f>IF(N182="nulová",J182,0)</f>
        <v>0</v>
      </c>
      <c r="BJ182" s="277" t="s">
        <v>76</v>
      </c>
      <c r="BK182" s="278">
        <f>ROUND(I182*H182,2)</f>
        <v>0</v>
      </c>
      <c r="BL182" s="277" t="s">
        <v>126</v>
      </c>
      <c r="BM182" s="277" t="s">
        <v>394</v>
      </c>
    </row>
    <row r="183" spans="2:65" s="276" customFormat="1" ht="76.5" customHeight="1">
      <c r="B183" s="267"/>
      <c r="C183" s="375" t="s">
        <v>395</v>
      </c>
      <c r="D183" s="375" t="s">
        <v>120</v>
      </c>
      <c r="E183" s="376" t="s">
        <v>396</v>
      </c>
      <c r="F183" s="377" t="s">
        <v>397</v>
      </c>
      <c r="G183" s="378" t="s">
        <v>170</v>
      </c>
      <c r="H183" s="356">
        <v>1</v>
      </c>
      <c r="I183" s="269"/>
      <c r="J183" s="350">
        <f>ROUND(I183*H183,2)</f>
        <v>0</v>
      </c>
      <c r="K183" s="268" t="s">
        <v>124</v>
      </c>
      <c r="L183" s="270" t="s">
        <v>793</v>
      </c>
      <c r="M183" s="271" t="s">
        <v>5</v>
      </c>
      <c r="N183" s="272" t="s">
        <v>42</v>
      </c>
      <c r="O183" s="273"/>
      <c r="P183" s="274">
        <f>O183*H183</f>
        <v>0</v>
      </c>
      <c r="Q183" s="274">
        <v>0.0035</v>
      </c>
      <c r="R183" s="274">
        <f>Q183*H183</f>
        <v>0.0035</v>
      </c>
      <c r="S183" s="274">
        <v>0</v>
      </c>
      <c r="T183" s="275">
        <f>S183*H183</f>
        <v>0</v>
      </c>
      <c r="AR183" s="277" t="s">
        <v>125</v>
      </c>
      <c r="AT183" s="277" t="s">
        <v>120</v>
      </c>
      <c r="AU183" s="277" t="s">
        <v>83</v>
      </c>
      <c r="AY183" s="277" t="s">
        <v>118</v>
      </c>
      <c r="BE183" s="278">
        <f>IF(N183="základní",J183,0)</f>
        <v>0</v>
      </c>
      <c r="BF183" s="278">
        <f>IF(N183="snížená",J183,0)</f>
        <v>0</v>
      </c>
      <c r="BG183" s="278">
        <f>IF(N183="zákl. přenesená",J183,0)</f>
        <v>0</v>
      </c>
      <c r="BH183" s="278">
        <f>IF(N183="sníž. přenesená",J183,0)</f>
        <v>0</v>
      </c>
      <c r="BI183" s="278">
        <f>IF(N183="nulová",J183,0)</f>
        <v>0</v>
      </c>
      <c r="BJ183" s="277" t="s">
        <v>76</v>
      </c>
      <c r="BK183" s="278">
        <f>ROUND(I183*H183,2)</f>
        <v>0</v>
      </c>
      <c r="BL183" s="277" t="s">
        <v>126</v>
      </c>
      <c r="BM183" s="277" t="s">
        <v>398</v>
      </c>
    </row>
    <row r="184" spans="1:65" s="280" customFormat="1" ht="16.5" customHeight="1">
      <c r="A184" s="289"/>
      <c r="B184" s="159"/>
      <c r="C184" s="361" t="s">
        <v>399</v>
      </c>
      <c r="D184" s="361" t="s">
        <v>120</v>
      </c>
      <c r="E184" s="362" t="s">
        <v>400</v>
      </c>
      <c r="F184" s="363" t="s">
        <v>401</v>
      </c>
      <c r="G184" s="364" t="s">
        <v>170</v>
      </c>
      <c r="H184" s="352">
        <v>1</v>
      </c>
      <c r="I184" s="161"/>
      <c r="J184" s="345">
        <f>ROUND(I184*H184,2)</f>
        <v>0</v>
      </c>
      <c r="K184" s="160" t="s">
        <v>337</v>
      </c>
      <c r="L184" s="162"/>
      <c r="M184" s="163" t="s">
        <v>5</v>
      </c>
      <c r="N184" s="164" t="s">
        <v>42</v>
      </c>
      <c r="O184" s="282"/>
      <c r="P184" s="165">
        <f>O184*H184</f>
        <v>0</v>
      </c>
      <c r="Q184" s="165">
        <v>0.000355</v>
      </c>
      <c r="R184" s="165">
        <f>Q184*H184</f>
        <v>0.000355</v>
      </c>
      <c r="S184" s="165">
        <v>0</v>
      </c>
      <c r="T184" s="166">
        <f>S184*H184</f>
        <v>0</v>
      </c>
      <c r="AR184" s="22" t="s">
        <v>125</v>
      </c>
      <c r="AT184" s="22" t="s">
        <v>120</v>
      </c>
      <c r="AU184" s="22" t="s">
        <v>83</v>
      </c>
      <c r="AY184" s="22" t="s">
        <v>118</v>
      </c>
      <c r="BE184" s="167">
        <f>IF(N184="základní",J184,0)</f>
        <v>0</v>
      </c>
      <c r="BF184" s="167">
        <f>IF(N184="snížená",J184,0)</f>
        <v>0</v>
      </c>
      <c r="BG184" s="167">
        <f>IF(N184="zákl. přenesená",J184,0)</f>
        <v>0</v>
      </c>
      <c r="BH184" s="167">
        <f>IF(N184="sníž. přenesená",J184,0)</f>
        <v>0</v>
      </c>
      <c r="BI184" s="167">
        <f>IF(N184="nulová",J184,0)</f>
        <v>0</v>
      </c>
      <c r="BJ184" s="22" t="s">
        <v>76</v>
      </c>
      <c r="BK184" s="167">
        <f>ROUND(I184*H184,2)</f>
        <v>0</v>
      </c>
      <c r="BL184" s="22" t="s">
        <v>126</v>
      </c>
      <c r="BM184" s="22" t="s">
        <v>402</v>
      </c>
    </row>
    <row r="185" spans="1:47" s="280" customFormat="1" ht="27">
      <c r="A185" s="289"/>
      <c r="B185" s="39"/>
      <c r="C185" s="348"/>
      <c r="D185" s="365" t="s">
        <v>311</v>
      </c>
      <c r="E185" s="348"/>
      <c r="F185" s="372" t="s">
        <v>403</v>
      </c>
      <c r="G185" s="348"/>
      <c r="H185" s="348"/>
      <c r="I185" s="139"/>
      <c r="J185" s="348"/>
      <c r="K185" s="289"/>
      <c r="L185" s="39"/>
      <c r="M185" s="178"/>
      <c r="N185" s="282"/>
      <c r="O185" s="282"/>
      <c r="P185" s="282"/>
      <c r="Q185" s="282"/>
      <c r="R185" s="282"/>
      <c r="S185" s="282"/>
      <c r="T185" s="66"/>
      <c r="AT185" s="22" t="s">
        <v>311</v>
      </c>
      <c r="AU185" s="22" t="s">
        <v>83</v>
      </c>
    </row>
    <row r="186" spans="1:65" s="280" customFormat="1" ht="16.5" customHeight="1">
      <c r="A186" s="289"/>
      <c r="B186" s="159"/>
      <c r="C186" s="361" t="s">
        <v>404</v>
      </c>
      <c r="D186" s="361" t="s">
        <v>120</v>
      </c>
      <c r="E186" s="362" t="s">
        <v>405</v>
      </c>
      <c r="F186" s="363" t="s">
        <v>406</v>
      </c>
      <c r="G186" s="364" t="s">
        <v>170</v>
      </c>
      <c r="H186" s="352">
        <v>1</v>
      </c>
      <c r="I186" s="161"/>
      <c r="J186" s="345">
        <f aca="true" t="shared" si="10" ref="J186:J194">ROUND(I186*H186,2)</f>
        <v>0</v>
      </c>
      <c r="K186" s="160" t="s">
        <v>165</v>
      </c>
      <c r="L186" s="162"/>
      <c r="M186" s="163" t="s">
        <v>5</v>
      </c>
      <c r="N186" s="164" t="s">
        <v>42</v>
      </c>
      <c r="O186" s="282"/>
      <c r="P186" s="165">
        <f aca="true" t="shared" si="11" ref="P186:P194">O186*H186</f>
        <v>0</v>
      </c>
      <c r="Q186" s="165">
        <v>0.007</v>
      </c>
      <c r="R186" s="165">
        <f aca="true" t="shared" si="12" ref="R186:R194">Q186*H186</f>
        <v>0.007</v>
      </c>
      <c r="S186" s="165">
        <v>0</v>
      </c>
      <c r="T186" s="166">
        <f aca="true" t="shared" si="13" ref="T186:T194">S186*H186</f>
        <v>0</v>
      </c>
      <c r="AR186" s="22" t="s">
        <v>125</v>
      </c>
      <c r="AT186" s="22" t="s">
        <v>120</v>
      </c>
      <c r="AU186" s="22" t="s">
        <v>83</v>
      </c>
      <c r="AY186" s="22" t="s">
        <v>118</v>
      </c>
      <c r="BE186" s="167">
        <f aca="true" t="shared" si="14" ref="BE186:BE194">IF(N186="základní",J186,0)</f>
        <v>0</v>
      </c>
      <c r="BF186" s="167">
        <f aca="true" t="shared" si="15" ref="BF186:BF194">IF(N186="snížená",J186,0)</f>
        <v>0</v>
      </c>
      <c r="BG186" s="167">
        <f aca="true" t="shared" si="16" ref="BG186:BG194">IF(N186="zákl. přenesená",J186,0)</f>
        <v>0</v>
      </c>
      <c r="BH186" s="167">
        <f aca="true" t="shared" si="17" ref="BH186:BH194">IF(N186="sníž. přenesená",J186,0)</f>
        <v>0</v>
      </c>
      <c r="BI186" s="167">
        <f aca="true" t="shared" si="18" ref="BI186:BI194">IF(N186="nulová",J186,0)</f>
        <v>0</v>
      </c>
      <c r="BJ186" s="22" t="s">
        <v>76</v>
      </c>
      <c r="BK186" s="167">
        <f aca="true" t="shared" si="19" ref="BK186:BK194">ROUND(I186*H186,2)</f>
        <v>0</v>
      </c>
      <c r="BL186" s="22" t="s">
        <v>126</v>
      </c>
      <c r="BM186" s="22" t="s">
        <v>407</v>
      </c>
    </row>
    <row r="187" spans="1:65" s="280" customFormat="1" ht="16.5" customHeight="1">
      <c r="A187" s="289"/>
      <c r="B187" s="159"/>
      <c r="C187" s="361" t="s">
        <v>408</v>
      </c>
      <c r="D187" s="361" t="s">
        <v>120</v>
      </c>
      <c r="E187" s="362" t="s">
        <v>409</v>
      </c>
      <c r="F187" s="363" t="s">
        <v>410</v>
      </c>
      <c r="G187" s="364" t="s">
        <v>170</v>
      </c>
      <c r="H187" s="352">
        <v>4</v>
      </c>
      <c r="I187" s="161"/>
      <c r="J187" s="345">
        <f t="shared" si="10"/>
        <v>0</v>
      </c>
      <c r="K187" s="160" t="s">
        <v>165</v>
      </c>
      <c r="L187" s="162"/>
      <c r="M187" s="163" t="s">
        <v>5</v>
      </c>
      <c r="N187" s="164" t="s">
        <v>42</v>
      </c>
      <c r="O187" s="282"/>
      <c r="P187" s="165">
        <f t="shared" si="11"/>
        <v>0</v>
      </c>
      <c r="Q187" s="165">
        <v>0.0032</v>
      </c>
      <c r="R187" s="165">
        <f t="shared" si="12"/>
        <v>0.0128</v>
      </c>
      <c r="S187" s="165">
        <v>0</v>
      </c>
      <c r="T187" s="166">
        <f t="shared" si="13"/>
        <v>0</v>
      </c>
      <c r="AR187" s="22" t="s">
        <v>125</v>
      </c>
      <c r="AT187" s="22" t="s">
        <v>120</v>
      </c>
      <c r="AU187" s="22" t="s">
        <v>83</v>
      </c>
      <c r="AY187" s="22" t="s">
        <v>118</v>
      </c>
      <c r="BE187" s="167">
        <f t="shared" si="14"/>
        <v>0</v>
      </c>
      <c r="BF187" s="167">
        <f t="shared" si="15"/>
        <v>0</v>
      </c>
      <c r="BG187" s="167">
        <f t="shared" si="16"/>
        <v>0</v>
      </c>
      <c r="BH187" s="167">
        <f t="shared" si="17"/>
        <v>0</v>
      </c>
      <c r="BI187" s="167">
        <f t="shared" si="18"/>
        <v>0</v>
      </c>
      <c r="BJ187" s="22" t="s">
        <v>76</v>
      </c>
      <c r="BK187" s="167">
        <f t="shared" si="19"/>
        <v>0</v>
      </c>
      <c r="BL187" s="22" t="s">
        <v>126</v>
      </c>
      <c r="BM187" s="22" t="s">
        <v>411</v>
      </c>
    </row>
    <row r="188" spans="1:65" s="280" customFormat="1" ht="16.5" customHeight="1">
      <c r="A188" s="289"/>
      <c r="B188" s="159"/>
      <c r="C188" s="361" t="s">
        <v>412</v>
      </c>
      <c r="D188" s="361" t="s">
        <v>120</v>
      </c>
      <c r="E188" s="362" t="s">
        <v>413</v>
      </c>
      <c r="F188" s="363" t="s">
        <v>406</v>
      </c>
      <c r="G188" s="364" t="s">
        <v>170</v>
      </c>
      <c r="H188" s="352">
        <v>1</v>
      </c>
      <c r="I188" s="161"/>
      <c r="J188" s="345">
        <f t="shared" si="10"/>
        <v>0</v>
      </c>
      <c r="K188" s="160" t="s">
        <v>5</v>
      </c>
      <c r="L188" s="162"/>
      <c r="M188" s="163" t="s">
        <v>5</v>
      </c>
      <c r="N188" s="164" t="s">
        <v>42</v>
      </c>
      <c r="O188" s="282"/>
      <c r="P188" s="165">
        <f t="shared" si="11"/>
        <v>0</v>
      </c>
      <c r="Q188" s="165">
        <v>0.007</v>
      </c>
      <c r="R188" s="165">
        <f t="shared" si="12"/>
        <v>0.007</v>
      </c>
      <c r="S188" s="165">
        <v>0</v>
      </c>
      <c r="T188" s="166">
        <f t="shared" si="13"/>
        <v>0</v>
      </c>
      <c r="AR188" s="22" t="s">
        <v>125</v>
      </c>
      <c r="AT188" s="22" t="s">
        <v>120</v>
      </c>
      <c r="AU188" s="22" t="s">
        <v>83</v>
      </c>
      <c r="AY188" s="22" t="s">
        <v>118</v>
      </c>
      <c r="BE188" s="167">
        <f t="shared" si="14"/>
        <v>0</v>
      </c>
      <c r="BF188" s="167">
        <f t="shared" si="15"/>
        <v>0</v>
      </c>
      <c r="BG188" s="167">
        <f t="shared" si="16"/>
        <v>0</v>
      </c>
      <c r="BH188" s="167">
        <f t="shared" si="17"/>
        <v>0</v>
      </c>
      <c r="BI188" s="167">
        <f t="shared" si="18"/>
        <v>0</v>
      </c>
      <c r="BJ188" s="22" t="s">
        <v>76</v>
      </c>
      <c r="BK188" s="167">
        <f t="shared" si="19"/>
        <v>0</v>
      </c>
      <c r="BL188" s="22" t="s">
        <v>126</v>
      </c>
      <c r="BM188" s="22" t="s">
        <v>414</v>
      </c>
    </row>
    <row r="189" spans="1:65" s="280" customFormat="1" ht="16.5" customHeight="1">
      <c r="A189" s="289"/>
      <c r="B189" s="159"/>
      <c r="C189" s="361" t="s">
        <v>415</v>
      </c>
      <c r="D189" s="361" t="s">
        <v>120</v>
      </c>
      <c r="E189" s="362" t="s">
        <v>416</v>
      </c>
      <c r="F189" s="363" t="s">
        <v>406</v>
      </c>
      <c r="G189" s="364" t="s">
        <v>170</v>
      </c>
      <c r="H189" s="352">
        <v>1</v>
      </c>
      <c r="I189" s="161"/>
      <c r="J189" s="345">
        <f t="shared" si="10"/>
        <v>0</v>
      </c>
      <c r="K189" s="160" t="s">
        <v>5</v>
      </c>
      <c r="L189" s="162"/>
      <c r="M189" s="163" t="s">
        <v>5</v>
      </c>
      <c r="N189" s="164" t="s">
        <v>42</v>
      </c>
      <c r="O189" s="282"/>
      <c r="P189" s="165">
        <f t="shared" si="11"/>
        <v>0</v>
      </c>
      <c r="Q189" s="165">
        <v>0.007</v>
      </c>
      <c r="R189" s="165">
        <f t="shared" si="12"/>
        <v>0.007</v>
      </c>
      <c r="S189" s="165">
        <v>0</v>
      </c>
      <c r="T189" s="166">
        <f t="shared" si="13"/>
        <v>0</v>
      </c>
      <c r="AR189" s="22" t="s">
        <v>125</v>
      </c>
      <c r="AT189" s="22" t="s">
        <v>120</v>
      </c>
      <c r="AU189" s="22" t="s">
        <v>83</v>
      </c>
      <c r="AY189" s="22" t="s">
        <v>118</v>
      </c>
      <c r="BE189" s="167">
        <f t="shared" si="14"/>
        <v>0</v>
      </c>
      <c r="BF189" s="167">
        <f t="shared" si="15"/>
        <v>0</v>
      </c>
      <c r="BG189" s="167">
        <f t="shared" si="16"/>
        <v>0</v>
      </c>
      <c r="BH189" s="167">
        <f t="shared" si="17"/>
        <v>0</v>
      </c>
      <c r="BI189" s="167">
        <f t="shared" si="18"/>
        <v>0</v>
      </c>
      <c r="BJ189" s="22" t="s">
        <v>76</v>
      </c>
      <c r="BK189" s="167">
        <f t="shared" si="19"/>
        <v>0</v>
      </c>
      <c r="BL189" s="22" t="s">
        <v>126</v>
      </c>
      <c r="BM189" s="22" t="s">
        <v>417</v>
      </c>
    </row>
    <row r="190" spans="1:65" s="280" customFormat="1" ht="16.5" customHeight="1">
      <c r="A190" s="289"/>
      <c r="B190" s="159"/>
      <c r="C190" s="361" t="s">
        <v>418</v>
      </c>
      <c r="D190" s="361" t="s">
        <v>120</v>
      </c>
      <c r="E190" s="362" t="s">
        <v>419</v>
      </c>
      <c r="F190" s="363" t="s">
        <v>406</v>
      </c>
      <c r="G190" s="364" t="s">
        <v>170</v>
      </c>
      <c r="H190" s="352">
        <v>1</v>
      </c>
      <c r="I190" s="161"/>
      <c r="J190" s="345">
        <f t="shared" si="10"/>
        <v>0</v>
      </c>
      <c r="K190" s="160" t="s">
        <v>5</v>
      </c>
      <c r="L190" s="162"/>
      <c r="M190" s="163" t="s">
        <v>5</v>
      </c>
      <c r="N190" s="164" t="s">
        <v>42</v>
      </c>
      <c r="O190" s="282"/>
      <c r="P190" s="165">
        <f t="shared" si="11"/>
        <v>0</v>
      </c>
      <c r="Q190" s="165">
        <v>0.007</v>
      </c>
      <c r="R190" s="165">
        <f t="shared" si="12"/>
        <v>0.007</v>
      </c>
      <c r="S190" s="165">
        <v>0</v>
      </c>
      <c r="T190" s="166">
        <f t="shared" si="13"/>
        <v>0</v>
      </c>
      <c r="AR190" s="22" t="s">
        <v>125</v>
      </c>
      <c r="AT190" s="22" t="s">
        <v>120</v>
      </c>
      <c r="AU190" s="22" t="s">
        <v>83</v>
      </c>
      <c r="AY190" s="22" t="s">
        <v>118</v>
      </c>
      <c r="BE190" s="167">
        <f t="shared" si="14"/>
        <v>0</v>
      </c>
      <c r="BF190" s="167">
        <f t="shared" si="15"/>
        <v>0</v>
      </c>
      <c r="BG190" s="167">
        <f t="shared" si="16"/>
        <v>0</v>
      </c>
      <c r="BH190" s="167">
        <f t="shared" si="17"/>
        <v>0</v>
      </c>
      <c r="BI190" s="167">
        <f t="shared" si="18"/>
        <v>0</v>
      </c>
      <c r="BJ190" s="22" t="s">
        <v>76</v>
      </c>
      <c r="BK190" s="167">
        <f t="shared" si="19"/>
        <v>0</v>
      </c>
      <c r="BL190" s="22" t="s">
        <v>126</v>
      </c>
      <c r="BM190" s="22" t="s">
        <v>420</v>
      </c>
    </row>
    <row r="191" spans="1:65" s="280" customFormat="1" ht="25.5" customHeight="1">
      <c r="A191" s="289"/>
      <c r="B191" s="159"/>
      <c r="C191" s="361" t="s">
        <v>421</v>
      </c>
      <c r="D191" s="361" t="s">
        <v>120</v>
      </c>
      <c r="E191" s="362" t="s">
        <v>422</v>
      </c>
      <c r="F191" s="363" t="s">
        <v>423</v>
      </c>
      <c r="G191" s="364" t="s">
        <v>170</v>
      </c>
      <c r="H191" s="352">
        <v>2</v>
      </c>
      <c r="I191" s="161"/>
      <c r="J191" s="345">
        <f t="shared" si="10"/>
        <v>0</v>
      </c>
      <c r="K191" s="160" t="s">
        <v>212</v>
      </c>
      <c r="L191" s="162"/>
      <c r="M191" s="163" t="s">
        <v>5</v>
      </c>
      <c r="N191" s="164" t="s">
        <v>42</v>
      </c>
      <c r="O191" s="282"/>
      <c r="P191" s="165">
        <f t="shared" si="11"/>
        <v>0</v>
      </c>
      <c r="Q191" s="165">
        <v>0.0122</v>
      </c>
      <c r="R191" s="165">
        <f t="shared" si="12"/>
        <v>0.0244</v>
      </c>
      <c r="S191" s="165">
        <v>0</v>
      </c>
      <c r="T191" s="166">
        <f t="shared" si="13"/>
        <v>0</v>
      </c>
      <c r="AR191" s="22" t="s">
        <v>125</v>
      </c>
      <c r="AT191" s="22" t="s">
        <v>120</v>
      </c>
      <c r="AU191" s="22" t="s">
        <v>83</v>
      </c>
      <c r="AY191" s="22" t="s">
        <v>118</v>
      </c>
      <c r="BE191" s="167">
        <f t="shared" si="14"/>
        <v>0</v>
      </c>
      <c r="BF191" s="167">
        <f t="shared" si="15"/>
        <v>0</v>
      </c>
      <c r="BG191" s="167">
        <f t="shared" si="16"/>
        <v>0</v>
      </c>
      <c r="BH191" s="167">
        <f t="shared" si="17"/>
        <v>0</v>
      </c>
      <c r="BI191" s="167">
        <f t="shared" si="18"/>
        <v>0</v>
      </c>
      <c r="BJ191" s="22" t="s">
        <v>76</v>
      </c>
      <c r="BK191" s="167">
        <f t="shared" si="19"/>
        <v>0</v>
      </c>
      <c r="BL191" s="22" t="s">
        <v>126</v>
      </c>
      <c r="BM191" s="22" t="s">
        <v>424</v>
      </c>
    </row>
    <row r="192" spans="1:65" s="280" customFormat="1" ht="16.5" customHeight="1">
      <c r="A192" s="289"/>
      <c r="B192" s="159"/>
      <c r="C192" s="361" t="s">
        <v>425</v>
      </c>
      <c r="D192" s="361" t="s">
        <v>120</v>
      </c>
      <c r="E192" s="362" t="s">
        <v>426</v>
      </c>
      <c r="F192" s="363" t="s">
        <v>427</v>
      </c>
      <c r="G192" s="364" t="s">
        <v>170</v>
      </c>
      <c r="H192" s="352">
        <v>1</v>
      </c>
      <c r="I192" s="161"/>
      <c r="J192" s="345">
        <f t="shared" si="10"/>
        <v>0</v>
      </c>
      <c r="K192" s="160" t="s">
        <v>165</v>
      </c>
      <c r="L192" s="162"/>
      <c r="M192" s="163" t="s">
        <v>5</v>
      </c>
      <c r="N192" s="164" t="s">
        <v>42</v>
      </c>
      <c r="O192" s="282"/>
      <c r="P192" s="165">
        <f t="shared" si="11"/>
        <v>0</v>
      </c>
      <c r="Q192" s="165">
        <v>0.01</v>
      </c>
      <c r="R192" s="165">
        <f t="shared" si="12"/>
        <v>0.01</v>
      </c>
      <c r="S192" s="165">
        <v>0</v>
      </c>
      <c r="T192" s="166">
        <f t="shared" si="13"/>
        <v>0</v>
      </c>
      <c r="AR192" s="22" t="s">
        <v>125</v>
      </c>
      <c r="AT192" s="22" t="s">
        <v>120</v>
      </c>
      <c r="AU192" s="22" t="s">
        <v>83</v>
      </c>
      <c r="AY192" s="22" t="s">
        <v>118</v>
      </c>
      <c r="BE192" s="167">
        <f t="shared" si="14"/>
        <v>0</v>
      </c>
      <c r="BF192" s="167">
        <f t="shared" si="15"/>
        <v>0</v>
      </c>
      <c r="BG192" s="167">
        <f t="shared" si="16"/>
        <v>0</v>
      </c>
      <c r="BH192" s="167">
        <f t="shared" si="17"/>
        <v>0</v>
      </c>
      <c r="BI192" s="167">
        <f t="shared" si="18"/>
        <v>0</v>
      </c>
      <c r="BJ192" s="22" t="s">
        <v>76</v>
      </c>
      <c r="BK192" s="167">
        <f t="shared" si="19"/>
        <v>0</v>
      </c>
      <c r="BL192" s="22" t="s">
        <v>126</v>
      </c>
      <c r="BM192" s="22" t="s">
        <v>428</v>
      </c>
    </row>
    <row r="193" spans="1:65" s="280" customFormat="1" ht="16.5" customHeight="1">
      <c r="A193" s="289"/>
      <c r="B193" s="159"/>
      <c r="C193" s="361" t="s">
        <v>429</v>
      </c>
      <c r="D193" s="361" t="s">
        <v>120</v>
      </c>
      <c r="E193" s="362" t="s">
        <v>430</v>
      </c>
      <c r="F193" s="363" t="s">
        <v>431</v>
      </c>
      <c r="G193" s="364" t="s">
        <v>170</v>
      </c>
      <c r="H193" s="352">
        <v>2</v>
      </c>
      <c r="I193" s="161"/>
      <c r="J193" s="345">
        <f t="shared" si="10"/>
        <v>0</v>
      </c>
      <c r="K193" s="160" t="s">
        <v>165</v>
      </c>
      <c r="L193" s="162"/>
      <c r="M193" s="163" t="s">
        <v>5</v>
      </c>
      <c r="N193" s="164" t="s">
        <v>42</v>
      </c>
      <c r="O193" s="282"/>
      <c r="P193" s="165">
        <f t="shared" si="11"/>
        <v>0</v>
      </c>
      <c r="Q193" s="165">
        <v>0.0112</v>
      </c>
      <c r="R193" s="165">
        <f t="shared" si="12"/>
        <v>0.0224</v>
      </c>
      <c r="S193" s="165">
        <v>0</v>
      </c>
      <c r="T193" s="166">
        <f t="shared" si="13"/>
        <v>0</v>
      </c>
      <c r="AR193" s="22" t="s">
        <v>125</v>
      </c>
      <c r="AT193" s="22" t="s">
        <v>120</v>
      </c>
      <c r="AU193" s="22" t="s">
        <v>83</v>
      </c>
      <c r="AY193" s="22" t="s">
        <v>118</v>
      </c>
      <c r="BE193" s="167">
        <f t="shared" si="14"/>
        <v>0</v>
      </c>
      <c r="BF193" s="167">
        <f t="shared" si="15"/>
        <v>0</v>
      </c>
      <c r="BG193" s="167">
        <f t="shared" si="16"/>
        <v>0</v>
      </c>
      <c r="BH193" s="167">
        <f t="shared" si="17"/>
        <v>0</v>
      </c>
      <c r="BI193" s="167">
        <f t="shared" si="18"/>
        <v>0</v>
      </c>
      <c r="BJ193" s="22" t="s">
        <v>76</v>
      </c>
      <c r="BK193" s="167">
        <f t="shared" si="19"/>
        <v>0</v>
      </c>
      <c r="BL193" s="22" t="s">
        <v>126</v>
      </c>
      <c r="BM193" s="22" t="s">
        <v>432</v>
      </c>
    </row>
    <row r="194" spans="1:65" s="280" customFormat="1" ht="38.25" customHeight="1">
      <c r="A194" s="289"/>
      <c r="B194" s="159"/>
      <c r="C194" s="368" t="s">
        <v>433</v>
      </c>
      <c r="D194" s="368" t="s">
        <v>130</v>
      </c>
      <c r="E194" s="369" t="s">
        <v>434</v>
      </c>
      <c r="F194" s="370" t="s">
        <v>435</v>
      </c>
      <c r="G194" s="371" t="s">
        <v>170</v>
      </c>
      <c r="H194" s="354">
        <v>7</v>
      </c>
      <c r="I194" s="175"/>
      <c r="J194" s="347">
        <f t="shared" si="10"/>
        <v>0</v>
      </c>
      <c r="K194" s="174" t="s">
        <v>165</v>
      </c>
      <c r="L194" s="39"/>
      <c r="M194" s="176" t="s">
        <v>5</v>
      </c>
      <c r="N194" s="177" t="s">
        <v>42</v>
      </c>
      <c r="O194" s="282"/>
      <c r="P194" s="165">
        <f t="shared" si="11"/>
        <v>0</v>
      </c>
      <c r="Q194" s="165">
        <v>0</v>
      </c>
      <c r="R194" s="165">
        <f t="shared" si="12"/>
        <v>0</v>
      </c>
      <c r="S194" s="165">
        <v>0</v>
      </c>
      <c r="T194" s="166">
        <f t="shared" si="13"/>
        <v>0</v>
      </c>
      <c r="AR194" s="22" t="s">
        <v>126</v>
      </c>
      <c r="AT194" s="22" t="s">
        <v>130</v>
      </c>
      <c r="AU194" s="22" t="s">
        <v>83</v>
      </c>
      <c r="AY194" s="22" t="s">
        <v>118</v>
      </c>
      <c r="BE194" s="167">
        <f t="shared" si="14"/>
        <v>0</v>
      </c>
      <c r="BF194" s="167">
        <f t="shared" si="15"/>
        <v>0</v>
      </c>
      <c r="BG194" s="167">
        <f t="shared" si="16"/>
        <v>0</v>
      </c>
      <c r="BH194" s="167">
        <f t="shared" si="17"/>
        <v>0</v>
      </c>
      <c r="BI194" s="167">
        <f t="shared" si="18"/>
        <v>0</v>
      </c>
      <c r="BJ194" s="22" t="s">
        <v>76</v>
      </c>
      <c r="BK194" s="167">
        <f t="shared" si="19"/>
        <v>0</v>
      </c>
      <c r="BL194" s="22" t="s">
        <v>126</v>
      </c>
      <c r="BM194" s="22" t="s">
        <v>436</v>
      </c>
    </row>
    <row r="195" spans="1:47" s="280" customFormat="1" ht="67.5">
      <c r="A195" s="289"/>
      <c r="B195" s="39"/>
      <c r="C195" s="348"/>
      <c r="D195" s="365" t="s">
        <v>180</v>
      </c>
      <c r="E195" s="348"/>
      <c r="F195" s="372" t="s">
        <v>437</v>
      </c>
      <c r="G195" s="348"/>
      <c r="H195" s="348"/>
      <c r="I195" s="139"/>
      <c r="J195" s="348"/>
      <c r="K195" s="289"/>
      <c r="L195" s="39"/>
      <c r="M195" s="178"/>
      <c r="N195" s="282"/>
      <c r="O195" s="282"/>
      <c r="P195" s="282"/>
      <c r="Q195" s="282"/>
      <c r="R195" s="282"/>
      <c r="S195" s="282"/>
      <c r="T195" s="66"/>
      <c r="AT195" s="22" t="s">
        <v>180</v>
      </c>
      <c r="AU195" s="22" t="s">
        <v>83</v>
      </c>
    </row>
    <row r="196" spans="1:65" s="280" customFormat="1" ht="38.25" customHeight="1">
      <c r="A196" s="289"/>
      <c r="B196" s="159"/>
      <c r="C196" s="368" t="s">
        <v>438</v>
      </c>
      <c r="D196" s="368" t="s">
        <v>130</v>
      </c>
      <c r="E196" s="369" t="s">
        <v>439</v>
      </c>
      <c r="F196" s="370" t="s">
        <v>440</v>
      </c>
      <c r="G196" s="371" t="s">
        <v>170</v>
      </c>
      <c r="H196" s="354">
        <v>2</v>
      </c>
      <c r="I196" s="175"/>
      <c r="J196" s="347">
        <f>ROUND(I196*H196,2)</f>
        <v>0</v>
      </c>
      <c r="K196" s="174" t="s">
        <v>165</v>
      </c>
      <c r="L196" s="39"/>
      <c r="M196" s="176" t="s">
        <v>5</v>
      </c>
      <c r="N196" s="177" t="s">
        <v>42</v>
      </c>
      <c r="O196" s="282"/>
      <c r="P196" s="165">
        <f>O196*H196</f>
        <v>0</v>
      </c>
      <c r="Q196" s="165">
        <v>0</v>
      </c>
      <c r="R196" s="165">
        <f>Q196*H196</f>
        <v>0</v>
      </c>
      <c r="S196" s="165">
        <v>0</v>
      </c>
      <c r="T196" s="166">
        <f>S196*H196</f>
        <v>0</v>
      </c>
      <c r="AR196" s="22" t="s">
        <v>126</v>
      </c>
      <c r="AT196" s="22" t="s">
        <v>130</v>
      </c>
      <c r="AU196" s="22" t="s">
        <v>83</v>
      </c>
      <c r="AY196" s="22" t="s">
        <v>118</v>
      </c>
      <c r="BE196" s="167">
        <f>IF(N196="základní",J196,0)</f>
        <v>0</v>
      </c>
      <c r="BF196" s="167">
        <f>IF(N196="snížená",J196,0)</f>
        <v>0</v>
      </c>
      <c r="BG196" s="167">
        <f>IF(N196="zákl. přenesená",J196,0)</f>
        <v>0</v>
      </c>
      <c r="BH196" s="167">
        <f>IF(N196="sníž. přenesená",J196,0)</f>
        <v>0</v>
      </c>
      <c r="BI196" s="167">
        <f>IF(N196="nulová",J196,0)</f>
        <v>0</v>
      </c>
      <c r="BJ196" s="22" t="s">
        <v>76</v>
      </c>
      <c r="BK196" s="167">
        <f>ROUND(I196*H196,2)</f>
        <v>0</v>
      </c>
      <c r="BL196" s="22" t="s">
        <v>126</v>
      </c>
      <c r="BM196" s="22" t="s">
        <v>441</v>
      </c>
    </row>
    <row r="197" spans="1:47" s="280" customFormat="1" ht="67.5">
      <c r="A197" s="289"/>
      <c r="B197" s="39"/>
      <c r="C197" s="348"/>
      <c r="D197" s="365" t="s">
        <v>180</v>
      </c>
      <c r="E197" s="348"/>
      <c r="F197" s="372" t="s">
        <v>437</v>
      </c>
      <c r="G197" s="348"/>
      <c r="H197" s="348"/>
      <c r="I197" s="139"/>
      <c r="J197" s="348"/>
      <c r="K197" s="289"/>
      <c r="L197" s="39"/>
      <c r="M197" s="178"/>
      <c r="N197" s="282"/>
      <c r="O197" s="282"/>
      <c r="P197" s="282"/>
      <c r="Q197" s="282"/>
      <c r="R197" s="282"/>
      <c r="S197" s="282"/>
      <c r="T197" s="66"/>
      <c r="AT197" s="22" t="s">
        <v>180</v>
      </c>
      <c r="AU197" s="22" t="s">
        <v>83</v>
      </c>
    </row>
    <row r="198" spans="2:65" s="276" customFormat="1" ht="16.5" customHeight="1">
      <c r="B198" s="267"/>
      <c r="C198" s="375" t="s">
        <v>442</v>
      </c>
      <c r="D198" s="375" t="s">
        <v>120</v>
      </c>
      <c r="E198" s="376" t="s">
        <v>443</v>
      </c>
      <c r="F198" s="377" t="s">
        <v>444</v>
      </c>
      <c r="G198" s="378" t="s">
        <v>170</v>
      </c>
      <c r="H198" s="356">
        <v>2</v>
      </c>
      <c r="I198" s="269"/>
      <c r="J198" s="350">
        <f>ROUND(I198*H198,2)</f>
        <v>0</v>
      </c>
      <c r="K198" s="268" t="s">
        <v>212</v>
      </c>
      <c r="L198" s="270" t="s">
        <v>793</v>
      </c>
      <c r="M198" s="271" t="s">
        <v>5</v>
      </c>
      <c r="N198" s="272" t="s">
        <v>42</v>
      </c>
      <c r="O198" s="273"/>
      <c r="P198" s="274">
        <f>O198*H198</f>
        <v>0</v>
      </c>
      <c r="Q198" s="274">
        <v>0.01555</v>
      </c>
      <c r="R198" s="274">
        <f>Q198*H198</f>
        <v>0.0311</v>
      </c>
      <c r="S198" s="274">
        <v>0</v>
      </c>
      <c r="T198" s="275">
        <f>S198*H198</f>
        <v>0</v>
      </c>
      <c r="AR198" s="277" t="s">
        <v>125</v>
      </c>
      <c r="AT198" s="277" t="s">
        <v>120</v>
      </c>
      <c r="AU198" s="277" t="s">
        <v>83</v>
      </c>
      <c r="AY198" s="277" t="s">
        <v>118</v>
      </c>
      <c r="BE198" s="278">
        <f>IF(N198="základní",J198,0)</f>
        <v>0</v>
      </c>
      <c r="BF198" s="278">
        <f>IF(N198="snížená",J198,0)</f>
        <v>0</v>
      </c>
      <c r="BG198" s="278">
        <f>IF(N198="zákl. přenesená",J198,0)</f>
        <v>0</v>
      </c>
      <c r="BH198" s="278">
        <f>IF(N198="sníž. přenesená",J198,0)</f>
        <v>0</v>
      </c>
      <c r="BI198" s="278">
        <f>IF(N198="nulová",J198,0)</f>
        <v>0</v>
      </c>
      <c r="BJ198" s="277" t="s">
        <v>76</v>
      </c>
      <c r="BK198" s="278">
        <f>ROUND(I198*H198,2)</f>
        <v>0</v>
      </c>
      <c r="BL198" s="277" t="s">
        <v>126</v>
      </c>
      <c r="BM198" s="277" t="s">
        <v>445</v>
      </c>
    </row>
    <row r="199" spans="1:65" s="280" customFormat="1" ht="25.5" customHeight="1">
      <c r="A199" s="289"/>
      <c r="B199" s="159"/>
      <c r="C199" s="368" t="s">
        <v>446</v>
      </c>
      <c r="D199" s="368" t="s">
        <v>130</v>
      </c>
      <c r="E199" s="369" t="s">
        <v>447</v>
      </c>
      <c r="F199" s="370" t="s">
        <v>448</v>
      </c>
      <c r="G199" s="371" t="s">
        <v>123</v>
      </c>
      <c r="H199" s="354">
        <v>1.5</v>
      </c>
      <c r="I199" s="175"/>
      <c r="J199" s="347">
        <f>ROUND(I199*H199,2)</f>
        <v>0</v>
      </c>
      <c r="K199" s="174" t="s">
        <v>165</v>
      </c>
      <c r="L199" s="39"/>
      <c r="M199" s="176" t="s">
        <v>5</v>
      </c>
      <c r="N199" s="177" t="s">
        <v>42</v>
      </c>
      <c r="O199" s="282"/>
      <c r="P199" s="165">
        <f>O199*H199</f>
        <v>0</v>
      </c>
      <c r="Q199" s="165">
        <v>0</v>
      </c>
      <c r="R199" s="165">
        <f>Q199*H199</f>
        <v>0</v>
      </c>
      <c r="S199" s="165">
        <v>0</v>
      </c>
      <c r="T199" s="166">
        <f>S199*H199</f>
        <v>0</v>
      </c>
      <c r="AR199" s="22" t="s">
        <v>126</v>
      </c>
      <c r="AT199" s="22" t="s">
        <v>130</v>
      </c>
      <c r="AU199" s="22" t="s">
        <v>83</v>
      </c>
      <c r="AY199" s="22" t="s">
        <v>118</v>
      </c>
      <c r="BE199" s="167">
        <f>IF(N199="základní",J199,0)</f>
        <v>0</v>
      </c>
      <c r="BF199" s="167">
        <f>IF(N199="snížená",J199,0)</f>
        <v>0</v>
      </c>
      <c r="BG199" s="167">
        <f>IF(N199="zákl. přenesená",J199,0)</f>
        <v>0</v>
      </c>
      <c r="BH199" s="167">
        <f>IF(N199="sníž. přenesená",J199,0)</f>
        <v>0</v>
      </c>
      <c r="BI199" s="167">
        <f>IF(N199="nulová",J199,0)</f>
        <v>0</v>
      </c>
      <c r="BJ199" s="22" t="s">
        <v>76</v>
      </c>
      <c r="BK199" s="167">
        <f>ROUND(I199*H199,2)</f>
        <v>0</v>
      </c>
      <c r="BL199" s="22" t="s">
        <v>126</v>
      </c>
      <c r="BM199" s="22" t="s">
        <v>449</v>
      </c>
    </row>
    <row r="200" spans="1:47" s="280" customFormat="1" ht="67.5">
      <c r="A200" s="289"/>
      <c r="B200" s="39"/>
      <c r="C200" s="348"/>
      <c r="D200" s="365" t="s">
        <v>180</v>
      </c>
      <c r="E200" s="348"/>
      <c r="F200" s="372" t="s">
        <v>450</v>
      </c>
      <c r="G200" s="348"/>
      <c r="H200" s="348"/>
      <c r="I200" s="139"/>
      <c r="J200" s="348"/>
      <c r="K200" s="289"/>
      <c r="L200" s="39"/>
      <c r="M200" s="178"/>
      <c r="N200" s="282"/>
      <c r="O200" s="282"/>
      <c r="P200" s="282"/>
      <c r="Q200" s="282"/>
      <c r="R200" s="282"/>
      <c r="S200" s="282"/>
      <c r="T200" s="66"/>
      <c r="AT200" s="22" t="s">
        <v>180</v>
      </c>
      <c r="AU200" s="22" t="s">
        <v>83</v>
      </c>
    </row>
    <row r="201" spans="1:65" s="280" customFormat="1" ht="25.5" customHeight="1">
      <c r="A201" s="289"/>
      <c r="B201" s="159"/>
      <c r="C201" s="361" t="s">
        <v>451</v>
      </c>
      <c r="D201" s="361" t="s">
        <v>120</v>
      </c>
      <c r="E201" s="362" t="s">
        <v>452</v>
      </c>
      <c r="F201" s="363" t="s">
        <v>453</v>
      </c>
      <c r="G201" s="364" t="s">
        <v>123</v>
      </c>
      <c r="H201" s="352">
        <v>1.5</v>
      </c>
      <c r="I201" s="161"/>
      <c r="J201" s="345">
        <f aca="true" t="shared" si="20" ref="J201:J206">ROUND(I201*H201,2)</f>
        <v>0</v>
      </c>
      <c r="K201" s="160" t="s">
        <v>165</v>
      </c>
      <c r="L201" s="162"/>
      <c r="M201" s="163" t="s">
        <v>5</v>
      </c>
      <c r="N201" s="164" t="s">
        <v>42</v>
      </c>
      <c r="O201" s="282"/>
      <c r="P201" s="165">
        <f aca="true" t="shared" si="21" ref="P201:P206">O201*H201</f>
        <v>0</v>
      </c>
      <c r="Q201" s="165">
        <v>0.00318</v>
      </c>
      <c r="R201" s="165">
        <f aca="true" t="shared" si="22" ref="R201:R206">Q201*H201</f>
        <v>0.00477</v>
      </c>
      <c r="S201" s="165">
        <v>0</v>
      </c>
      <c r="T201" s="166">
        <f aca="true" t="shared" si="23" ref="T201:T206">S201*H201</f>
        <v>0</v>
      </c>
      <c r="AR201" s="22" t="s">
        <v>125</v>
      </c>
      <c r="AT201" s="22" t="s">
        <v>120</v>
      </c>
      <c r="AU201" s="22" t="s">
        <v>83</v>
      </c>
      <c r="AY201" s="22" t="s">
        <v>118</v>
      </c>
      <c r="BE201" s="167">
        <f aca="true" t="shared" si="24" ref="BE201:BE206">IF(N201="základní",J201,0)</f>
        <v>0</v>
      </c>
      <c r="BF201" s="167">
        <f aca="true" t="shared" si="25" ref="BF201:BF206">IF(N201="snížená",J201,0)</f>
        <v>0</v>
      </c>
      <c r="BG201" s="167">
        <f aca="true" t="shared" si="26" ref="BG201:BG206">IF(N201="zákl. přenesená",J201,0)</f>
        <v>0</v>
      </c>
      <c r="BH201" s="167">
        <f aca="true" t="shared" si="27" ref="BH201:BH206">IF(N201="sníž. přenesená",J201,0)</f>
        <v>0</v>
      </c>
      <c r="BI201" s="167">
        <f aca="true" t="shared" si="28" ref="BI201:BI206">IF(N201="nulová",J201,0)</f>
        <v>0</v>
      </c>
      <c r="BJ201" s="22" t="s">
        <v>76</v>
      </c>
      <c r="BK201" s="167">
        <f aca="true" t="shared" si="29" ref="BK201:BK206">ROUND(I201*H201,2)</f>
        <v>0</v>
      </c>
      <c r="BL201" s="22" t="s">
        <v>126</v>
      </c>
      <c r="BM201" s="22" t="s">
        <v>454</v>
      </c>
    </row>
    <row r="202" spans="1:65" s="280" customFormat="1" ht="16.5" customHeight="1">
      <c r="A202" s="289"/>
      <c r="B202" s="159"/>
      <c r="C202" s="368" t="s">
        <v>455</v>
      </c>
      <c r="D202" s="368" t="s">
        <v>130</v>
      </c>
      <c r="E202" s="369" t="s">
        <v>456</v>
      </c>
      <c r="F202" s="370" t="s">
        <v>457</v>
      </c>
      <c r="G202" s="371" t="s">
        <v>170</v>
      </c>
      <c r="H202" s="354">
        <v>1</v>
      </c>
      <c r="I202" s="175"/>
      <c r="J202" s="347">
        <f t="shared" si="20"/>
        <v>0</v>
      </c>
      <c r="K202" s="174" t="s">
        <v>212</v>
      </c>
      <c r="L202" s="39"/>
      <c r="M202" s="176" t="s">
        <v>5</v>
      </c>
      <c r="N202" s="177" t="s">
        <v>42</v>
      </c>
      <c r="O202" s="282"/>
      <c r="P202" s="165">
        <f t="shared" si="21"/>
        <v>0</v>
      </c>
      <c r="Q202" s="165">
        <v>0.00024</v>
      </c>
      <c r="R202" s="165">
        <f t="shared" si="22"/>
        <v>0.00024</v>
      </c>
      <c r="S202" s="165">
        <v>0</v>
      </c>
      <c r="T202" s="166">
        <f t="shared" si="23"/>
        <v>0</v>
      </c>
      <c r="AR202" s="22" t="s">
        <v>126</v>
      </c>
      <c r="AT202" s="22" t="s">
        <v>130</v>
      </c>
      <c r="AU202" s="22" t="s">
        <v>83</v>
      </c>
      <c r="AY202" s="22" t="s">
        <v>118</v>
      </c>
      <c r="BE202" s="167">
        <f t="shared" si="24"/>
        <v>0</v>
      </c>
      <c r="BF202" s="167">
        <f t="shared" si="25"/>
        <v>0</v>
      </c>
      <c r="BG202" s="167">
        <f t="shared" si="26"/>
        <v>0</v>
      </c>
      <c r="BH202" s="167">
        <f t="shared" si="27"/>
        <v>0</v>
      </c>
      <c r="BI202" s="167">
        <f t="shared" si="28"/>
        <v>0</v>
      </c>
      <c r="BJ202" s="22" t="s">
        <v>76</v>
      </c>
      <c r="BK202" s="167">
        <f t="shared" si="29"/>
        <v>0</v>
      </c>
      <c r="BL202" s="22" t="s">
        <v>126</v>
      </c>
      <c r="BM202" s="22" t="s">
        <v>458</v>
      </c>
    </row>
    <row r="203" spans="1:65" s="280" customFormat="1" ht="16.5" customHeight="1">
      <c r="A203" s="289"/>
      <c r="B203" s="159"/>
      <c r="C203" s="368" t="s">
        <v>459</v>
      </c>
      <c r="D203" s="368" t="s">
        <v>130</v>
      </c>
      <c r="E203" s="369" t="s">
        <v>460</v>
      </c>
      <c r="F203" s="370" t="s">
        <v>461</v>
      </c>
      <c r="G203" s="371" t="s">
        <v>170</v>
      </c>
      <c r="H203" s="354">
        <v>1</v>
      </c>
      <c r="I203" s="175"/>
      <c r="J203" s="347">
        <f t="shared" si="20"/>
        <v>0</v>
      </c>
      <c r="K203" s="174" t="s">
        <v>212</v>
      </c>
      <c r="L203" s="39"/>
      <c r="M203" s="176" t="s">
        <v>5</v>
      </c>
      <c r="N203" s="177" t="s">
        <v>42</v>
      </c>
      <c r="O203" s="282"/>
      <c r="P203" s="165">
        <f t="shared" si="21"/>
        <v>0</v>
      </c>
      <c r="Q203" s="165">
        <v>2E-05</v>
      </c>
      <c r="R203" s="165">
        <f t="shared" si="22"/>
        <v>2E-05</v>
      </c>
      <c r="S203" s="165">
        <v>0</v>
      </c>
      <c r="T203" s="166">
        <f t="shared" si="23"/>
        <v>0</v>
      </c>
      <c r="AR203" s="22" t="s">
        <v>126</v>
      </c>
      <c r="AT203" s="22" t="s">
        <v>130</v>
      </c>
      <c r="AU203" s="22" t="s">
        <v>83</v>
      </c>
      <c r="AY203" s="22" t="s">
        <v>118</v>
      </c>
      <c r="BE203" s="167">
        <f t="shared" si="24"/>
        <v>0</v>
      </c>
      <c r="BF203" s="167">
        <f t="shared" si="25"/>
        <v>0</v>
      </c>
      <c r="BG203" s="167">
        <f t="shared" si="26"/>
        <v>0</v>
      </c>
      <c r="BH203" s="167">
        <f t="shared" si="27"/>
        <v>0</v>
      </c>
      <c r="BI203" s="167">
        <f t="shared" si="28"/>
        <v>0</v>
      </c>
      <c r="BJ203" s="22" t="s">
        <v>76</v>
      </c>
      <c r="BK203" s="167">
        <f t="shared" si="29"/>
        <v>0</v>
      </c>
      <c r="BL203" s="22" t="s">
        <v>126</v>
      </c>
      <c r="BM203" s="22" t="s">
        <v>462</v>
      </c>
    </row>
    <row r="204" spans="1:65" s="280" customFormat="1" ht="16.5" customHeight="1">
      <c r="A204" s="289"/>
      <c r="B204" s="159"/>
      <c r="C204" s="368" t="s">
        <v>463</v>
      </c>
      <c r="D204" s="368" t="s">
        <v>130</v>
      </c>
      <c r="E204" s="369" t="s">
        <v>464</v>
      </c>
      <c r="F204" s="370" t="s">
        <v>465</v>
      </c>
      <c r="G204" s="371" t="s">
        <v>170</v>
      </c>
      <c r="H204" s="354">
        <v>2</v>
      </c>
      <c r="I204" s="175"/>
      <c r="J204" s="347">
        <f t="shared" si="20"/>
        <v>0</v>
      </c>
      <c r="K204" s="174" t="s">
        <v>5</v>
      </c>
      <c r="L204" s="39"/>
      <c r="M204" s="176" t="s">
        <v>5</v>
      </c>
      <c r="N204" s="177" t="s">
        <v>42</v>
      </c>
      <c r="O204" s="282"/>
      <c r="P204" s="165">
        <f t="shared" si="21"/>
        <v>0</v>
      </c>
      <c r="Q204" s="165">
        <v>0.0008</v>
      </c>
      <c r="R204" s="165">
        <f t="shared" si="22"/>
        <v>0.0016</v>
      </c>
      <c r="S204" s="165">
        <v>0</v>
      </c>
      <c r="T204" s="166">
        <f t="shared" si="23"/>
        <v>0</v>
      </c>
      <c r="AR204" s="22" t="s">
        <v>126</v>
      </c>
      <c r="AT204" s="22" t="s">
        <v>130</v>
      </c>
      <c r="AU204" s="22" t="s">
        <v>83</v>
      </c>
      <c r="AY204" s="22" t="s">
        <v>118</v>
      </c>
      <c r="BE204" s="167">
        <f t="shared" si="24"/>
        <v>0</v>
      </c>
      <c r="BF204" s="167">
        <f t="shared" si="25"/>
        <v>0</v>
      </c>
      <c r="BG204" s="167">
        <f t="shared" si="26"/>
        <v>0</v>
      </c>
      <c r="BH204" s="167">
        <f t="shared" si="27"/>
        <v>0</v>
      </c>
      <c r="BI204" s="167">
        <f t="shared" si="28"/>
        <v>0</v>
      </c>
      <c r="BJ204" s="22" t="s">
        <v>76</v>
      </c>
      <c r="BK204" s="167">
        <f t="shared" si="29"/>
        <v>0</v>
      </c>
      <c r="BL204" s="22" t="s">
        <v>126</v>
      </c>
      <c r="BM204" s="22" t="s">
        <v>466</v>
      </c>
    </row>
    <row r="205" spans="1:65" s="280" customFormat="1" ht="16.5" customHeight="1">
      <c r="A205" s="289"/>
      <c r="B205" s="159"/>
      <c r="C205" s="368" t="s">
        <v>467</v>
      </c>
      <c r="D205" s="368" t="s">
        <v>130</v>
      </c>
      <c r="E205" s="369" t="s">
        <v>468</v>
      </c>
      <c r="F205" s="370" t="s">
        <v>469</v>
      </c>
      <c r="G205" s="371" t="s">
        <v>170</v>
      </c>
      <c r="H205" s="354">
        <v>1</v>
      </c>
      <c r="I205" s="175"/>
      <c r="J205" s="347">
        <f t="shared" si="20"/>
        <v>0</v>
      </c>
      <c r="K205" s="174" t="s">
        <v>212</v>
      </c>
      <c r="L205" s="39"/>
      <c r="M205" s="176" t="s">
        <v>5</v>
      </c>
      <c r="N205" s="177" t="s">
        <v>42</v>
      </c>
      <c r="O205" s="282"/>
      <c r="P205" s="165">
        <f t="shared" si="21"/>
        <v>0</v>
      </c>
      <c r="Q205" s="165">
        <v>0.00034</v>
      </c>
      <c r="R205" s="165">
        <f t="shared" si="22"/>
        <v>0.00034</v>
      </c>
      <c r="S205" s="165">
        <v>0</v>
      </c>
      <c r="T205" s="166">
        <f t="shared" si="23"/>
        <v>0</v>
      </c>
      <c r="AR205" s="22" t="s">
        <v>126</v>
      </c>
      <c r="AT205" s="22" t="s">
        <v>130</v>
      </c>
      <c r="AU205" s="22" t="s">
        <v>83</v>
      </c>
      <c r="AY205" s="22" t="s">
        <v>118</v>
      </c>
      <c r="BE205" s="167">
        <f t="shared" si="24"/>
        <v>0</v>
      </c>
      <c r="BF205" s="167">
        <f t="shared" si="25"/>
        <v>0</v>
      </c>
      <c r="BG205" s="167">
        <f t="shared" si="26"/>
        <v>0</v>
      </c>
      <c r="BH205" s="167">
        <f t="shared" si="27"/>
        <v>0</v>
      </c>
      <c r="BI205" s="167">
        <f t="shared" si="28"/>
        <v>0</v>
      </c>
      <c r="BJ205" s="22" t="s">
        <v>76</v>
      </c>
      <c r="BK205" s="167">
        <f t="shared" si="29"/>
        <v>0</v>
      </c>
      <c r="BL205" s="22" t="s">
        <v>126</v>
      </c>
      <c r="BM205" s="22" t="s">
        <v>470</v>
      </c>
    </row>
    <row r="206" spans="1:65" s="280" customFormat="1" ht="25.5" customHeight="1">
      <c r="A206" s="289"/>
      <c r="B206" s="159"/>
      <c r="C206" s="368" t="s">
        <v>471</v>
      </c>
      <c r="D206" s="368" t="s">
        <v>130</v>
      </c>
      <c r="E206" s="369" t="s">
        <v>472</v>
      </c>
      <c r="F206" s="370" t="s">
        <v>473</v>
      </c>
      <c r="G206" s="371" t="s">
        <v>170</v>
      </c>
      <c r="H206" s="354">
        <v>1</v>
      </c>
      <c r="I206" s="175"/>
      <c r="J206" s="347">
        <f t="shared" si="20"/>
        <v>0</v>
      </c>
      <c r="K206" s="174" t="s">
        <v>165</v>
      </c>
      <c r="L206" s="39"/>
      <c r="M206" s="176" t="s">
        <v>5</v>
      </c>
      <c r="N206" s="177" t="s">
        <v>42</v>
      </c>
      <c r="O206" s="282"/>
      <c r="P206" s="165">
        <f t="shared" si="21"/>
        <v>0</v>
      </c>
      <c r="Q206" s="165">
        <v>0</v>
      </c>
      <c r="R206" s="165">
        <f t="shared" si="22"/>
        <v>0</v>
      </c>
      <c r="S206" s="165">
        <v>0</v>
      </c>
      <c r="T206" s="166">
        <f t="shared" si="23"/>
        <v>0</v>
      </c>
      <c r="AR206" s="22" t="s">
        <v>126</v>
      </c>
      <c r="AT206" s="22" t="s">
        <v>130</v>
      </c>
      <c r="AU206" s="22" t="s">
        <v>83</v>
      </c>
      <c r="AY206" s="22" t="s">
        <v>118</v>
      </c>
      <c r="BE206" s="167">
        <f t="shared" si="24"/>
        <v>0</v>
      </c>
      <c r="BF206" s="167">
        <f t="shared" si="25"/>
        <v>0</v>
      </c>
      <c r="BG206" s="167">
        <f t="shared" si="26"/>
        <v>0</v>
      </c>
      <c r="BH206" s="167">
        <f t="shared" si="27"/>
        <v>0</v>
      </c>
      <c r="BI206" s="167">
        <f t="shared" si="28"/>
        <v>0</v>
      </c>
      <c r="BJ206" s="22" t="s">
        <v>76</v>
      </c>
      <c r="BK206" s="167">
        <f t="shared" si="29"/>
        <v>0</v>
      </c>
      <c r="BL206" s="22" t="s">
        <v>126</v>
      </c>
      <c r="BM206" s="22" t="s">
        <v>474</v>
      </c>
    </row>
    <row r="207" spans="1:47" s="280" customFormat="1" ht="256.5">
      <c r="A207" s="289"/>
      <c r="B207" s="39"/>
      <c r="C207" s="348"/>
      <c r="D207" s="365" t="s">
        <v>180</v>
      </c>
      <c r="E207" s="348"/>
      <c r="F207" s="372" t="s">
        <v>475</v>
      </c>
      <c r="G207" s="348"/>
      <c r="H207" s="348"/>
      <c r="I207" s="139"/>
      <c r="J207" s="348"/>
      <c r="K207" s="289"/>
      <c r="L207" s="39"/>
      <c r="M207" s="178"/>
      <c r="N207" s="282"/>
      <c r="O207" s="282"/>
      <c r="P207" s="282"/>
      <c r="Q207" s="282"/>
      <c r="R207" s="282"/>
      <c r="S207" s="282"/>
      <c r="T207" s="66"/>
      <c r="AT207" s="22" t="s">
        <v>180</v>
      </c>
      <c r="AU207" s="22" t="s">
        <v>83</v>
      </c>
    </row>
    <row r="208" spans="1:65" s="280" customFormat="1" ht="16.5" customHeight="1">
      <c r="A208" s="289"/>
      <c r="B208" s="159"/>
      <c r="C208" s="368" t="s">
        <v>476</v>
      </c>
      <c r="D208" s="368" t="s">
        <v>130</v>
      </c>
      <c r="E208" s="369" t="s">
        <v>477</v>
      </c>
      <c r="F208" s="370" t="s">
        <v>478</v>
      </c>
      <c r="G208" s="371" t="s">
        <v>123</v>
      </c>
      <c r="H208" s="354">
        <v>5.8</v>
      </c>
      <c r="I208" s="175"/>
      <c r="J208" s="347">
        <f>ROUND(I208*H208,2)</f>
        <v>0</v>
      </c>
      <c r="K208" s="174" t="s">
        <v>124</v>
      </c>
      <c r="L208" s="39"/>
      <c r="M208" s="176" t="s">
        <v>5</v>
      </c>
      <c r="N208" s="177" t="s">
        <v>42</v>
      </c>
      <c r="O208" s="282"/>
      <c r="P208" s="165">
        <f>O208*H208</f>
        <v>0</v>
      </c>
      <c r="Q208" s="165">
        <v>0</v>
      </c>
      <c r="R208" s="165">
        <f>Q208*H208</f>
        <v>0</v>
      </c>
      <c r="S208" s="165">
        <v>0</v>
      </c>
      <c r="T208" s="166">
        <f>S208*H208</f>
        <v>0</v>
      </c>
      <c r="AR208" s="22" t="s">
        <v>126</v>
      </c>
      <c r="AT208" s="22" t="s">
        <v>130</v>
      </c>
      <c r="AU208" s="22" t="s">
        <v>83</v>
      </c>
      <c r="AY208" s="22" t="s">
        <v>118</v>
      </c>
      <c r="BE208" s="167">
        <f>IF(N208="základní",J208,0)</f>
        <v>0</v>
      </c>
      <c r="BF208" s="167">
        <f>IF(N208="snížená",J208,0)</f>
        <v>0</v>
      </c>
      <c r="BG208" s="167">
        <f>IF(N208="zákl. přenesená",J208,0)</f>
        <v>0</v>
      </c>
      <c r="BH208" s="167">
        <f>IF(N208="sníž. přenesená",J208,0)</f>
        <v>0</v>
      </c>
      <c r="BI208" s="167">
        <f>IF(N208="nulová",J208,0)</f>
        <v>0</v>
      </c>
      <c r="BJ208" s="22" t="s">
        <v>76</v>
      </c>
      <c r="BK208" s="167">
        <f>ROUND(I208*H208,2)</f>
        <v>0</v>
      </c>
      <c r="BL208" s="22" t="s">
        <v>126</v>
      </c>
      <c r="BM208" s="22" t="s">
        <v>479</v>
      </c>
    </row>
    <row r="209" spans="2:51" s="11" customFormat="1" ht="13.5">
      <c r="B209" s="168"/>
      <c r="C209" s="346"/>
      <c r="D209" s="365" t="s">
        <v>128</v>
      </c>
      <c r="E209" s="366" t="s">
        <v>5</v>
      </c>
      <c r="F209" s="367" t="s">
        <v>365</v>
      </c>
      <c r="G209" s="346"/>
      <c r="H209" s="353">
        <v>5.8</v>
      </c>
      <c r="I209" s="170"/>
      <c r="J209" s="346"/>
      <c r="L209" s="168"/>
      <c r="M209" s="171"/>
      <c r="N209" s="172"/>
      <c r="O209" s="172"/>
      <c r="P209" s="172"/>
      <c r="Q209" s="172"/>
      <c r="R209" s="172"/>
      <c r="S209" s="172"/>
      <c r="T209" s="173"/>
      <c r="AT209" s="169" t="s">
        <v>128</v>
      </c>
      <c r="AU209" s="169" t="s">
        <v>83</v>
      </c>
      <c r="AV209" s="11" t="s">
        <v>83</v>
      </c>
      <c r="AW209" s="11" t="s">
        <v>35</v>
      </c>
      <c r="AX209" s="11" t="s">
        <v>76</v>
      </c>
      <c r="AY209" s="169" t="s">
        <v>118</v>
      </c>
    </row>
    <row r="210" spans="1:65" s="280" customFormat="1" ht="16.5" customHeight="1">
      <c r="A210" s="289"/>
      <c r="B210" s="159"/>
      <c r="C210" s="368" t="s">
        <v>480</v>
      </c>
      <c r="D210" s="368" t="s">
        <v>130</v>
      </c>
      <c r="E210" s="369" t="s">
        <v>481</v>
      </c>
      <c r="F210" s="370" t="s">
        <v>482</v>
      </c>
      <c r="G210" s="371" t="s">
        <v>123</v>
      </c>
      <c r="H210" s="354">
        <v>5.8</v>
      </c>
      <c r="I210" s="175"/>
      <c r="J210" s="347">
        <f>ROUND(I210*H210,2)</f>
        <v>0</v>
      </c>
      <c r="K210" s="174" t="s">
        <v>124</v>
      </c>
      <c r="L210" s="39"/>
      <c r="M210" s="176" t="s">
        <v>5</v>
      </c>
      <c r="N210" s="177" t="s">
        <v>42</v>
      </c>
      <c r="O210" s="282"/>
      <c r="P210" s="165">
        <f>O210*H210</f>
        <v>0</v>
      </c>
      <c r="Q210" s="165">
        <v>0</v>
      </c>
      <c r="R210" s="165">
        <f>Q210*H210</f>
        <v>0</v>
      </c>
      <c r="S210" s="165">
        <v>0</v>
      </c>
      <c r="T210" s="166">
        <f>S210*H210</f>
        <v>0</v>
      </c>
      <c r="AR210" s="22" t="s">
        <v>126</v>
      </c>
      <c r="AT210" s="22" t="s">
        <v>130</v>
      </c>
      <c r="AU210" s="22" t="s">
        <v>83</v>
      </c>
      <c r="AY210" s="22" t="s">
        <v>118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22" t="s">
        <v>76</v>
      </c>
      <c r="BK210" s="167">
        <f>ROUND(I210*H210,2)</f>
        <v>0</v>
      </c>
      <c r="BL210" s="22" t="s">
        <v>126</v>
      </c>
      <c r="BM210" s="22" t="s">
        <v>483</v>
      </c>
    </row>
    <row r="211" spans="2:51" s="11" customFormat="1" ht="13.5">
      <c r="B211" s="168"/>
      <c r="C211" s="346"/>
      <c r="D211" s="365" t="s">
        <v>128</v>
      </c>
      <c r="E211" s="366" t="s">
        <v>5</v>
      </c>
      <c r="F211" s="367" t="s">
        <v>365</v>
      </c>
      <c r="G211" s="346"/>
      <c r="H211" s="353">
        <v>5.8</v>
      </c>
      <c r="I211" s="170"/>
      <c r="J211" s="346"/>
      <c r="L211" s="168"/>
      <c r="M211" s="171"/>
      <c r="N211" s="172"/>
      <c r="O211" s="172"/>
      <c r="P211" s="172"/>
      <c r="Q211" s="172"/>
      <c r="R211" s="172"/>
      <c r="S211" s="172"/>
      <c r="T211" s="173"/>
      <c r="AT211" s="169" t="s">
        <v>128</v>
      </c>
      <c r="AU211" s="169" t="s">
        <v>83</v>
      </c>
      <c r="AV211" s="11" t="s">
        <v>83</v>
      </c>
      <c r="AW211" s="11" t="s">
        <v>35</v>
      </c>
      <c r="AX211" s="11" t="s">
        <v>76</v>
      </c>
      <c r="AY211" s="169" t="s">
        <v>118</v>
      </c>
    </row>
    <row r="212" spans="1:65" s="280" customFormat="1" ht="16.5" customHeight="1">
      <c r="A212" s="289"/>
      <c r="B212" s="159"/>
      <c r="C212" s="368" t="s">
        <v>484</v>
      </c>
      <c r="D212" s="368" t="s">
        <v>130</v>
      </c>
      <c r="E212" s="369" t="s">
        <v>485</v>
      </c>
      <c r="F212" s="370" t="s">
        <v>486</v>
      </c>
      <c r="G212" s="371" t="s">
        <v>123</v>
      </c>
      <c r="H212" s="354">
        <v>1072.1</v>
      </c>
      <c r="I212" s="175"/>
      <c r="J212" s="347">
        <f aca="true" t="shared" si="30" ref="J212:J220">ROUND(I212*H212,2)</f>
        <v>0</v>
      </c>
      <c r="K212" s="174" t="s">
        <v>5</v>
      </c>
      <c r="L212" s="39"/>
      <c r="M212" s="176" t="s">
        <v>5</v>
      </c>
      <c r="N212" s="177" t="s">
        <v>42</v>
      </c>
      <c r="O212" s="282"/>
      <c r="P212" s="165">
        <f aca="true" t="shared" si="31" ref="P212:P220">O212*H212</f>
        <v>0</v>
      </c>
      <c r="Q212" s="165">
        <v>0</v>
      </c>
      <c r="R212" s="165">
        <f aca="true" t="shared" si="32" ref="R212:R220">Q212*H212</f>
        <v>0</v>
      </c>
      <c r="S212" s="165">
        <v>0</v>
      </c>
      <c r="T212" s="166">
        <f aca="true" t="shared" si="33" ref="T212:T220">S212*H212</f>
        <v>0</v>
      </c>
      <c r="AR212" s="22" t="s">
        <v>126</v>
      </c>
      <c r="AT212" s="22" t="s">
        <v>130</v>
      </c>
      <c r="AU212" s="22" t="s">
        <v>83</v>
      </c>
      <c r="AY212" s="22" t="s">
        <v>118</v>
      </c>
      <c r="BE212" s="167">
        <f aca="true" t="shared" si="34" ref="BE212:BE220">IF(N212="základní",J212,0)</f>
        <v>0</v>
      </c>
      <c r="BF212" s="167">
        <f aca="true" t="shared" si="35" ref="BF212:BF220">IF(N212="snížená",J212,0)</f>
        <v>0</v>
      </c>
      <c r="BG212" s="167">
        <f aca="true" t="shared" si="36" ref="BG212:BG220">IF(N212="zákl. přenesená",J212,0)</f>
        <v>0</v>
      </c>
      <c r="BH212" s="167">
        <f aca="true" t="shared" si="37" ref="BH212:BH220">IF(N212="sníž. přenesená",J212,0)</f>
        <v>0</v>
      </c>
      <c r="BI212" s="167">
        <f aca="true" t="shared" si="38" ref="BI212:BI220">IF(N212="nulová",J212,0)</f>
        <v>0</v>
      </c>
      <c r="BJ212" s="22" t="s">
        <v>76</v>
      </c>
      <c r="BK212" s="167">
        <f aca="true" t="shared" si="39" ref="BK212:BK220">ROUND(I212*H212,2)</f>
        <v>0</v>
      </c>
      <c r="BL212" s="22" t="s">
        <v>126</v>
      </c>
      <c r="BM212" s="22" t="s">
        <v>487</v>
      </c>
    </row>
    <row r="213" spans="1:65" s="280" customFormat="1" ht="16.5" customHeight="1">
      <c r="A213" s="289"/>
      <c r="B213" s="159"/>
      <c r="C213" s="368" t="s">
        <v>488</v>
      </c>
      <c r="D213" s="368" t="s">
        <v>130</v>
      </c>
      <c r="E213" s="369" t="s">
        <v>489</v>
      </c>
      <c r="F213" s="370" t="s">
        <v>490</v>
      </c>
      <c r="G213" s="371" t="s">
        <v>123</v>
      </c>
      <c r="H213" s="354">
        <v>1072.1</v>
      </c>
      <c r="I213" s="175"/>
      <c r="J213" s="347">
        <f t="shared" si="30"/>
        <v>0</v>
      </c>
      <c r="K213" s="174" t="s">
        <v>124</v>
      </c>
      <c r="L213" s="39"/>
      <c r="M213" s="176" t="s">
        <v>5</v>
      </c>
      <c r="N213" s="177" t="s">
        <v>42</v>
      </c>
      <c r="O213" s="282"/>
      <c r="P213" s="165">
        <f t="shared" si="31"/>
        <v>0</v>
      </c>
      <c r="Q213" s="165">
        <v>0</v>
      </c>
      <c r="R213" s="165">
        <f t="shared" si="32"/>
        <v>0</v>
      </c>
      <c r="S213" s="165">
        <v>0</v>
      </c>
      <c r="T213" s="166">
        <f t="shared" si="33"/>
        <v>0</v>
      </c>
      <c r="AR213" s="22" t="s">
        <v>126</v>
      </c>
      <c r="AT213" s="22" t="s">
        <v>130</v>
      </c>
      <c r="AU213" s="22" t="s">
        <v>83</v>
      </c>
      <c r="AY213" s="22" t="s">
        <v>118</v>
      </c>
      <c r="BE213" s="167">
        <f t="shared" si="34"/>
        <v>0</v>
      </c>
      <c r="BF213" s="167">
        <f t="shared" si="35"/>
        <v>0</v>
      </c>
      <c r="BG213" s="167">
        <f t="shared" si="36"/>
        <v>0</v>
      </c>
      <c r="BH213" s="167">
        <f t="shared" si="37"/>
        <v>0</v>
      </c>
      <c r="BI213" s="167">
        <f t="shared" si="38"/>
        <v>0</v>
      </c>
      <c r="BJ213" s="22" t="s">
        <v>76</v>
      </c>
      <c r="BK213" s="167">
        <f t="shared" si="39"/>
        <v>0</v>
      </c>
      <c r="BL213" s="22" t="s">
        <v>126</v>
      </c>
      <c r="BM213" s="22" t="s">
        <v>491</v>
      </c>
    </row>
    <row r="214" spans="1:65" s="280" customFormat="1" ht="16.5" customHeight="1">
      <c r="A214" s="289"/>
      <c r="B214" s="159"/>
      <c r="C214" s="368" t="s">
        <v>492</v>
      </c>
      <c r="D214" s="368" t="s">
        <v>130</v>
      </c>
      <c r="E214" s="369" t="s">
        <v>493</v>
      </c>
      <c r="F214" s="370" t="s">
        <v>494</v>
      </c>
      <c r="G214" s="371" t="s">
        <v>170</v>
      </c>
      <c r="H214" s="354">
        <v>2</v>
      </c>
      <c r="I214" s="175"/>
      <c r="J214" s="347">
        <f t="shared" si="30"/>
        <v>0</v>
      </c>
      <c r="K214" s="174" t="s">
        <v>5</v>
      </c>
      <c r="L214" s="39"/>
      <c r="M214" s="176" t="s">
        <v>5</v>
      </c>
      <c r="N214" s="177" t="s">
        <v>42</v>
      </c>
      <c r="O214" s="282"/>
      <c r="P214" s="165">
        <f t="shared" si="31"/>
        <v>0</v>
      </c>
      <c r="Q214" s="165">
        <v>0.05979301</v>
      </c>
      <c r="R214" s="165">
        <f t="shared" si="32"/>
        <v>0.11958602</v>
      </c>
      <c r="S214" s="165">
        <v>0</v>
      </c>
      <c r="T214" s="166">
        <f t="shared" si="33"/>
        <v>0</v>
      </c>
      <c r="AR214" s="22" t="s">
        <v>126</v>
      </c>
      <c r="AT214" s="22" t="s">
        <v>130</v>
      </c>
      <c r="AU214" s="22" t="s">
        <v>83</v>
      </c>
      <c r="AY214" s="22" t="s">
        <v>118</v>
      </c>
      <c r="BE214" s="167">
        <f t="shared" si="34"/>
        <v>0</v>
      </c>
      <c r="BF214" s="167">
        <f t="shared" si="35"/>
        <v>0</v>
      </c>
      <c r="BG214" s="167">
        <f t="shared" si="36"/>
        <v>0</v>
      </c>
      <c r="BH214" s="167">
        <f t="shared" si="37"/>
        <v>0</v>
      </c>
      <c r="BI214" s="167">
        <f t="shared" si="38"/>
        <v>0</v>
      </c>
      <c r="BJ214" s="22" t="s">
        <v>76</v>
      </c>
      <c r="BK214" s="167">
        <f t="shared" si="39"/>
        <v>0</v>
      </c>
      <c r="BL214" s="22" t="s">
        <v>126</v>
      </c>
      <c r="BM214" s="22" t="s">
        <v>495</v>
      </c>
    </row>
    <row r="215" spans="1:65" s="280" customFormat="1" ht="16.5" customHeight="1">
      <c r="A215" s="289"/>
      <c r="B215" s="159"/>
      <c r="C215" s="368" t="s">
        <v>496</v>
      </c>
      <c r="D215" s="368" t="s">
        <v>130</v>
      </c>
      <c r="E215" s="369" t="s">
        <v>497</v>
      </c>
      <c r="F215" s="370" t="s">
        <v>498</v>
      </c>
      <c r="G215" s="371" t="s">
        <v>170</v>
      </c>
      <c r="H215" s="354">
        <v>1</v>
      </c>
      <c r="I215" s="175"/>
      <c r="J215" s="347">
        <f t="shared" si="30"/>
        <v>0</v>
      </c>
      <c r="K215" s="174" t="s">
        <v>212</v>
      </c>
      <c r="L215" s="39"/>
      <c r="M215" s="176" t="s">
        <v>5</v>
      </c>
      <c r="N215" s="177" t="s">
        <v>42</v>
      </c>
      <c r="O215" s="282"/>
      <c r="P215" s="165">
        <f t="shared" si="31"/>
        <v>0</v>
      </c>
      <c r="Q215" s="165">
        <v>0.06383</v>
      </c>
      <c r="R215" s="165">
        <f t="shared" si="32"/>
        <v>0.06383</v>
      </c>
      <c r="S215" s="165">
        <v>0</v>
      </c>
      <c r="T215" s="166">
        <f t="shared" si="33"/>
        <v>0</v>
      </c>
      <c r="AR215" s="22" t="s">
        <v>126</v>
      </c>
      <c r="AT215" s="22" t="s">
        <v>130</v>
      </c>
      <c r="AU215" s="22" t="s">
        <v>83</v>
      </c>
      <c r="AY215" s="22" t="s">
        <v>118</v>
      </c>
      <c r="BE215" s="167">
        <f t="shared" si="34"/>
        <v>0</v>
      </c>
      <c r="BF215" s="167">
        <f t="shared" si="35"/>
        <v>0</v>
      </c>
      <c r="BG215" s="167">
        <f t="shared" si="36"/>
        <v>0</v>
      </c>
      <c r="BH215" s="167">
        <f t="shared" si="37"/>
        <v>0</v>
      </c>
      <c r="BI215" s="167">
        <f t="shared" si="38"/>
        <v>0</v>
      </c>
      <c r="BJ215" s="22" t="s">
        <v>76</v>
      </c>
      <c r="BK215" s="167">
        <f t="shared" si="39"/>
        <v>0</v>
      </c>
      <c r="BL215" s="22" t="s">
        <v>126</v>
      </c>
      <c r="BM215" s="22" t="s">
        <v>499</v>
      </c>
    </row>
    <row r="216" spans="1:65" s="280" customFormat="1" ht="16.5" customHeight="1">
      <c r="A216" s="289"/>
      <c r="B216" s="159"/>
      <c r="C216" s="368" t="s">
        <v>500</v>
      </c>
      <c r="D216" s="368" t="s">
        <v>130</v>
      </c>
      <c r="E216" s="369" t="s">
        <v>501</v>
      </c>
      <c r="F216" s="370" t="s">
        <v>502</v>
      </c>
      <c r="G216" s="371" t="s">
        <v>170</v>
      </c>
      <c r="H216" s="354">
        <v>2</v>
      </c>
      <c r="I216" s="175"/>
      <c r="J216" s="347">
        <f t="shared" si="30"/>
        <v>0</v>
      </c>
      <c r="K216" s="174" t="s">
        <v>5</v>
      </c>
      <c r="L216" s="39"/>
      <c r="M216" s="176" t="s">
        <v>5</v>
      </c>
      <c r="N216" s="177" t="s">
        <v>42</v>
      </c>
      <c r="O216" s="282"/>
      <c r="P216" s="165">
        <f t="shared" si="31"/>
        <v>0</v>
      </c>
      <c r="Q216" s="165">
        <v>0.1014978</v>
      </c>
      <c r="R216" s="165">
        <f t="shared" si="32"/>
        <v>0.2029956</v>
      </c>
      <c r="S216" s="165">
        <v>0</v>
      </c>
      <c r="T216" s="166">
        <f t="shared" si="33"/>
        <v>0</v>
      </c>
      <c r="AR216" s="22" t="s">
        <v>126</v>
      </c>
      <c r="AT216" s="22" t="s">
        <v>130</v>
      </c>
      <c r="AU216" s="22" t="s">
        <v>83</v>
      </c>
      <c r="AY216" s="22" t="s">
        <v>118</v>
      </c>
      <c r="BE216" s="167">
        <f t="shared" si="34"/>
        <v>0</v>
      </c>
      <c r="BF216" s="167">
        <f t="shared" si="35"/>
        <v>0</v>
      </c>
      <c r="BG216" s="167">
        <f t="shared" si="36"/>
        <v>0</v>
      </c>
      <c r="BH216" s="167">
        <f t="shared" si="37"/>
        <v>0</v>
      </c>
      <c r="BI216" s="167">
        <f t="shared" si="38"/>
        <v>0</v>
      </c>
      <c r="BJ216" s="22" t="s">
        <v>76</v>
      </c>
      <c r="BK216" s="167">
        <f t="shared" si="39"/>
        <v>0</v>
      </c>
      <c r="BL216" s="22" t="s">
        <v>126</v>
      </c>
      <c r="BM216" s="22" t="s">
        <v>503</v>
      </c>
    </row>
    <row r="217" spans="2:65" s="276" customFormat="1" ht="16.5" customHeight="1">
      <c r="B217" s="267"/>
      <c r="C217" s="375" t="s">
        <v>504</v>
      </c>
      <c r="D217" s="375" t="s">
        <v>120</v>
      </c>
      <c r="E217" s="376" t="s">
        <v>505</v>
      </c>
      <c r="F217" s="377" t="s">
        <v>506</v>
      </c>
      <c r="G217" s="378" t="s">
        <v>170</v>
      </c>
      <c r="H217" s="356">
        <v>2</v>
      </c>
      <c r="I217" s="269"/>
      <c r="J217" s="350">
        <f t="shared" si="30"/>
        <v>0</v>
      </c>
      <c r="K217" s="268" t="s">
        <v>5</v>
      </c>
      <c r="L217" s="270" t="s">
        <v>793</v>
      </c>
      <c r="M217" s="271" t="s">
        <v>5</v>
      </c>
      <c r="N217" s="272" t="s">
        <v>42</v>
      </c>
      <c r="O217" s="273"/>
      <c r="P217" s="274">
        <f t="shared" si="31"/>
        <v>0</v>
      </c>
      <c r="Q217" s="274">
        <v>0.0133</v>
      </c>
      <c r="R217" s="274">
        <f t="shared" si="32"/>
        <v>0.0266</v>
      </c>
      <c r="S217" s="274">
        <v>0</v>
      </c>
      <c r="T217" s="275">
        <f t="shared" si="33"/>
        <v>0</v>
      </c>
      <c r="AR217" s="277" t="s">
        <v>125</v>
      </c>
      <c r="AT217" s="277" t="s">
        <v>120</v>
      </c>
      <c r="AU217" s="277" t="s">
        <v>83</v>
      </c>
      <c r="AY217" s="277" t="s">
        <v>118</v>
      </c>
      <c r="BE217" s="278">
        <f t="shared" si="34"/>
        <v>0</v>
      </c>
      <c r="BF217" s="278">
        <f t="shared" si="35"/>
        <v>0</v>
      </c>
      <c r="BG217" s="278">
        <f t="shared" si="36"/>
        <v>0</v>
      </c>
      <c r="BH217" s="278">
        <f t="shared" si="37"/>
        <v>0</v>
      </c>
      <c r="BI217" s="278">
        <f t="shared" si="38"/>
        <v>0</v>
      </c>
      <c r="BJ217" s="277" t="s">
        <v>76</v>
      </c>
      <c r="BK217" s="278">
        <f t="shared" si="39"/>
        <v>0</v>
      </c>
      <c r="BL217" s="277" t="s">
        <v>126</v>
      </c>
      <c r="BM217" s="277" t="s">
        <v>507</v>
      </c>
    </row>
    <row r="218" spans="2:65" s="276" customFormat="1" ht="25.5" customHeight="1">
      <c r="B218" s="267"/>
      <c r="C218" s="375" t="s">
        <v>508</v>
      </c>
      <c r="D218" s="375" t="s">
        <v>120</v>
      </c>
      <c r="E218" s="376" t="s">
        <v>509</v>
      </c>
      <c r="F218" s="377" t="s">
        <v>510</v>
      </c>
      <c r="G218" s="378" t="s">
        <v>170</v>
      </c>
      <c r="H218" s="356">
        <v>1</v>
      </c>
      <c r="I218" s="269"/>
      <c r="J218" s="350">
        <f t="shared" si="30"/>
        <v>0</v>
      </c>
      <c r="K218" s="268" t="s">
        <v>124</v>
      </c>
      <c r="L218" s="270" t="s">
        <v>793</v>
      </c>
      <c r="M218" s="271" t="s">
        <v>5</v>
      </c>
      <c r="N218" s="272" t="s">
        <v>42</v>
      </c>
      <c r="O218" s="273"/>
      <c r="P218" s="274">
        <f t="shared" si="31"/>
        <v>0</v>
      </c>
      <c r="Q218" s="274">
        <v>0.0073</v>
      </c>
      <c r="R218" s="274">
        <f t="shared" si="32"/>
        <v>0.0073</v>
      </c>
      <c r="S218" s="274">
        <v>0</v>
      </c>
      <c r="T218" s="275">
        <f t="shared" si="33"/>
        <v>0</v>
      </c>
      <c r="AR218" s="277" t="s">
        <v>125</v>
      </c>
      <c r="AT218" s="277" t="s">
        <v>120</v>
      </c>
      <c r="AU218" s="277" t="s">
        <v>83</v>
      </c>
      <c r="AY218" s="277" t="s">
        <v>118</v>
      </c>
      <c r="BE218" s="278">
        <f t="shared" si="34"/>
        <v>0</v>
      </c>
      <c r="BF218" s="278">
        <f t="shared" si="35"/>
        <v>0</v>
      </c>
      <c r="BG218" s="278">
        <f t="shared" si="36"/>
        <v>0</v>
      </c>
      <c r="BH218" s="278">
        <f t="shared" si="37"/>
        <v>0</v>
      </c>
      <c r="BI218" s="278">
        <f t="shared" si="38"/>
        <v>0</v>
      </c>
      <c r="BJ218" s="277" t="s">
        <v>76</v>
      </c>
      <c r="BK218" s="278">
        <f t="shared" si="39"/>
        <v>0</v>
      </c>
      <c r="BL218" s="277" t="s">
        <v>126</v>
      </c>
      <c r="BM218" s="277" t="s">
        <v>511</v>
      </c>
    </row>
    <row r="219" spans="1:65" s="280" customFormat="1" ht="16.5" customHeight="1">
      <c r="A219" s="289"/>
      <c r="B219" s="159"/>
      <c r="C219" s="368" t="s">
        <v>512</v>
      </c>
      <c r="D219" s="368" t="s">
        <v>130</v>
      </c>
      <c r="E219" s="369" t="s">
        <v>513</v>
      </c>
      <c r="F219" s="370" t="s">
        <v>514</v>
      </c>
      <c r="G219" s="371" t="s">
        <v>170</v>
      </c>
      <c r="H219" s="354">
        <v>1</v>
      </c>
      <c r="I219" s="175"/>
      <c r="J219" s="347">
        <f t="shared" si="30"/>
        <v>0</v>
      </c>
      <c r="K219" s="174" t="s">
        <v>212</v>
      </c>
      <c r="L219" s="39"/>
      <c r="M219" s="176" t="s">
        <v>5</v>
      </c>
      <c r="N219" s="177" t="s">
        <v>42</v>
      </c>
      <c r="O219" s="282"/>
      <c r="P219" s="165">
        <f t="shared" si="31"/>
        <v>0</v>
      </c>
      <c r="Q219" s="165">
        <v>0.32906</v>
      </c>
      <c r="R219" s="165">
        <f t="shared" si="32"/>
        <v>0.32906</v>
      </c>
      <c r="S219" s="165">
        <v>0</v>
      </c>
      <c r="T219" s="166">
        <f t="shared" si="33"/>
        <v>0</v>
      </c>
      <c r="AR219" s="22" t="s">
        <v>126</v>
      </c>
      <c r="AT219" s="22" t="s">
        <v>130</v>
      </c>
      <c r="AU219" s="22" t="s">
        <v>83</v>
      </c>
      <c r="AY219" s="22" t="s">
        <v>118</v>
      </c>
      <c r="BE219" s="167">
        <f t="shared" si="34"/>
        <v>0</v>
      </c>
      <c r="BF219" s="167">
        <f t="shared" si="35"/>
        <v>0</v>
      </c>
      <c r="BG219" s="167">
        <f t="shared" si="36"/>
        <v>0</v>
      </c>
      <c r="BH219" s="167">
        <f t="shared" si="37"/>
        <v>0</v>
      </c>
      <c r="BI219" s="167">
        <f t="shared" si="38"/>
        <v>0</v>
      </c>
      <c r="BJ219" s="22" t="s">
        <v>76</v>
      </c>
      <c r="BK219" s="167">
        <f t="shared" si="39"/>
        <v>0</v>
      </c>
      <c r="BL219" s="22" t="s">
        <v>126</v>
      </c>
      <c r="BM219" s="22" t="s">
        <v>515</v>
      </c>
    </row>
    <row r="220" spans="2:65" s="276" customFormat="1" ht="16.5" customHeight="1">
      <c r="B220" s="267"/>
      <c r="C220" s="375" t="s">
        <v>516</v>
      </c>
      <c r="D220" s="375" t="s">
        <v>120</v>
      </c>
      <c r="E220" s="376" t="s">
        <v>517</v>
      </c>
      <c r="F220" s="377" t="s">
        <v>518</v>
      </c>
      <c r="G220" s="378" t="s">
        <v>170</v>
      </c>
      <c r="H220" s="356">
        <v>1</v>
      </c>
      <c r="I220" s="269"/>
      <c r="J220" s="350">
        <f t="shared" si="30"/>
        <v>0</v>
      </c>
      <c r="K220" s="268" t="s">
        <v>212</v>
      </c>
      <c r="L220" s="270" t="s">
        <v>793</v>
      </c>
      <c r="M220" s="271" t="s">
        <v>5</v>
      </c>
      <c r="N220" s="272" t="s">
        <v>42</v>
      </c>
      <c r="O220" s="273"/>
      <c r="P220" s="274">
        <f t="shared" si="31"/>
        <v>0</v>
      </c>
      <c r="Q220" s="274">
        <v>0.0295</v>
      </c>
      <c r="R220" s="274">
        <f t="shared" si="32"/>
        <v>0.0295</v>
      </c>
      <c r="S220" s="274">
        <v>0</v>
      </c>
      <c r="T220" s="275">
        <f t="shared" si="33"/>
        <v>0</v>
      </c>
      <c r="AR220" s="277" t="s">
        <v>125</v>
      </c>
      <c r="AT220" s="277" t="s">
        <v>120</v>
      </c>
      <c r="AU220" s="277" t="s">
        <v>83</v>
      </c>
      <c r="AY220" s="277" t="s">
        <v>118</v>
      </c>
      <c r="BE220" s="278">
        <f t="shared" si="34"/>
        <v>0</v>
      </c>
      <c r="BF220" s="278">
        <f t="shared" si="35"/>
        <v>0</v>
      </c>
      <c r="BG220" s="278">
        <f t="shared" si="36"/>
        <v>0</v>
      </c>
      <c r="BH220" s="278">
        <f t="shared" si="37"/>
        <v>0</v>
      </c>
      <c r="BI220" s="278">
        <f t="shared" si="38"/>
        <v>0</v>
      </c>
      <c r="BJ220" s="277" t="s">
        <v>76</v>
      </c>
      <c r="BK220" s="278">
        <f t="shared" si="39"/>
        <v>0</v>
      </c>
      <c r="BL220" s="277" t="s">
        <v>126</v>
      </c>
      <c r="BM220" s="277" t="s">
        <v>519</v>
      </c>
    </row>
    <row r="221" spans="2:63" s="10" customFormat="1" ht="29.85" customHeight="1">
      <c r="B221" s="150"/>
      <c r="C221" s="351"/>
      <c r="D221" s="358" t="s">
        <v>70</v>
      </c>
      <c r="E221" s="360" t="s">
        <v>520</v>
      </c>
      <c r="F221" s="360" t="s">
        <v>521</v>
      </c>
      <c r="G221" s="351"/>
      <c r="H221" s="351"/>
      <c r="I221" s="152"/>
      <c r="J221" s="344">
        <f>BK221</f>
        <v>0</v>
      </c>
      <c r="L221" s="150"/>
      <c r="M221" s="153"/>
      <c r="N221" s="154"/>
      <c r="O221" s="154"/>
      <c r="P221" s="155">
        <f>P222</f>
        <v>0</v>
      </c>
      <c r="Q221" s="154"/>
      <c r="R221" s="155">
        <f>R222</f>
        <v>0</v>
      </c>
      <c r="S221" s="154"/>
      <c r="T221" s="156">
        <f>T222</f>
        <v>0</v>
      </c>
      <c r="AR221" s="151" t="s">
        <v>76</v>
      </c>
      <c r="AT221" s="157" t="s">
        <v>70</v>
      </c>
      <c r="AU221" s="157" t="s">
        <v>76</v>
      </c>
      <c r="AY221" s="151" t="s">
        <v>118</v>
      </c>
      <c r="BK221" s="158">
        <f>BK222</f>
        <v>0</v>
      </c>
    </row>
    <row r="222" spans="1:65" s="280" customFormat="1" ht="25.5" customHeight="1">
      <c r="A222" s="289"/>
      <c r="B222" s="159"/>
      <c r="C222" s="368" t="s">
        <v>522</v>
      </c>
      <c r="D222" s="368" t="s">
        <v>130</v>
      </c>
      <c r="E222" s="369" t="s">
        <v>523</v>
      </c>
      <c r="F222" s="370" t="s">
        <v>524</v>
      </c>
      <c r="G222" s="371" t="s">
        <v>247</v>
      </c>
      <c r="H222" s="354">
        <v>31.23</v>
      </c>
      <c r="I222" s="175"/>
      <c r="J222" s="347">
        <f>ROUND(I222*H222,2)</f>
        <v>0</v>
      </c>
      <c r="K222" s="174" t="s">
        <v>124</v>
      </c>
      <c r="L222" s="39"/>
      <c r="M222" s="176" t="s">
        <v>5</v>
      </c>
      <c r="N222" s="177" t="s">
        <v>42</v>
      </c>
      <c r="O222" s="282"/>
      <c r="P222" s="165">
        <f>O222*H222</f>
        <v>0</v>
      </c>
      <c r="Q222" s="165">
        <v>0</v>
      </c>
      <c r="R222" s="165">
        <f>Q222*H222</f>
        <v>0</v>
      </c>
      <c r="S222" s="165">
        <v>0</v>
      </c>
      <c r="T222" s="166">
        <f>S222*H222</f>
        <v>0</v>
      </c>
      <c r="AR222" s="22" t="s">
        <v>126</v>
      </c>
      <c r="AT222" s="22" t="s">
        <v>130</v>
      </c>
      <c r="AU222" s="22" t="s">
        <v>83</v>
      </c>
      <c r="AY222" s="22" t="s">
        <v>118</v>
      </c>
      <c r="BE222" s="167">
        <f>IF(N222="základní",J222,0)</f>
        <v>0</v>
      </c>
      <c r="BF222" s="167">
        <f>IF(N222="snížená",J222,0)</f>
        <v>0</v>
      </c>
      <c r="BG222" s="167">
        <f>IF(N222="zákl. přenesená",J222,0)</f>
        <v>0</v>
      </c>
      <c r="BH222" s="167">
        <f>IF(N222="sníž. přenesená",J222,0)</f>
        <v>0</v>
      </c>
      <c r="BI222" s="167">
        <f>IF(N222="nulová",J222,0)</f>
        <v>0</v>
      </c>
      <c r="BJ222" s="22" t="s">
        <v>76</v>
      </c>
      <c r="BK222" s="167">
        <f>ROUND(I222*H222,2)</f>
        <v>0</v>
      </c>
      <c r="BL222" s="22" t="s">
        <v>126</v>
      </c>
      <c r="BM222" s="22" t="s">
        <v>525</v>
      </c>
    </row>
    <row r="223" spans="2:63" s="10" customFormat="1" ht="37.35" customHeight="1">
      <c r="B223" s="150"/>
      <c r="C223" s="351"/>
      <c r="D223" s="358" t="s">
        <v>70</v>
      </c>
      <c r="E223" s="359" t="s">
        <v>526</v>
      </c>
      <c r="F223" s="359" t="s">
        <v>527</v>
      </c>
      <c r="G223" s="351"/>
      <c r="H223" s="351"/>
      <c r="I223" s="152"/>
      <c r="J223" s="343">
        <f>BK223</f>
        <v>0</v>
      </c>
      <c r="L223" s="150"/>
      <c r="M223" s="153"/>
      <c r="N223" s="154"/>
      <c r="O223" s="154"/>
      <c r="P223" s="155">
        <f>P224+P228+P238+P244</f>
        <v>0</v>
      </c>
      <c r="Q223" s="154"/>
      <c r="R223" s="155">
        <f>R224+R228+R238+R244</f>
        <v>0</v>
      </c>
      <c r="S223" s="154"/>
      <c r="T223" s="156">
        <f>T224+T228+T238+T244</f>
        <v>0</v>
      </c>
      <c r="AR223" s="151" t="s">
        <v>144</v>
      </c>
      <c r="AT223" s="157" t="s">
        <v>70</v>
      </c>
      <c r="AU223" s="157" t="s">
        <v>71</v>
      </c>
      <c r="AY223" s="151" t="s">
        <v>118</v>
      </c>
      <c r="BK223" s="158">
        <f>BK224+BK228+BK238+BK244</f>
        <v>0</v>
      </c>
    </row>
    <row r="224" spans="2:63" s="10" customFormat="1" ht="19.9" customHeight="1">
      <c r="B224" s="150"/>
      <c r="C224" s="351"/>
      <c r="D224" s="358" t="s">
        <v>70</v>
      </c>
      <c r="E224" s="360" t="s">
        <v>528</v>
      </c>
      <c r="F224" s="360" t="s">
        <v>529</v>
      </c>
      <c r="G224" s="351"/>
      <c r="H224" s="351"/>
      <c r="I224" s="152"/>
      <c r="J224" s="344">
        <f>BK224</f>
        <v>0</v>
      </c>
      <c r="L224" s="150"/>
      <c r="M224" s="153"/>
      <c r="N224" s="154"/>
      <c r="O224" s="154"/>
      <c r="P224" s="155">
        <f>SUM(P225:P227)</f>
        <v>0</v>
      </c>
      <c r="Q224" s="154"/>
      <c r="R224" s="155">
        <f>SUM(R225:R227)</f>
        <v>0</v>
      </c>
      <c r="S224" s="154"/>
      <c r="T224" s="156">
        <f>SUM(T225:T227)</f>
        <v>0</v>
      </c>
      <c r="AR224" s="151" t="s">
        <v>144</v>
      </c>
      <c r="AT224" s="157" t="s">
        <v>70</v>
      </c>
      <c r="AU224" s="157" t="s">
        <v>76</v>
      </c>
      <c r="AY224" s="151" t="s">
        <v>118</v>
      </c>
      <c r="BK224" s="158">
        <f>SUM(BK225:BK227)</f>
        <v>0</v>
      </c>
    </row>
    <row r="225" spans="1:65" s="280" customFormat="1" ht="16.5" customHeight="1">
      <c r="A225" s="289"/>
      <c r="B225" s="159"/>
      <c r="C225" s="368" t="s">
        <v>530</v>
      </c>
      <c r="D225" s="368" t="s">
        <v>130</v>
      </c>
      <c r="E225" s="369" t="s">
        <v>531</v>
      </c>
      <c r="F225" s="370" t="s">
        <v>532</v>
      </c>
      <c r="G225" s="371" t="s">
        <v>533</v>
      </c>
      <c r="H225" s="354">
        <v>1</v>
      </c>
      <c r="I225" s="175"/>
      <c r="J225" s="347">
        <f>ROUND(I225*H225,2)</f>
        <v>0</v>
      </c>
      <c r="K225" s="174" t="s">
        <v>202</v>
      </c>
      <c r="L225" s="39"/>
      <c r="M225" s="176" t="s">
        <v>5</v>
      </c>
      <c r="N225" s="177" t="s">
        <v>42</v>
      </c>
      <c r="O225" s="282"/>
      <c r="P225" s="165">
        <f>O225*H225</f>
        <v>0</v>
      </c>
      <c r="Q225" s="165">
        <v>0</v>
      </c>
      <c r="R225" s="165">
        <f>Q225*H225</f>
        <v>0</v>
      </c>
      <c r="S225" s="165">
        <v>0</v>
      </c>
      <c r="T225" s="166">
        <f>S225*H225</f>
        <v>0</v>
      </c>
      <c r="AR225" s="22" t="s">
        <v>534</v>
      </c>
      <c r="AT225" s="22" t="s">
        <v>130</v>
      </c>
      <c r="AU225" s="22" t="s">
        <v>83</v>
      </c>
      <c r="AY225" s="22" t="s">
        <v>118</v>
      </c>
      <c r="BE225" s="167">
        <f>IF(N225="základní",J225,0)</f>
        <v>0</v>
      </c>
      <c r="BF225" s="167">
        <f>IF(N225="snížená",J225,0)</f>
        <v>0</v>
      </c>
      <c r="BG225" s="167">
        <f>IF(N225="zákl. přenesená",J225,0)</f>
        <v>0</v>
      </c>
      <c r="BH225" s="167">
        <f>IF(N225="sníž. přenesená",J225,0)</f>
        <v>0</v>
      </c>
      <c r="BI225" s="167">
        <f>IF(N225="nulová",J225,0)</f>
        <v>0</v>
      </c>
      <c r="BJ225" s="22" t="s">
        <v>76</v>
      </c>
      <c r="BK225" s="167">
        <f>ROUND(I225*H225,2)</f>
        <v>0</v>
      </c>
      <c r="BL225" s="22" t="s">
        <v>534</v>
      </c>
      <c r="BM225" s="22" t="s">
        <v>535</v>
      </c>
    </row>
    <row r="226" spans="1:65" s="280" customFormat="1" ht="16.5" customHeight="1">
      <c r="A226" s="289"/>
      <c r="B226" s="159"/>
      <c r="C226" s="368" t="s">
        <v>536</v>
      </c>
      <c r="D226" s="368" t="s">
        <v>130</v>
      </c>
      <c r="E226" s="369" t="s">
        <v>537</v>
      </c>
      <c r="F226" s="370" t="s">
        <v>538</v>
      </c>
      <c r="G226" s="371" t="s">
        <v>533</v>
      </c>
      <c r="H226" s="354">
        <v>1</v>
      </c>
      <c r="I226" s="175"/>
      <c r="J226" s="347">
        <f>ROUND(I226*H226,2)</f>
        <v>0</v>
      </c>
      <c r="K226" s="174" t="s">
        <v>202</v>
      </c>
      <c r="L226" s="39"/>
      <c r="M226" s="176" t="s">
        <v>5</v>
      </c>
      <c r="N226" s="177" t="s">
        <v>42</v>
      </c>
      <c r="O226" s="282"/>
      <c r="P226" s="165">
        <f>O226*H226</f>
        <v>0</v>
      </c>
      <c r="Q226" s="165">
        <v>0</v>
      </c>
      <c r="R226" s="165">
        <f>Q226*H226</f>
        <v>0</v>
      </c>
      <c r="S226" s="165">
        <v>0</v>
      </c>
      <c r="T226" s="166">
        <f>S226*H226</f>
        <v>0</v>
      </c>
      <c r="AR226" s="22" t="s">
        <v>534</v>
      </c>
      <c r="AT226" s="22" t="s">
        <v>130</v>
      </c>
      <c r="AU226" s="22" t="s">
        <v>83</v>
      </c>
      <c r="AY226" s="22" t="s">
        <v>118</v>
      </c>
      <c r="BE226" s="167">
        <f>IF(N226="základní",J226,0)</f>
        <v>0</v>
      </c>
      <c r="BF226" s="167">
        <f>IF(N226="snížená",J226,0)</f>
        <v>0</v>
      </c>
      <c r="BG226" s="167">
        <f>IF(N226="zákl. přenesená",J226,0)</f>
        <v>0</v>
      </c>
      <c r="BH226" s="167">
        <f>IF(N226="sníž. přenesená",J226,0)</f>
        <v>0</v>
      </c>
      <c r="BI226" s="167">
        <f>IF(N226="nulová",J226,0)</f>
        <v>0</v>
      </c>
      <c r="BJ226" s="22" t="s">
        <v>76</v>
      </c>
      <c r="BK226" s="167">
        <f>ROUND(I226*H226,2)</f>
        <v>0</v>
      </c>
      <c r="BL226" s="22" t="s">
        <v>534</v>
      </c>
      <c r="BM226" s="22" t="s">
        <v>539</v>
      </c>
    </row>
    <row r="227" spans="1:65" s="280" customFormat="1" ht="16.5" customHeight="1">
      <c r="A227" s="289"/>
      <c r="B227" s="159"/>
      <c r="C227" s="368" t="s">
        <v>540</v>
      </c>
      <c r="D227" s="368" t="s">
        <v>130</v>
      </c>
      <c r="E227" s="369" t="s">
        <v>541</v>
      </c>
      <c r="F227" s="370" t="s">
        <v>542</v>
      </c>
      <c r="G227" s="371" t="s">
        <v>533</v>
      </c>
      <c r="H227" s="354">
        <v>1</v>
      </c>
      <c r="I227" s="175"/>
      <c r="J227" s="347">
        <f>ROUND(I227*H227,2)</f>
        <v>0</v>
      </c>
      <c r="K227" s="174" t="s">
        <v>202</v>
      </c>
      <c r="L227" s="39"/>
      <c r="M227" s="176" t="s">
        <v>5</v>
      </c>
      <c r="N227" s="177" t="s">
        <v>42</v>
      </c>
      <c r="O227" s="282"/>
      <c r="P227" s="165">
        <f>O227*H227</f>
        <v>0</v>
      </c>
      <c r="Q227" s="165">
        <v>0</v>
      </c>
      <c r="R227" s="165">
        <f>Q227*H227</f>
        <v>0</v>
      </c>
      <c r="S227" s="165">
        <v>0</v>
      </c>
      <c r="T227" s="166">
        <f>S227*H227</f>
        <v>0</v>
      </c>
      <c r="AR227" s="22" t="s">
        <v>534</v>
      </c>
      <c r="AT227" s="22" t="s">
        <v>130</v>
      </c>
      <c r="AU227" s="22" t="s">
        <v>83</v>
      </c>
      <c r="AY227" s="22" t="s">
        <v>118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22" t="s">
        <v>76</v>
      </c>
      <c r="BK227" s="167">
        <f>ROUND(I227*H227,2)</f>
        <v>0</v>
      </c>
      <c r="BL227" s="22" t="s">
        <v>534</v>
      </c>
      <c r="BM227" s="22" t="s">
        <v>543</v>
      </c>
    </row>
    <row r="228" spans="2:63" s="10" customFormat="1" ht="29.85" customHeight="1">
      <c r="B228" s="150"/>
      <c r="C228" s="351"/>
      <c r="D228" s="358" t="s">
        <v>70</v>
      </c>
      <c r="E228" s="360" t="s">
        <v>544</v>
      </c>
      <c r="F228" s="360" t="s">
        <v>545</v>
      </c>
      <c r="G228" s="351"/>
      <c r="H228" s="351"/>
      <c r="I228" s="152"/>
      <c r="J228" s="344">
        <f>BK228</f>
        <v>0</v>
      </c>
      <c r="L228" s="150"/>
      <c r="M228" s="153"/>
      <c r="N228" s="154"/>
      <c r="O228" s="154"/>
      <c r="P228" s="155">
        <f>SUM(P229:P237)</f>
        <v>0</v>
      </c>
      <c r="Q228" s="154"/>
      <c r="R228" s="155">
        <f>SUM(R229:R237)</f>
        <v>0</v>
      </c>
      <c r="S228" s="154"/>
      <c r="T228" s="156">
        <f>SUM(T229:T237)</f>
        <v>0</v>
      </c>
      <c r="AR228" s="151" t="s">
        <v>144</v>
      </c>
      <c r="AT228" s="157" t="s">
        <v>70</v>
      </c>
      <c r="AU228" s="157" t="s">
        <v>76</v>
      </c>
      <c r="AY228" s="151" t="s">
        <v>118</v>
      </c>
      <c r="BK228" s="158">
        <f>SUM(BK229:BK237)</f>
        <v>0</v>
      </c>
    </row>
    <row r="229" spans="1:65" s="280" customFormat="1" ht="25.5" customHeight="1">
      <c r="A229" s="289"/>
      <c r="B229" s="159"/>
      <c r="C229" s="368" t="s">
        <v>546</v>
      </c>
      <c r="D229" s="368" t="s">
        <v>130</v>
      </c>
      <c r="E229" s="369" t="s">
        <v>547</v>
      </c>
      <c r="F229" s="370" t="s">
        <v>548</v>
      </c>
      <c r="G229" s="371" t="s">
        <v>549</v>
      </c>
      <c r="H229" s="354">
        <v>1</v>
      </c>
      <c r="I229" s="175"/>
      <c r="J229" s="347">
        <f aca="true" t="shared" si="40" ref="J229:J237">ROUND(I229*H229,2)</f>
        <v>0</v>
      </c>
      <c r="K229" s="174" t="s">
        <v>124</v>
      </c>
      <c r="L229" s="39"/>
      <c r="M229" s="176" t="s">
        <v>5</v>
      </c>
      <c r="N229" s="177" t="s">
        <v>42</v>
      </c>
      <c r="O229" s="282"/>
      <c r="P229" s="165">
        <f aca="true" t="shared" si="41" ref="P229:P237">O229*H229</f>
        <v>0</v>
      </c>
      <c r="Q229" s="165">
        <v>0</v>
      </c>
      <c r="R229" s="165">
        <f aca="true" t="shared" si="42" ref="R229:R237">Q229*H229</f>
        <v>0</v>
      </c>
      <c r="S229" s="165">
        <v>0</v>
      </c>
      <c r="T229" s="166">
        <f aca="true" t="shared" si="43" ref="T229:T237">S229*H229</f>
        <v>0</v>
      </c>
      <c r="AR229" s="22" t="s">
        <v>534</v>
      </c>
      <c r="AT229" s="22" t="s">
        <v>130</v>
      </c>
      <c r="AU229" s="22" t="s">
        <v>83</v>
      </c>
      <c r="AY229" s="22" t="s">
        <v>118</v>
      </c>
      <c r="BE229" s="167">
        <f aca="true" t="shared" si="44" ref="BE229:BE237">IF(N229="základní",J229,0)</f>
        <v>0</v>
      </c>
      <c r="BF229" s="167">
        <f aca="true" t="shared" si="45" ref="BF229:BF237">IF(N229="snížená",J229,0)</f>
        <v>0</v>
      </c>
      <c r="BG229" s="167">
        <f aca="true" t="shared" si="46" ref="BG229:BG237">IF(N229="zákl. přenesená",J229,0)</f>
        <v>0</v>
      </c>
      <c r="BH229" s="167">
        <f aca="true" t="shared" si="47" ref="BH229:BH237">IF(N229="sníž. přenesená",J229,0)</f>
        <v>0</v>
      </c>
      <c r="BI229" s="167">
        <f aca="true" t="shared" si="48" ref="BI229:BI237">IF(N229="nulová",J229,0)</f>
        <v>0</v>
      </c>
      <c r="BJ229" s="22" t="s">
        <v>76</v>
      </c>
      <c r="BK229" s="167">
        <f aca="true" t="shared" si="49" ref="BK229:BK237">ROUND(I229*H229,2)</f>
        <v>0</v>
      </c>
      <c r="BL229" s="22" t="s">
        <v>534</v>
      </c>
      <c r="BM229" s="22" t="s">
        <v>550</v>
      </c>
    </row>
    <row r="230" spans="1:65" s="280" customFormat="1" ht="16.5" customHeight="1">
      <c r="A230" s="289"/>
      <c r="B230" s="159"/>
      <c r="C230" s="368" t="s">
        <v>551</v>
      </c>
      <c r="D230" s="368" t="s">
        <v>130</v>
      </c>
      <c r="E230" s="369" t="s">
        <v>552</v>
      </c>
      <c r="F230" s="370" t="s">
        <v>553</v>
      </c>
      <c r="G230" s="371" t="s">
        <v>549</v>
      </c>
      <c r="H230" s="354">
        <v>1</v>
      </c>
      <c r="I230" s="175"/>
      <c r="J230" s="347">
        <f t="shared" si="40"/>
        <v>0</v>
      </c>
      <c r="K230" s="174" t="s">
        <v>124</v>
      </c>
      <c r="L230" s="39"/>
      <c r="M230" s="176" t="s">
        <v>5</v>
      </c>
      <c r="N230" s="177" t="s">
        <v>42</v>
      </c>
      <c r="O230" s="282"/>
      <c r="P230" s="165">
        <f t="shared" si="41"/>
        <v>0</v>
      </c>
      <c r="Q230" s="165">
        <v>0</v>
      </c>
      <c r="R230" s="165">
        <f t="shared" si="42"/>
        <v>0</v>
      </c>
      <c r="S230" s="165">
        <v>0</v>
      </c>
      <c r="T230" s="166">
        <f t="shared" si="43"/>
        <v>0</v>
      </c>
      <c r="AR230" s="22" t="s">
        <v>534</v>
      </c>
      <c r="AT230" s="22" t="s">
        <v>130</v>
      </c>
      <c r="AU230" s="22" t="s">
        <v>83</v>
      </c>
      <c r="AY230" s="22" t="s">
        <v>118</v>
      </c>
      <c r="BE230" s="167">
        <f t="shared" si="44"/>
        <v>0</v>
      </c>
      <c r="BF230" s="167">
        <f t="shared" si="45"/>
        <v>0</v>
      </c>
      <c r="BG230" s="167">
        <f t="shared" si="46"/>
        <v>0</v>
      </c>
      <c r="BH230" s="167">
        <f t="shared" si="47"/>
        <v>0</v>
      </c>
      <c r="BI230" s="167">
        <f t="shared" si="48"/>
        <v>0</v>
      </c>
      <c r="BJ230" s="22" t="s">
        <v>76</v>
      </c>
      <c r="BK230" s="167">
        <f t="shared" si="49"/>
        <v>0</v>
      </c>
      <c r="BL230" s="22" t="s">
        <v>534</v>
      </c>
      <c r="BM230" s="22" t="s">
        <v>554</v>
      </c>
    </row>
    <row r="231" spans="1:65" s="280" customFormat="1" ht="16.5" customHeight="1">
      <c r="A231" s="289"/>
      <c r="B231" s="159"/>
      <c r="C231" s="368" t="s">
        <v>555</v>
      </c>
      <c r="D231" s="368" t="s">
        <v>130</v>
      </c>
      <c r="E231" s="369" t="s">
        <v>556</v>
      </c>
      <c r="F231" s="370" t="s">
        <v>557</v>
      </c>
      <c r="G231" s="371" t="s">
        <v>549</v>
      </c>
      <c r="H231" s="354">
        <v>1</v>
      </c>
      <c r="I231" s="175"/>
      <c r="J231" s="347">
        <f t="shared" si="40"/>
        <v>0</v>
      </c>
      <c r="K231" s="174" t="s">
        <v>124</v>
      </c>
      <c r="L231" s="39"/>
      <c r="M231" s="176" t="s">
        <v>5</v>
      </c>
      <c r="N231" s="177" t="s">
        <v>42</v>
      </c>
      <c r="O231" s="282"/>
      <c r="P231" s="165">
        <f t="shared" si="41"/>
        <v>0</v>
      </c>
      <c r="Q231" s="165">
        <v>0</v>
      </c>
      <c r="R231" s="165">
        <f t="shared" si="42"/>
        <v>0</v>
      </c>
      <c r="S231" s="165">
        <v>0</v>
      </c>
      <c r="T231" s="166">
        <f t="shared" si="43"/>
        <v>0</v>
      </c>
      <c r="AR231" s="22" t="s">
        <v>534</v>
      </c>
      <c r="AT231" s="22" t="s">
        <v>130</v>
      </c>
      <c r="AU231" s="22" t="s">
        <v>83</v>
      </c>
      <c r="AY231" s="22" t="s">
        <v>118</v>
      </c>
      <c r="BE231" s="167">
        <f t="shared" si="44"/>
        <v>0</v>
      </c>
      <c r="BF231" s="167">
        <f t="shared" si="45"/>
        <v>0</v>
      </c>
      <c r="BG231" s="167">
        <f t="shared" si="46"/>
        <v>0</v>
      </c>
      <c r="BH231" s="167">
        <f t="shared" si="47"/>
        <v>0</v>
      </c>
      <c r="BI231" s="167">
        <f t="shared" si="48"/>
        <v>0</v>
      </c>
      <c r="BJ231" s="22" t="s">
        <v>76</v>
      </c>
      <c r="BK231" s="167">
        <f t="shared" si="49"/>
        <v>0</v>
      </c>
      <c r="BL231" s="22" t="s">
        <v>534</v>
      </c>
      <c r="BM231" s="22" t="s">
        <v>558</v>
      </c>
    </row>
    <row r="232" spans="1:65" s="280" customFormat="1" ht="25.5" customHeight="1">
      <c r="A232" s="289"/>
      <c r="B232" s="159"/>
      <c r="C232" s="368" t="s">
        <v>559</v>
      </c>
      <c r="D232" s="368" t="s">
        <v>130</v>
      </c>
      <c r="E232" s="369" t="s">
        <v>560</v>
      </c>
      <c r="F232" s="370" t="s">
        <v>561</v>
      </c>
      <c r="G232" s="371" t="s">
        <v>549</v>
      </c>
      <c r="H232" s="354">
        <v>1</v>
      </c>
      <c r="I232" s="175"/>
      <c r="J232" s="347">
        <f t="shared" si="40"/>
        <v>0</v>
      </c>
      <c r="K232" s="174" t="s">
        <v>124</v>
      </c>
      <c r="L232" s="39"/>
      <c r="M232" s="176" t="s">
        <v>5</v>
      </c>
      <c r="N232" s="177" t="s">
        <v>42</v>
      </c>
      <c r="O232" s="282"/>
      <c r="P232" s="165">
        <f t="shared" si="41"/>
        <v>0</v>
      </c>
      <c r="Q232" s="165">
        <v>0</v>
      </c>
      <c r="R232" s="165">
        <f t="shared" si="42"/>
        <v>0</v>
      </c>
      <c r="S232" s="165">
        <v>0</v>
      </c>
      <c r="T232" s="166">
        <f t="shared" si="43"/>
        <v>0</v>
      </c>
      <c r="AR232" s="22" t="s">
        <v>534</v>
      </c>
      <c r="AT232" s="22" t="s">
        <v>130</v>
      </c>
      <c r="AU232" s="22" t="s">
        <v>83</v>
      </c>
      <c r="AY232" s="22" t="s">
        <v>118</v>
      </c>
      <c r="BE232" s="167">
        <f t="shared" si="44"/>
        <v>0</v>
      </c>
      <c r="BF232" s="167">
        <f t="shared" si="45"/>
        <v>0</v>
      </c>
      <c r="BG232" s="167">
        <f t="shared" si="46"/>
        <v>0</v>
      </c>
      <c r="BH232" s="167">
        <f t="shared" si="47"/>
        <v>0</v>
      </c>
      <c r="BI232" s="167">
        <f t="shared" si="48"/>
        <v>0</v>
      </c>
      <c r="BJ232" s="22" t="s">
        <v>76</v>
      </c>
      <c r="BK232" s="167">
        <f t="shared" si="49"/>
        <v>0</v>
      </c>
      <c r="BL232" s="22" t="s">
        <v>534</v>
      </c>
      <c r="BM232" s="22" t="s">
        <v>562</v>
      </c>
    </row>
    <row r="233" spans="1:65" s="280" customFormat="1" ht="16.5" customHeight="1">
      <c r="A233" s="289"/>
      <c r="B233" s="159"/>
      <c r="C233" s="368" t="s">
        <v>563</v>
      </c>
      <c r="D233" s="368" t="s">
        <v>130</v>
      </c>
      <c r="E233" s="369" t="s">
        <v>564</v>
      </c>
      <c r="F233" s="370" t="s">
        <v>565</v>
      </c>
      <c r="G233" s="371" t="s">
        <v>533</v>
      </c>
      <c r="H233" s="354">
        <v>1</v>
      </c>
      <c r="I233" s="175"/>
      <c r="J233" s="347">
        <f t="shared" si="40"/>
        <v>0</v>
      </c>
      <c r="K233" s="174" t="s">
        <v>202</v>
      </c>
      <c r="L233" s="39"/>
      <c r="M233" s="176" t="s">
        <v>5</v>
      </c>
      <c r="N233" s="177" t="s">
        <v>42</v>
      </c>
      <c r="O233" s="282"/>
      <c r="P233" s="165">
        <f t="shared" si="41"/>
        <v>0</v>
      </c>
      <c r="Q233" s="165">
        <v>0</v>
      </c>
      <c r="R233" s="165">
        <f t="shared" si="42"/>
        <v>0</v>
      </c>
      <c r="S233" s="165">
        <v>0</v>
      </c>
      <c r="T233" s="166">
        <f t="shared" si="43"/>
        <v>0</v>
      </c>
      <c r="AR233" s="22" t="s">
        <v>534</v>
      </c>
      <c r="AT233" s="22" t="s">
        <v>130</v>
      </c>
      <c r="AU233" s="22" t="s">
        <v>83</v>
      </c>
      <c r="AY233" s="22" t="s">
        <v>118</v>
      </c>
      <c r="BE233" s="167">
        <f t="shared" si="44"/>
        <v>0</v>
      </c>
      <c r="BF233" s="167">
        <f t="shared" si="45"/>
        <v>0</v>
      </c>
      <c r="BG233" s="167">
        <f t="shared" si="46"/>
        <v>0</v>
      </c>
      <c r="BH233" s="167">
        <f t="shared" si="47"/>
        <v>0</v>
      </c>
      <c r="BI233" s="167">
        <f t="shared" si="48"/>
        <v>0</v>
      </c>
      <c r="BJ233" s="22" t="s">
        <v>76</v>
      </c>
      <c r="BK233" s="167">
        <f t="shared" si="49"/>
        <v>0</v>
      </c>
      <c r="BL233" s="22" t="s">
        <v>534</v>
      </c>
      <c r="BM233" s="22" t="s">
        <v>566</v>
      </c>
    </row>
    <row r="234" spans="1:65" s="280" customFormat="1" ht="16.5" customHeight="1">
      <c r="A234" s="289"/>
      <c r="B234" s="159"/>
      <c r="C234" s="368" t="s">
        <v>567</v>
      </c>
      <c r="D234" s="368" t="s">
        <v>130</v>
      </c>
      <c r="E234" s="369" t="s">
        <v>568</v>
      </c>
      <c r="F234" s="370" t="s">
        <v>569</v>
      </c>
      <c r="G234" s="371" t="s">
        <v>549</v>
      </c>
      <c r="H234" s="354">
        <v>1</v>
      </c>
      <c r="I234" s="175"/>
      <c r="J234" s="347">
        <f t="shared" si="40"/>
        <v>0</v>
      </c>
      <c r="K234" s="174" t="s">
        <v>124</v>
      </c>
      <c r="L234" s="39"/>
      <c r="M234" s="176" t="s">
        <v>5</v>
      </c>
      <c r="N234" s="177" t="s">
        <v>42</v>
      </c>
      <c r="O234" s="282"/>
      <c r="P234" s="165">
        <f t="shared" si="41"/>
        <v>0</v>
      </c>
      <c r="Q234" s="165">
        <v>0</v>
      </c>
      <c r="R234" s="165">
        <f t="shared" si="42"/>
        <v>0</v>
      </c>
      <c r="S234" s="165">
        <v>0</v>
      </c>
      <c r="T234" s="166">
        <f t="shared" si="43"/>
        <v>0</v>
      </c>
      <c r="AR234" s="22" t="s">
        <v>534</v>
      </c>
      <c r="AT234" s="22" t="s">
        <v>130</v>
      </c>
      <c r="AU234" s="22" t="s">
        <v>83</v>
      </c>
      <c r="AY234" s="22" t="s">
        <v>118</v>
      </c>
      <c r="BE234" s="167">
        <f t="shared" si="44"/>
        <v>0</v>
      </c>
      <c r="BF234" s="167">
        <f t="shared" si="45"/>
        <v>0</v>
      </c>
      <c r="BG234" s="167">
        <f t="shared" si="46"/>
        <v>0</v>
      </c>
      <c r="BH234" s="167">
        <f t="shared" si="47"/>
        <v>0</v>
      </c>
      <c r="BI234" s="167">
        <f t="shared" si="48"/>
        <v>0</v>
      </c>
      <c r="BJ234" s="22" t="s">
        <v>76</v>
      </c>
      <c r="BK234" s="167">
        <f t="shared" si="49"/>
        <v>0</v>
      </c>
      <c r="BL234" s="22" t="s">
        <v>534</v>
      </c>
      <c r="BM234" s="22" t="s">
        <v>570</v>
      </c>
    </row>
    <row r="235" spans="1:65" s="280" customFormat="1" ht="16.5" customHeight="1">
      <c r="A235" s="289"/>
      <c r="B235" s="159"/>
      <c r="C235" s="368" t="s">
        <v>571</v>
      </c>
      <c r="D235" s="368" t="s">
        <v>130</v>
      </c>
      <c r="E235" s="369" t="s">
        <v>572</v>
      </c>
      <c r="F235" s="370" t="s">
        <v>573</v>
      </c>
      <c r="G235" s="371" t="s">
        <v>533</v>
      </c>
      <c r="H235" s="354">
        <v>1</v>
      </c>
      <c r="I235" s="175"/>
      <c r="J235" s="347">
        <f t="shared" si="40"/>
        <v>0</v>
      </c>
      <c r="K235" s="174" t="s">
        <v>202</v>
      </c>
      <c r="L235" s="39"/>
      <c r="M235" s="176" t="s">
        <v>5</v>
      </c>
      <c r="N235" s="177" t="s">
        <v>42</v>
      </c>
      <c r="O235" s="282"/>
      <c r="P235" s="165">
        <f t="shared" si="41"/>
        <v>0</v>
      </c>
      <c r="Q235" s="165">
        <v>0</v>
      </c>
      <c r="R235" s="165">
        <f t="shared" si="42"/>
        <v>0</v>
      </c>
      <c r="S235" s="165">
        <v>0</v>
      </c>
      <c r="T235" s="166">
        <f t="shared" si="43"/>
        <v>0</v>
      </c>
      <c r="AR235" s="22" t="s">
        <v>534</v>
      </c>
      <c r="AT235" s="22" t="s">
        <v>130</v>
      </c>
      <c r="AU235" s="22" t="s">
        <v>83</v>
      </c>
      <c r="AY235" s="22" t="s">
        <v>118</v>
      </c>
      <c r="BE235" s="167">
        <f t="shared" si="44"/>
        <v>0</v>
      </c>
      <c r="BF235" s="167">
        <f t="shared" si="45"/>
        <v>0</v>
      </c>
      <c r="BG235" s="167">
        <f t="shared" si="46"/>
        <v>0</v>
      </c>
      <c r="BH235" s="167">
        <f t="shared" si="47"/>
        <v>0</v>
      </c>
      <c r="BI235" s="167">
        <f t="shared" si="48"/>
        <v>0</v>
      </c>
      <c r="BJ235" s="22" t="s">
        <v>76</v>
      </c>
      <c r="BK235" s="167">
        <f t="shared" si="49"/>
        <v>0</v>
      </c>
      <c r="BL235" s="22" t="s">
        <v>534</v>
      </c>
      <c r="BM235" s="22" t="s">
        <v>574</v>
      </c>
    </row>
    <row r="236" spans="1:65" s="280" customFormat="1" ht="16.5" customHeight="1">
      <c r="A236" s="289"/>
      <c r="B236" s="159"/>
      <c r="C236" s="368" t="s">
        <v>575</v>
      </c>
      <c r="D236" s="368" t="s">
        <v>130</v>
      </c>
      <c r="E236" s="369" t="s">
        <v>576</v>
      </c>
      <c r="F236" s="370" t="s">
        <v>577</v>
      </c>
      <c r="G236" s="371" t="s">
        <v>549</v>
      </c>
      <c r="H236" s="354">
        <v>1</v>
      </c>
      <c r="I236" s="175"/>
      <c r="J236" s="347">
        <f t="shared" si="40"/>
        <v>0</v>
      </c>
      <c r="K236" s="174" t="s">
        <v>124</v>
      </c>
      <c r="L236" s="39"/>
      <c r="M236" s="176" t="s">
        <v>5</v>
      </c>
      <c r="N236" s="177" t="s">
        <v>42</v>
      </c>
      <c r="O236" s="282"/>
      <c r="P236" s="165">
        <f t="shared" si="41"/>
        <v>0</v>
      </c>
      <c r="Q236" s="165">
        <v>0</v>
      </c>
      <c r="R236" s="165">
        <f t="shared" si="42"/>
        <v>0</v>
      </c>
      <c r="S236" s="165">
        <v>0</v>
      </c>
      <c r="T236" s="166">
        <f t="shared" si="43"/>
        <v>0</v>
      </c>
      <c r="AR236" s="22" t="s">
        <v>534</v>
      </c>
      <c r="AT236" s="22" t="s">
        <v>130</v>
      </c>
      <c r="AU236" s="22" t="s">
        <v>83</v>
      </c>
      <c r="AY236" s="22" t="s">
        <v>118</v>
      </c>
      <c r="BE236" s="167">
        <f t="shared" si="44"/>
        <v>0</v>
      </c>
      <c r="BF236" s="167">
        <f t="shared" si="45"/>
        <v>0</v>
      </c>
      <c r="BG236" s="167">
        <f t="shared" si="46"/>
        <v>0</v>
      </c>
      <c r="BH236" s="167">
        <f t="shared" si="47"/>
        <v>0</v>
      </c>
      <c r="BI236" s="167">
        <f t="shared" si="48"/>
        <v>0</v>
      </c>
      <c r="BJ236" s="22" t="s">
        <v>76</v>
      </c>
      <c r="BK236" s="167">
        <f t="shared" si="49"/>
        <v>0</v>
      </c>
      <c r="BL236" s="22" t="s">
        <v>534</v>
      </c>
      <c r="BM236" s="22" t="s">
        <v>578</v>
      </c>
    </row>
    <row r="237" spans="1:65" s="280" customFormat="1" ht="16.5" customHeight="1">
      <c r="A237" s="289"/>
      <c r="B237" s="159"/>
      <c r="C237" s="368" t="s">
        <v>579</v>
      </c>
      <c r="D237" s="368" t="s">
        <v>130</v>
      </c>
      <c r="E237" s="369" t="s">
        <v>580</v>
      </c>
      <c r="F237" s="370" t="s">
        <v>581</v>
      </c>
      <c r="G237" s="371" t="s">
        <v>549</v>
      </c>
      <c r="H237" s="354">
        <v>1</v>
      </c>
      <c r="I237" s="175"/>
      <c r="J237" s="347">
        <f t="shared" si="40"/>
        <v>0</v>
      </c>
      <c r="K237" s="174" t="s">
        <v>124</v>
      </c>
      <c r="L237" s="39"/>
      <c r="M237" s="176" t="s">
        <v>5</v>
      </c>
      <c r="N237" s="177" t="s">
        <v>42</v>
      </c>
      <c r="O237" s="282"/>
      <c r="P237" s="165">
        <f t="shared" si="41"/>
        <v>0</v>
      </c>
      <c r="Q237" s="165">
        <v>0</v>
      </c>
      <c r="R237" s="165">
        <f t="shared" si="42"/>
        <v>0</v>
      </c>
      <c r="S237" s="165">
        <v>0</v>
      </c>
      <c r="T237" s="166">
        <f t="shared" si="43"/>
        <v>0</v>
      </c>
      <c r="AR237" s="22" t="s">
        <v>534</v>
      </c>
      <c r="AT237" s="22" t="s">
        <v>130</v>
      </c>
      <c r="AU237" s="22" t="s">
        <v>83</v>
      </c>
      <c r="AY237" s="22" t="s">
        <v>118</v>
      </c>
      <c r="BE237" s="167">
        <f t="shared" si="44"/>
        <v>0</v>
      </c>
      <c r="BF237" s="167">
        <f t="shared" si="45"/>
        <v>0</v>
      </c>
      <c r="BG237" s="167">
        <f t="shared" si="46"/>
        <v>0</v>
      </c>
      <c r="BH237" s="167">
        <f t="shared" si="47"/>
        <v>0</v>
      </c>
      <c r="BI237" s="167">
        <f t="shared" si="48"/>
        <v>0</v>
      </c>
      <c r="BJ237" s="22" t="s">
        <v>76</v>
      </c>
      <c r="BK237" s="167">
        <f t="shared" si="49"/>
        <v>0</v>
      </c>
      <c r="BL237" s="22" t="s">
        <v>534</v>
      </c>
      <c r="BM237" s="22" t="s">
        <v>582</v>
      </c>
    </row>
    <row r="238" spans="2:63" s="10" customFormat="1" ht="29.85" customHeight="1">
      <c r="B238" s="150"/>
      <c r="C238" s="351"/>
      <c r="D238" s="358" t="s">
        <v>70</v>
      </c>
      <c r="E238" s="360" t="s">
        <v>583</v>
      </c>
      <c r="F238" s="360" t="s">
        <v>584</v>
      </c>
      <c r="G238" s="351"/>
      <c r="H238" s="351"/>
      <c r="I238" s="152"/>
      <c r="J238" s="344">
        <f>BK238</f>
        <v>0</v>
      </c>
      <c r="L238" s="150"/>
      <c r="M238" s="153"/>
      <c r="N238" s="154"/>
      <c r="O238" s="154"/>
      <c r="P238" s="155">
        <f>SUM(P239:P243)</f>
        <v>0</v>
      </c>
      <c r="Q238" s="154"/>
      <c r="R238" s="155">
        <f>SUM(R239:R243)</f>
        <v>0</v>
      </c>
      <c r="S238" s="154"/>
      <c r="T238" s="156">
        <f>SUM(T239:T243)</f>
        <v>0</v>
      </c>
      <c r="AR238" s="151" t="s">
        <v>144</v>
      </c>
      <c r="AT238" s="157" t="s">
        <v>70</v>
      </c>
      <c r="AU238" s="157" t="s">
        <v>76</v>
      </c>
      <c r="AY238" s="151" t="s">
        <v>118</v>
      </c>
      <c r="BK238" s="158">
        <f>SUM(BK239:BK243)</f>
        <v>0</v>
      </c>
    </row>
    <row r="239" spans="1:65" s="280" customFormat="1" ht="16.5" customHeight="1">
      <c r="A239" s="289"/>
      <c r="B239" s="159"/>
      <c r="C239" s="368" t="s">
        <v>585</v>
      </c>
      <c r="D239" s="368" t="s">
        <v>130</v>
      </c>
      <c r="E239" s="369" t="s">
        <v>586</v>
      </c>
      <c r="F239" s="370" t="s">
        <v>587</v>
      </c>
      <c r="G239" s="371" t="s">
        <v>588</v>
      </c>
      <c r="H239" s="354">
        <v>1</v>
      </c>
      <c r="I239" s="175"/>
      <c r="J239" s="347">
        <f>ROUND(I239*H239,2)</f>
        <v>0</v>
      </c>
      <c r="K239" s="174" t="s">
        <v>124</v>
      </c>
      <c r="L239" s="39"/>
      <c r="M239" s="176" t="s">
        <v>5</v>
      </c>
      <c r="N239" s="177" t="s">
        <v>42</v>
      </c>
      <c r="O239" s="282"/>
      <c r="P239" s="165">
        <f>O239*H239</f>
        <v>0</v>
      </c>
      <c r="Q239" s="165">
        <v>0</v>
      </c>
      <c r="R239" s="165">
        <f>Q239*H239</f>
        <v>0</v>
      </c>
      <c r="S239" s="165">
        <v>0</v>
      </c>
      <c r="T239" s="166">
        <f>S239*H239</f>
        <v>0</v>
      </c>
      <c r="AR239" s="22" t="s">
        <v>534</v>
      </c>
      <c r="AT239" s="22" t="s">
        <v>130</v>
      </c>
      <c r="AU239" s="22" t="s">
        <v>83</v>
      </c>
      <c r="AY239" s="22" t="s">
        <v>118</v>
      </c>
      <c r="BE239" s="167">
        <f>IF(N239="základní",J239,0)</f>
        <v>0</v>
      </c>
      <c r="BF239" s="167">
        <f>IF(N239="snížená",J239,0)</f>
        <v>0</v>
      </c>
      <c r="BG239" s="167">
        <f>IF(N239="zákl. přenesená",J239,0)</f>
        <v>0</v>
      </c>
      <c r="BH239" s="167">
        <f>IF(N239="sníž. přenesená",J239,0)</f>
        <v>0</v>
      </c>
      <c r="BI239" s="167">
        <f>IF(N239="nulová",J239,0)</f>
        <v>0</v>
      </c>
      <c r="BJ239" s="22" t="s">
        <v>76</v>
      </c>
      <c r="BK239" s="167">
        <f>ROUND(I239*H239,2)</f>
        <v>0</v>
      </c>
      <c r="BL239" s="22" t="s">
        <v>534</v>
      </c>
      <c r="BM239" s="22" t="s">
        <v>589</v>
      </c>
    </row>
    <row r="240" spans="1:65" s="280" customFormat="1" ht="16.5" customHeight="1">
      <c r="A240" s="289"/>
      <c r="B240" s="159"/>
      <c r="C240" s="368" t="s">
        <v>590</v>
      </c>
      <c r="D240" s="368" t="s">
        <v>130</v>
      </c>
      <c r="E240" s="369" t="s">
        <v>591</v>
      </c>
      <c r="F240" s="370" t="s">
        <v>592</v>
      </c>
      <c r="G240" s="371" t="s">
        <v>549</v>
      </c>
      <c r="H240" s="354">
        <v>1</v>
      </c>
      <c r="I240" s="175"/>
      <c r="J240" s="347">
        <f>ROUND(I240*H240,2)</f>
        <v>0</v>
      </c>
      <c r="K240" s="174" t="s">
        <v>5</v>
      </c>
      <c r="L240" s="39"/>
      <c r="M240" s="176" t="s">
        <v>5</v>
      </c>
      <c r="N240" s="177" t="s">
        <v>42</v>
      </c>
      <c r="O240" s="282"/>
      <c r="P240" s="165">
        <f>O240*H240</f>
        <v>0</v>
      </c>
      <c r="Q240" s="165">
        <v>0</v>
      </c>
      <c r="R240" s="165">
        <f>Q240*H240</f>
        <v>0</v>
      </c>
      <c r="S240" s="165">
        <v>0</v>
      </c>
      <c r="T240" s="166">
        <f>S240*H240</f>
        <v>0</v>
      </c>
      <c r="AR240" s="22" t="s">
        <v>534</v>
      </c>
      <c r="AT240" s="22" t="s">
        <v>130</v>
      </c>
      <c r="AU240" s="22" t="s">
        <v>83</v>
      </c>
      <c r="AY240" s="22" t="s">
        <v>118</v>
      </c>
      <c r="BE240" s="167">
        <f>IF(N240="základní",J240,0)</f>
        <v>0</v>
      </c>
      <c r="BF240" s="167">
        <f>IF(N240="snížená",J240,0)</f>
        <v>0</v>
      </c>
      <c r="BG240" s="167">
        <f>IF(N240="zákl. přenesená",J240,0)</f>
        <v>0</v>
      </c>
      <c r="BH240" s="167">
        <f>IF(N240="sníž. přenesená",J240,0)</f>
        <v>0</v>
      </c>
      <c r="BI240" s="167">
        <f>IF(N240="nulová",J240,0)</f>
        <v>0</v>
      </c>
      <c r="BJ240" s="22" t="s">
        <v>76</v>
      </c>
      <c r="BK240" s="167">
        <f>ROUND(I240*H240,2)</f>
        <v>0</v>
      </c>
      <c r="BL240" s="22" t="s">
        <v>534</v>
      </c>
      <c r="BM240" s="22" t="s">
        <v>593</v>
      </c>
    </row>
    <row r="241" spans="1:65" s="280" customFormat="1" ht="16.5" customHeight="1">
      <c r="A241" s="289"/>
      <c r="B241" s="159"/>
      <c r="C241" s="368" t="s">
        <v>594</v>
      </c>
      <c r="D241" s="368" t="s">
        <v>130</v>
      </c>
      <c r="E241" s="369" t="s">
        <v>595</v>
      </c>
      <c r="F241" s="370" t="s">
        <v>592</v>
      </c>
      <c r="G241" s="371" t="s">
        <v>549</v>
      </c>
      <c r="H241" s="354">
        <v>1</v>
      </c>
      <c r="I241" s="175"/>
      <c r="J241" s="347">
        <f>ROUND(I241*H241,2)</f>
        <v>0</v>
      </c>
      <c r="K241" s="174" t="s">
        <v>5</v>
      </c>
      <c r="L241" s="39"/>
      <c r="M241" s="176" t="s">
        <v>5</v>
      </c>
      <c r="N241" s="177" t="s">
        <v>42</v>
      </c>
      <c r="O241" s="282"/>
      <c r="P241" s="165">
        <f>O241*H241</f>
        <v>0</v>
      </c>
      <c r="Q241" s="165">
        <v>0</v>
      </c>
      <c r="R241" s="165">
        <f>Q241*H241</f>
        <v>0</v>
      </c>
      <c r="S241" s="165">
        <v>0</v>
      </c>
      <c r="T241" s="166">
        <f>S241*H241</f>
        <v>0</v>
      </c>
      <c r="AR241" s="22" t="s">
        <v>534</v>
      </c>
      <c r="AT241" s="22" t="s">
        <v>130</v>
      </c>
      <c r="AU241" s="22" t="s">
        <v>83</v>
      </c>
      <c r="AY241" s="22" t="s">
        <v>118</v>
      </c>
      <c r="BE241" s="167">
        <f>IF(N241="základní",J241,0)</f>
        <v>0</v>
      </c>
      <c r="BF241" s="167">
        <f>IF(N241="snížená",J241,0)</f>
        <v>0</v>
      </c>
      <c r="BG241" s="167">
        <f>IF(N241="zákl. přenesená",J241,0)</f>
        <v>0</v>
      </c>
      <c r="BH241" s="167">
        <f>IF(N241="sníž. přenesená",J241,0)</f>
        <v>0</v>
      </c>
      <c r="BI241" s="167">
        <f>IF(N241="nulová",J241,0)</f>
        <v>0</v>
      </c>
      <c r="BJ241" s="22" t="s">
        <v>76</v>
      </c>
      <c r="BK241" s="167">
        <f>ROUND(I241*H241,2)</f>
        <v>0</v>
      </c>
      <c r="BL241" s="22" t="s">
        <v>534</v>
      </c>
      <c r="BM241" s="22" t="s">
        <v>596</v>
      </c>
    </row>
    <row r="242" spans="1:65" s="280" customFormat="1" ht="25.5" customHeight="1">
      <c r="A242" s="289"/>
      <c r="B242" s="159"/>
      <c r="C242" s="368" t="s">
        <v>597</v>
      </c>
      <c r="D242" s="368" t="s">
        <v>130</v>
      </c>
      <c r="E242" s="369" t="s">
        <v>598</v>
      </c>
      <c r="F242" s="370" t="s">
        <v>599</v>
      </c>
      <c r="G242" s="371" t="s">
        <v>549</v>
      </c>
      <c r="H242" s="354">
        <v>1</v>
      </c>
      <c r="I242" s="175"/>
      <c r="J242" s="347">
        <f>ROUND(I242*H242,2)</f>
        <v>0</v>
      </c>
      <c r="K242" s="174" t="s">
        <v>124</v>
      </c>
      <c r="L242" s="39"/>
      <c r="M242" s="176" t="s">
        <v>5</v>
      </c>
      <c r="N242" s="177" t="s">
        <v>42</v>
      </c>
      <c r="O242" s="282"/>
      <c r="P242" s="165">
        <f>O242*H242</f>
        <v>0</v>
      </c>
      <c r="Q242" s="165">
        <v>0</v>
      </c>
      <c r="R242" s="165">
        <f>Q242*H242</f>
        <v>0</v>
      </c>
      <c r="S242" s="165">
        <v>0</v>
      </c>
      <c r="T242" s="166">
        <f>S242*H242</f>
        <v>0</v>
      </c>
      <c r="AR242" s="22" t="s">
        <v>534</v>
      </c>
      <c r="AT242" s="22" t="s">
        <v>130</v>
      </c>
      <c r="AU242" s="22" t="s">
        <v>83</v>
      </c>
      <c r="AY242" s="22" t="s">
        <v>118</v>
      </c>
      <c r="BE242" s="167">
        <f>IF(N242="základní",J242,0)</f>
        <v>0</v>
      </c>
      <c r="BF242" s="167">
        <f>IF(N242="snížená",J242,0)</f>
        <v>0</v>
      </c>
      <c r="BG242" s="167">
        <f>IF(N242="zákl. přenesená",J242,0)</f>
        <v>0</v>
      </c>
      <c r="BH242" s="167">
        <f>IF(N242="sníž. přenesená",J242,0)</f>
        <v>0</v>
      </c>
      <c r="BI242" s="167">
        <f>IF(N242="nulová",J242,0)</f>
        <v>0</v>
      </c>
      <c r="BJ242" s="22" t="s">
        <v>76</v>
      </c>
      <c r="BK242" s="167">
        <f>ROUND(I242*H242,2)</f>
        <v>0</v>
      </c>
      <c r="BL242" s="22" t="s">
        <v>534</v>
      </c>
      <c r="BM242" s="22" t="s">
        <v>600</v>
      </c>
    </row>
    <row r="243" spans="1:65" s="280" customFormat="1" ht="16.5" customHeight="1">
      <c r="A243" s="289"/>
      <c r="B243" s="159"/>
      <c r="C243" s="368" t="s">
        <v>601</v>
      </c>
      <c r="D243" s="368" t="s">
        <v>130</v>
      </c>
      <c r="E243" s="369" t="s">
        <v>602</v>
      </c>
      <c r="F243" s="370" t="s">
        <v>603</v>
      </c>
      <c r="G243" s="371" t="s">
        <v>549</v>
      </c>
      <c r="H243" s="354">
        <v>1</v>
      </c>
      <c r="I243" s="175"/>
      <c r="J243" s="347">
        <f>ROUND(I243*H243,2)</f>
        <v>0</v>
      </c>
      <c r="K243" s="174" t="s">
        <v>124</v>
      </c>
      <c r="L243" s="39"/>
      <c r="M243" s="176" t="s">
        <v>5</v>
      </c>
      <c r="N243" s="177" t="s">
        <v>42</v>
      </c>
      <c r="O243" s="282"/>
      <c r="P243" s="165">
        <f>O243*H243</f>
        <v>0</v>
      </c>
      <c r="Q243" s="165">
        <v>0</v>
      </c>
      <c r="R243" s="165">
        <f>Q243*H243</f>
        <v>0</v>
      </c>
      <c r="S243" s="165">
        <v>0</v>
      </c>
      <c r="T243" s="166">
        <f>S243*H243</f>
        <v>0</v>
      </c>
      <c r="AR243" s="22" t="s">
        <v>534</v>
      </c>
      <c r="AT243" s="22" t="s">
        <v>130</v>
      </c>
      <c r="AU243" s="22" t="s">
        <v>83</v>
      </c>
      <c r="AY243" s="22" t="s">
        <v>118</v>
      </c>
      <c r="BE243" s="167">
        <f>IF(N243="základní",J243,0)</f>
        <v>0</v>
      </c>
      <c r="BF243" s="167">
        <f>IF(N243="snížená",J243,0)</f>
        <v>0</v>
      </c>
      <c r="BG243" s="167">
        <f>IF(N243="zákl. přenesená",J243,0)</f>
        <v>0</v>
      </c>
      <c r="BH243" s="167">
        <f>IF(N243="sníž. přenesená",J243,0)</f>
        <v>0</v>
      </c>
      <c r="BI243" s="167">
        <f>IF(N243="nulová",J243,0)</f>
        <v>0</v>
      </c>
      <c r="BJ243" s="22" t="s">
        <v>76</v>
      </c>
      <c r="BK243" s="167">
        <f>ROUND(I243*H243,2)</f>
        <v>0</v>
      </c>
      <c r="BL243" s="22" t="s">
        <v>534</v>
      </c>
      <c r="BM243" s="22" t="s">
        <v>604</v>
      </c>
    </row>
    <row r="244" spans="2:63" s="10" customFormat="1" ht="29.85" customHeight="1">
      <c r="B244" s="150"/>
      <c r="C244" s="351"/>
      <c r="D244" s="358" t="s">
        <v>70</v>
      </c>
      <c r="E244" s="360" t="s">
        <v>605</v>
      </c>
      <c r="F244" s="360" t="s">
        <v>606</v>
      </c>
      <c r="G244" s="351"/>
      <c r="H244" s="351"/>
      <c r="I244" s="152"/>
      <c r="J244" s="344">
        <f>BK244</f>
        <v>0</v>
      </c>
      <c r="L244" s="150"/>
      <c r="M244" s="153"/>
      <c r="N244" s="154"/>
      <c r="O244" s="154"/>
      <c r="P244" s="155">
        <f>P245</f>
        <v>0</v>
      </c>
      <c r="Q244" s="154"/>
      <c r="R244" s="155">
        <f>R245</f>
        <v>0</v>
      </c>
      <c r="S244" s="154"/>
      <c r="T244" s="156">
        <f>T245</f>
        <v>0</v>
      </c>
      <c r="AR244" s="151" t="s">
        <v>144</v>
      </c>
      <c r="AT244" s="157" t="s">
        <v>70</v>
      </c>
      <c r="AU244" s="157" t="s">
        <v>76</v>
      </c>
      <c r="AY244" s="151" t="s">
        <v>118</v>
      </c>
      <c r="BK244" s="158">
        <f>BK245</f>
        <v>0</v>
      </c>
    </row>
    <row r="245" spans="1:65" s="280" customFormat="1" ht="16.5" customHeight="1">
      <c r="A245" s="289"/>
      <c r="B245" s="159"/>
      <c r="C245" s="368" t="s">
        <v>607</v>
      </c>
      <c r="D245" s="368" t="s">
        <v>130</v>
      </c>
      <c r="E245" s="369" t="s">
        <v>608</v>
      </c>
      <c r="F245" s="370" t="s">
        <v>609</v>
      </c>
      <c r="G245" s="371" t="s">
        <v>549</v>
      </c>
      <c r="H245" s="354">
        <v>1</v>
      </c>
      <c r="I245" s="175"/>
      <c r="J245" s="347">
        <f>ROUND(I245*H245,2)</f>
        <v>0</v>
      </c>
      <c r="K245" s="174" t="s">
        <v>124</v>
      </c>
      <c r="L245" s="39"/>
      <c r="M245" s="176" t="s">
        <v>5</v>
      </c>
      <c r="N245" s="185" t="s">
        <v>42</v>
      </c>
      <c r="O245" s="186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AR245" s="22" t="s">
        <v>534</v>
      </c>
      <c r="AT245" s="22" t="s">
        <v>130</v>
      </c>
      <c r="AU245" s="22" t="s">
        <v>83</v>
      </c>
      <c r="AY245" s="22" t="s">
        <v>118</v>
      </c>
      <c r="BE245" s="167">
        <f>IF(N245="základní",J245,0)</f>
        <v>0</v>
      </c>
      <c r="BF245" s="167">
        <f>IF(N245="snížená",J245,0)</f>
        <v>0</v>
      </c>
      <c r="BG245" s="167">
        <f>IF(N245="zákl. přenesená",J245,0)</f>
        <v>0</v>
      </c>
      <c r="BH245" s="167">
        <f>IF(N245="sníž. přenesená",J245,0)</f>
        <v>0</v>
      </c>
      <c r="BI245" s="167">
        <f>IF(N245="nulová",J245,0)</f>
        <v>0</v>
      </c>
      <c r="BJ245" s="22" t="s">
        <v>76</v>
      </c>
      <c r="BK245" s="167">
        <f>ROUND(I245*H245,2)</f>
        <v>0</v>
      </c>
      <c r="BL245" s="22" t="s">
        <v>534</v>
      </c>
      <c r="BM245" s="22" t="s">
        <v>610</v>
      </c>
    </row>
    <row r="246" spans="1:12" s="280" customFormat="1" ht="6.95" customHeight="1">
      <c r="A246" s="289"/>
      <c r="B246" s="53"/>
      <c r="C246" s="54"/>
      <c r="D246" s="54"/>
      <c r="E246" s="54"/>
      <c r="F246" s="54"/>
      <c r="G246" s="54"/>
      <c r="H246" s="54"/>
      <c r="I246" s="117"/>
      <c r="J246" s="54"/>
      <c r="K246" s="54"/>
      <c r="L246" s="39"/>
    </row>
  </sheetData>
  <sheetProtection algorithmName="SHA-512" hashValue="CKyoXzi9vD6Uq4licA0F9LoSDHQ6/FCWG4/KwM1OHbZN/GdyXmPlXTKbT2hy4+NHOcqV9z+0x3AJCTb6ToNWJA==" saltValue="pxKnkmuzh8sO2SLwUL2Vew==" spinCount="100000" sheet="1" objects="1" scenarios="1"/>
  <protectedRanges>
    <protectedRange sqref="A1:H1048576" name="Oblast1"/>
    <protectedRange sqref="J1:K1048576" name="Oblast2"/>
  </protectedRanges>
  <autoFilter ref="C81:K245"/>
  <mergeCells count="7">
    <mergeCell ref="J47:J48"/>
    <mergeCell ref="E74:H74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9" customWidth="1"/>
    <col min="2" max="2" width="1.66796875" style="189" customWidth="1"/>
    <col min="3" max="4" width="5" style="189" customWidth="1"/>
    <col min="5" max="5" width="11.66015625" style="189" customWidth="1"/>
    <col min="6" max="6" width="9.16015625" style="189" customWidth="1"/>
    <col min="7" max="7" width="5" style="189" customWidth="1"/>
    <col min="8" max="8" width="77.83203125" style="189" customWidth="1"/>
    <col min="9" max="10" width="20" style="189" customWidth="1"/>
    <col min="11" max="11" width="1.66796875" style="189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3" customFormat="1" ht="45" customHeight="1">
      <c r="B3" s="193"/>
      <c r="C3" s="335" t="s">
        <v>611</v>
      </c>
      <c r="D3" s="335"/>
      <c r="E3" s="335"/>
      <c r="F3" s="335"/>
      <c r="G3" s="335"/>
      <c r="H3" s="335"/>
      <c r="I3" s="335"/>
      <c r="J3" s="335"/>
      <c r="K3" s="194"/>
    </row>
    <row r="4" spans="2:11" ht="25.5" customHeight="1">
      <c r="B4" s="195"/>
      <c r="C4" s="336" t="s">
        <v>612</v>
      </c>
      <c r="D4" s="336"/>
      <c r="E4" s="336"/>
      <c r="F4" s="336"/>
      <c r="G4" s="336"/>
      <c r="H4" s="336"/>
      <c r="I4" s="336"/>
      <c r="J4" s="336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334" t="s">
        <v>613</v>
      </c>
      <c r="D6" s="334"/>
      <c r="E6" s="334"/>
      <c r="F6" s="334"/>
      <c r="G6" s="334"/>
      <c r="H6" s="334"/>
      <c r="I6" s="334"/>
      <c r="J6" s="334"/>
      <c r="K6" s="196"/>
    </row>
    <row r="7" spans="2:11" ht="15" customHeight="1">
      <c r="B7" s="199"/>
      <c r="C7" s="334" t="s">
        <v>614</v>
      </c>
      <c r="D7" s="334"/>
      <c r="E7" s="334"/>
      <c r="F7" s="334"/>
      <c r="G7" s="334"/>
      <c r="H7" s="334"/>
      <c r="I7" s="334"/>
      <c r="J7" s="334"/>
      <c r="K7" s="196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ht="15" customHeight="1">
      <c r="B9" s="199"/>
      <c r="C9" s="334" t="s">
        <v>615</v>
      </c>
      <c r="D9" s="334"/>
      <c r="E9" s="334"/>
      <c r="F9" s="334"/>
      <c r="G9" s="334"/>
      <c r="H9" s="334"/>
      <c r="I9" s="334"/>
      <c r="J9" s="334"/>
      <c r="K9" s="196"/>
    </row>
    <row r="10" spans="2:11" ht="15" customHeight="1">
      <c r="B10" s="199"/>
      <c r="C10" s="198"/>
      <c r="D10" s="334" t="s">
        <v>616</v>
      </c>
      <c r="E10" s="334"/>
      <c r="F10" s="334"/>
      <c r="G10" s="334"/>
      <c r="H10" s="334"/>
      <c r="I10" s="334"/>
      <c r="J10" s="334"/>
      <c r="K10" s="196"/>
    </row>
    <row r="11" spans="2:11" ht="15" customHeight="1">
      <c r="B11" s="199"/>
      <c r="C11" s="200"/>
      <c r="D11" s="334" t="s">
        <v>617</v>
      </c>
      <c r="E11" s="334"/>
      <c r="F11" s="334"/>
      <c r="G11" s="334"/>
      <c r="H11" s="334"/>
      <c r="I11" s="334"/>
      <c r="J11" s="334"/>
      <c r="K11" s="196"/>
    </row>
    <row r="12" spans="2:11" ht="12.75" customHeight="1">
      <c r="B12" s="199"/>
      <c r="C12" s="200"/>
      <c r="D12" s="200"/>
      <c r="E12" s="200"/>
      <c r="F12" s="200"/>
      <c r="G12" s="200"/>
      <c r="H12" s="200"/>
      <c r="I12" s="200"/>
      <c r="J12" s="200"/>
      <c r="K12" s="196"/>
    </row>
    <row r="13" spans="2:11" ht="15" customHeight="1">
      <c r="B13" s="199"/>
      <c r="C13" s="200"/>
      <c r="D13" s="334" t="s">
        <v>618</v>
      </c>
      <c r="E13" s="334"/>
      <c r="F13" s="334"/>
      <c r="G13" s="334"/>
      <c r="H13" s="334"/>
      <c r="I13" s="334"/>
      <c r="J13" s="334"/>
      <c r="K13" s="196"/>
    </row>
    <row r="14" spans="2:11" ht="15" customHeight="1">
      <c r="B14" s="199"/>
      <c r="C14" s="200"/>
      <c r="D14" s="334" t="s">
        <v>619</v>
      </c>
      <c r="E14" s="334"/>
      <c r="F14" s="334"/>
      <c r="G14" s="334"/>
      <c r="H14" s="334"/>
      <c r="I14" s="334"/>
      <c r="J14" s="334"/>
      <c r="K14" s="196"/>
    </row>
    <row r="15" spans="2:11" ht="15" customHeight="1">
      <c r="B15" s="199"/>
      <c r="C15" s="200"/>
      <c r="D15" s="334" t="s">
        <v>620</v>
      </c>
      <c r="E15" s="334"/>
      <c r="F15" s="334"/>
      <c r="G15" s="334"/>
      <c r="H15" s="334"/>
      <c r="I15" s="334"/>
      <c r="J15" s="334"/>
      <c r="K15" s="196"/>
    </row>
    <row r="16" spans="2:11" ht="15" customHeight="1">
      <c r="B16" s="199"/>
      <c r="C16" s="200"/>
      <c r="D16" s="200"/>
      <c r="E16" s="201" t="s">
        <v>75</v>
      </c>
      <c r="F16" s="334" t="s">
        <v>621</v>
      </c>
      <c r="G16" s="334"/>
      <c r="H16" s="334"/>
      <c r="I16" s="334"/>
      <c r="J16" s="334"/>
      <c r="K16" s="196"/>
    </row>
    <row r="17" spans="2:11" ht="15" customHeight="1">
      <c r="B17" s="199"/>
      <c r="C17" s="200"/>
      <c r="D17" s="200"/>
      <c r="E17" s="201" t="s">
        <v>622</v>
      </c>
      <c r="F17" s="334" t="s">
        <v>623</v>
      </c>
      <c r="G17" s="334"/>
      <c r="H17" s="334"/>
      <c r="I17" s="334"/>
      <c r="J17" s="334"/>
      <c r="K17" s="196"/>
    </row>
    <row r="18" spans="2:11" ht="15" customHeight="1">
      <c r="B18" s="199"/>
      <c r="C18" s="200"/>
      <c r="D18" s="200"/>
      <c r="E18" s="201" t="s">
        <v>624</v>
      </c>
      <c r="F18" s="334" t="s">
        <v>625</v>
      </c>
      <c r="G18" s="334"/>
      <c r="H18" s="334"/>
      <c r="I18" s="334"/>
      <c r="J18" s="334"/>
      <c r="K18" s="196"/>
    </row>
    <row r="19" spans="2:11" ht="15" customHeight="1">
      <c r="B19" s="199"/>
      <c r="C19" s="200"/>
      <c r="D19" s="200"/>
      <c r="E19" s="201" t="s">
        <v>626</v>
      </c>
      <c r="F19" s="334" t="s">
        <v>627</v>
      </c>
      <c r="G19" s="334"/>
      <c r="H19" s="334"/>
      <c r="I19" s="334"/>
      <c r="J19" s="334"/>
      <c r="K19" s="196"/>
    </row>
    <row r="20" spans="2:11" ht="15" customHeight="1">
      <c r="B20" s="199"/>
      <c r="C20" s="200"/>
      <c r="D20" s="200"/>
      <c r="E20" s="201" t="s">
        <v>628</v>
      </c>
      <c r="F20" s="334" t="s">
        <v>629</v>
      </c>
      <c r="G20" s="334"/>
      <c r="H20" s="334"/>
      <c r="I20" s="334"/>
      <c r="J20" s="334"/>
      <c r="K20" s="196"/>
    </row>
    <row r="21" spans="2:11" ht="15" customHeight="1">
      <c r="B21" s="199"/>
      <c r="C21" s="200"/>
      <c r="D21" s="200"/>
      <c r="E21" s="201" t="s">
        <v>630</v>
      </c>
      <c r="F21" s="334" t="s">
        <v>631</v>
      </c>
      <c r="G21" s="334"/>
      <c r="H21" s="334"/>
      <c r="I21" s="334"/>
      <c r="J21" s="334"/>
      <c r="K21" s="196"/>
    </row>
    <row r="22" spans="2:11" ht="12.75" customHeight="1">
      <c r="B22" s="199"/>
      <c r="C22" s="200"/>
      <c r="D22" s="200"/>
      <c r="E22" s="200"/>
      <c r="F22" s="200"/>
      <c r="G22" s="200"/>
      <c r="H22" s="200"/>
      <c r="I22" s="200"/>
      <c r="J22" s="200"/>
      <c r="K22" s="196"/>
    </row>
    <row r="23" spans="2:11" ht="15" customHeight="1">
      <c r="B23" s="199"/>
      <c r="C23" s="334" t="s">
        <v>632</v>
      </c>
      <c r="D23" s="334"/>
      <c r="E23" s="334"/>
      <c r="F23" s="334"/>
      <c r="G23" s="334"/>
      <c r="H23" s="334"/>
      <c r="I23" s="334"/>
      <c r="J23" s="334"/>
      <c r="K23" s="196"/>
    </row>
    <row r="24" spans="2:11" ht="15" customHeight="1">
      <c r="B24" s="199"/>
      <c r="C24" s="334" t="s">
        <v>633</v>
      </c>
      <c r="D24" s="334"/>
      <c r="E24" s="334"/>
      <c r="F24" s="334"/>
      <c r="G24" s="334"/>
      <c r="H24" s="334"/>
      <c r="I24" s="334"/>
      <c r="J24" s="334"/>
      <c r="K24" s="196"/>
    </row>
    <row r="25" spans="2:11" ht="15" customHeight="1">
      <c r="B25" s="199"/>
      <c r="C25" s="198"/>
      <c r="D25" s="334" t="s">
        <v>634</v>
      </c>
      <c r="E25" s="334"/>
      <c r="F25" s="334"/>
      <c r="G25" s="334"/>
      <c r="H25" s="334"/>
      <c r="I25" s="334"/>
      <c r="J25" s="334"/>
      <c r="K25" s="196"/>
    </row>
    <row r="26" spans="2:11" ht="15" customHeight="1">
      <c r="B26" s="199"/>
      <c r="C26" s="200"/>
      <c r="D26" s="334" t="s">
        <v>635</v>
      </c>
      <c r="E26" s="334"/>
      <c r="F26" s="334"/>
      <c r="G26" s="334"/>
      <c r="H26" s="334"/>
      <c r="I26" s="334"/>
      <c r="J26" s="334"/>
      <c r="K26" s="196"/>
    </row>
    <row r="27" spans="2:11" ht="12.75" customHeight="1">
      <c r="B27" s="199"/>
      <c r="C27" s="200"/>
      <c r="D27" s="200"/>
      <c r="E27" s="200"/>
      <c r="F27" s="200"/>
      <c r="G27" s="200"/>
      <c r="H27" s="200"/>
      <c r="I27" s="200"/>
      <c r="J27" s="200"/>
      <c r="K27" s="196"/>
    </row>
    <row r="28" spans="2:11" ht="15" customHeight="1">
      <c r="B28" s="199"/>
      <c r="C28" s="200"/>
      <c r="D28" s="334" t="s">
        <v>636</v>
      </c>
      <c r="E28" s="334"/>
      <c r="F28" s="334"/>
      <c r="G28" s="334"/>
      <c r="H28" s="334"/>
      <c r="I28" s="334"/>
      <c r="J28" s="334"/>
      <c r="K28" s="196"/>
    </row>
    <row r="29" spans="2:11" ht="15" customHeight="1">
      <c r="B29" s="199"/>
      <c r="C29" s="200"/>
      <c r="D29" s="334" t="s">
        <v>637</v>
      </c>
      <c r="E29" s="334"/>
      <c r="F29" s="334"/>
      <c r="G29" s="334"/>
      <c r="H29" s="334"/>
      <c r="I29" s="334"/>
      <c r="J29" s="334"/>
      <c r="K29" s="196"/>
    </row>
    <row r="30" spans="2:11" ht="12.75" customHeight="1">
      <c r="B30" s="199"/>
      <c r="C30" s="200"/>
      <c r="D30" s="200"/>
      <c r="E30" s="200"/>
      <c r="F30" s="200"/>
      <c r="G30" s="200"/>
      <c r="H30" s="200"/>
      <c r="I30" s="200"/>
      <c r="J30" s="200"/>
      <c r="K30" s="196"/>
    </row>
    <row r="31" spans="2:11" ht="15" customHeight="1">
      <c r="B31" s="199"/>
      <c r="C31" s="200"/>
      <c r="D31" s="334" t="s">
        <v>638</v>
      </c>
      <c r="E31" s="334"/>
      <c r="F31" s="334"/>
      <c r="G31" s="334"/>
      <c r="H31" s="334"/>
      <c r="I31" s="334"/>
      <c r="J31" s="334"/>
      <c r="K31" s="196"/>
    </row>
    <row r="32" spans="2:11" ht="15" customHeight="1">
      <c r="B32" s="199"/>
      <c r="C32" s="200"/>
      <c r="D32" s="334" t="s">
        <v>639</v>
      </c>
      <c r="E32" s="334"/>
      <c r="F32" s="334"/>
      <c r="G32" s="334"/>
      <c r="H32" s="334"/>
      <c r="I32" s="334"/>
      <c r="J32" s="334"/>
      <c r="K32" s="196"/>
    </row>
    <row r="33" spans="2:11" ht="15" customHeight="1">
      <c r="B33" s="199"/>
      <c r="C33" s="200"/>
      <c r="D33" s="334" t="s">
        <v>640</v>
      </c>
      <c r="E33" s="334"/>
      <c r="F33" s="334"/>
      <c r="G33" s="334"/>
      <c r="H33" s="334"/>
      <c r="I33" s="334"/>
      <c r="J33" s="334"/>
      <c r="K33" s="196"/>
    </row>
    <row r="34" spans="2:11" ht="15" customHeight="1">
      <c r="B34" s="199"/>
      <c r="C34" s="200"/>
      <c r="D34" s="198"/>
      <c r="E34" s="202" t="s">
        <v>103</v>
      </c>
      <c r="F34" s="198"/>
      <c r="G34" s="334" t="s">
        <v>641</v>
      </c>
      <c r="H34" s="334"/>
      <c r="I34" s="334"/>
      <c r="J34" s="334"/>
      <c r="K34" s="196"/>
    </row>
    <row r="35" spans="2:11" ht="30.75" customHeight="1">
      <c r="B35" s="199"/>
      <c r="C35" s="200"/>
      <c r="D35" s="198"/>
      <c r="E35" s="202" t="s">
        <v>642</v>
      </c>
      <c r="F35" s="198"/>
      <c r="G35" s="334" t="s">
        <v>643</v>
      </c>
      <c r="H35" s="334"/>
      <c r="I35" s="334"/>
      <c r="J35" s="334"/>
      <c r="K35" s="196"/>
    </row>
    <row r="36" spans="2:11" ht="15" customHeight="1">
      <c r="B36" s="199"/>
      <c r="C36" s="200"/>
      <c r="D36" s="198"/>
      <c r="E36" s="202" t="s">
        <v>52</v>
      </c>
      <c r="F36" s="198"/>
      <c r="G36" s="334" t="s">
        <v>644</v>
      </c>
      <c r="H36" s="334"/>
      <c r="I36" s="334"/>
      <c r="J36" s="334"/>
      <c r="K36" s="196"/>
    </row>
    <row r="37" spans="2:11" ht="15" customHeight="1">
      <c r="B37" s="199"/>
      <c r="C37" s="200"/>
      <c r="D37" s="198"/>
      <c r="E37" s="202" t="s">
        <v>104</v>
      </c>
      <c r="F37" s="198"/>
      <c r="G37" s="334" t="s">
        <v>645</v>
      </c>
      <c r="H37" s="334"/>
      <c r="I37" s="334"/>
      <c r="J37" s="334"/>
      <c r="K37" s="196"/>
    </row>
    <row r="38" spans="2:11" ht="15" customHeight="1">
      <c r="B38" s="199"/>
      <c r="C38" s="200"/>
      <c r="D38" s="198"/>
      <c r="E38" s="202" t="s">
        <v>105</v>
      </c>
      <c r="F38" s="198"/>
      <c r="G38" s="334" t="s">
        <v>646</v>
      </c>
      <c r="H38" s="334"/>
      <c r="I38" s="334"/>
      <c r="J38" s="334"/>
      <c r="K38" s="196"/>
    </row>
    <row r="39" spans="2:11" ht="15" customHeight="1">
      <c r="B39" s="199"/>
      <c r="C39" s="200"/>
      <c r="D39" s="198"/>
      <c r="E39" s="202" t="s">
        <v>106</v>
      </c>
      <c r="F39" s="198"/>
      <c r="G39" s="334" t="s">
        <v>647</v>
      </c>
      <c r="H39" s="334"/>
      <c r="I39" s="334"/>
      <c r="J39" s="334"/>
      <c r="K39" s="196"/>
    </row>
    <row r="40" spans="2:11" ht="15" customHeight="1">
      <c r="B40" s="199"/>
      <c r="C40" s="200"/>
      <c r="D40" s="198"/>
      <c r="E40" s="202" t="s">
        <v>648</v>
      </c>
      <c r="F40" s="198"/>
      <c r="G40" s="334" t="s">
        <v>649</v>
      </c>
      <c r="H40" s="334"/>
      <c r="I40" s="334"/>
      <c r="J40" s="334"/>
      <c r="K40" s="196"/>
    </row>
    <row r="41" spans="2:11" ht="15" customHeight="1">
      <c r="B41" s="199"/>
      <c r="C41" s="200"/>
      <c r="D41" s="198"/>
      <c r="E41" s="202"/>
      <c r="F41" s="198"/>
      <c r="G41" s="334" t="s">
        <v>650</v>
      </c>
      <c r="H41" s="334"/>
      <c r="I41" s="334"/>
      <c r="J41" s="334"/>
      <c r="K41" s="196"/>
    </row>
    <row r="42" spans="2:11" ht="15" customHeight="1">
      <c r="B42" s="199"/>
      <c r="C42" s="200"/>
      <c r="D42" s="198"/>
      <c r="E42" s="202" t="s">
        <v>651</v>
      </c>
      <c r="F42" s="198"/>
      <c r="G42" s="334" t="s">
        <v>652</v>
      </c>
      <c r="H42" s="334"/>
      <c r="I42" s="334"/>
      <c r="J42" s="334"/>
      <c r="K42" s="196"/>
    </row>
    <row r="43" spans="2:11" ht="15" customHeight="1">
      <c r="B43" s="199"/>
      <c r="C43" s="200"/>
      <c r="D43" s="198"/>
      <c r="E43" s="202" t="s">
        <v>108</v>
      </c>
      <c r="F43" s="198"/>
      <c r="G43" s="334" t="s">
        <v>653</v>
      </c>
      <c r="H43" s="334"/>
      <c r="I43" s="334"/>
      <c r="J43" s="334"/>
      <c r="K43" s="196"/>
    </row>
    <row r="44" spans="2:11" ht="12.75" customHeight="1">
      <c r="B44" s="199"/>
      <c r="C44" s="200"/>
      <c r="D44" s="198"/>
      <c r="E44" s="198"/>
      <c r="F44" s="198"/>
      <c r="G44" s="198"/>
      <c r="H44" s="198"/>
      <c r="I44" s="198"/>
      <c r="J44" s="198"/>
      <c r="K44" s="196"/>
    </row>
    <row r="45" spans="2:11" ht="15" customHeight="1">
      <c r="B45" s="199"/>
      <c r="C45" s="200"/>
      <c r="D45" s="334" t="s">
        <v>654</v>
      </c>
      <c r="E45" s="334"/>
      <c r="F45" s="334"/>
      <c r="G45" s="334"/>
      <c r="H45" s="334"/>
      <c r="I45" s="334"/>
      <c r="J45" s="334"/>
      <c r="K45" s="196"/>
    </row>
    <row r="46" spans="2:11" ht="15" customHeight="1">
      <c r="B46" s="199"/>
      <c r="C46" s="200"/>
      <c r="D46" s="200"/>
      <c r="E46" s="334" t="s">
        <v>655</v>
      </c>
      <c r="F46" s="334"/>
      <c r="G46" s="334"/>
      <c r="H46" s="334"/>
      <c r="I46" s="334"/>
      <c r="J46" s="334"/>
      <c r="K46" s="196"/>
    </row>
    <row r="47" spans="2:11" ht="15" customHeight="1">
      <c r="B47" s="199"/>
      <c r="C47" s="200"/>
      <c r="D47" s="200"/>
      <c r="E47" s="334" t="s">
        <v>656</v>
      </c>
      <c r="F47" s="334"/>
      <c r="G47" s="334"/>
      <c r="H47" s="334"/>
      <c r="I47" s="334"/>
      <c r="J47" s="334"/>
      <c r="K47" s="196"/>
    </row>
    <row r="48" spans="2:11" ht="15" customHeight="1">
      <c r="B48" s="199"/>
      <c r="C48" s="200"/>
      <c r="D48" s="200"/>
      <c r="E48" s="334" t="s">
        <v>657</v>
      </c>
      <c r="F48" s="334"/>
      <c r="G48" s="334"/>
      <c r="H48" s="334"/>
      <c r="I48" s="334"/>
      <c r="J48" s="334"/>
      <c r="K48" s="196"/>
    </row>
    <row r="49" spans="2:11" ht="15" customHeight="1">
      <c r="B49" s="199"/>
      <c r="C49" s="200"/>
      <c r="D49" s="334" t="s">
        <v>658</v>
      </c>
      <c r="E49" s="334"/>
      <c r="F49" s="334"/>
      <c r="G49" s="334"/>
      <c r="H49" s="334"/>
      <c r="I49" s="334"/>
      <c r="J49" s="334"/>
      <c r="K49" s="196"/>
    </row>
    <row r="50" spans="2:11" ht="25.5" customHeight="1">
      <c r="B50" s="195"/>
      <c r="C50" s="336" t="s">
        <v>659</v>
      </c>
      <c r="D50" s="336"/>
      <c r="E50" s="336"/>
      <c r="F50" s="336"/>
      <c r="G50" s="336"/>
      <c r="H50" s="336"/>
      <c r="I50" s="336"/>
      <c r="J50" s="336"/>
      <c r="K50" s="196"/>
    </row>
    <row r="51" spans="2:11" ht="5.25" customHeight="1">
      <c r="B51" s="195"/>
      <c r="C51" s="197"/>
      <c r="D51" s="197"/>
      <c r="E51" s="197"/>
      <c r="F51" s="197"/>
      <c r="G51" s="197"/>
      <c r="H51" s="197"/>
      <c r="I51" s="197"/>
      <c r="J51" s="197"/>
      <c r="K51" s="196"/>
    </row>
    <row r="52" spans="2:11" ht="15" customHeight="1">
      <c r="B52" s="195"/>
      <c r="C52" s="334" t="s">
        <v>660</v>
      </c>
      <c r="D52" s="334"/>
      <c r="E52" s="334"/>
      <c r="F52" s="334"/>
      <c r="G52" s="334"/>
      <c r="H52" s="334"/>
      <c r="I52" s="334"/>
      <c r="J52" s="334"/>
      <c r="K52" s="196"/>
    </row>
    <row r="53" spans="2:11" ht="15" customHeight="1">
      <c r="B53" s="195"/>
      <c r="C53" s="334" t="s">
        <v>661</v>
      </c>
      <c r="D53" s="334"/>
      <c r="E53" s="334"/>
      <c r="F53" s="334"/>
      <c r="G53" s="334"/>
      <c r="H53" s="334"/>
      <c r="I53" s="334"/>
      <c r="J53" s="334"/>
      <c r="K53" s="196"/>
    </row>
    <row r="54" spans="2:11" ht="12.75" customHeight="1">
      <c r="B54" s="195"/>
      <c r="C54" s="198"/>
      <c r="D54" s="198"/>
      <c r="E54" s="198"/>
      <c r="F54" s="198"/>
      <c r="G54" s="198"/>
      <c r="H54" s="198"/>
      <c r="I54" s="198"/>
      <c r="J54" s="198"/>
      <c r="K54" s="196"/>
    </row>
    <row r="55" spans="2:11" ht="15" customHeight="1">
      <c r="B55" s="195"/>
      <c r="C55" s="334" t="s">
        <v>662</v>
      </c>
      <c r="D55" s="334"/>
      <c r="E55" s="334"/>
      <c r="F55" s="334"/>
      <c r="G55" s="334"/>
      <c r="H55" s="334"/>
      <c r="I55" s="334"/>
      <c r="J55" s="334"/>
      <c r="K55" s="196"/>
    </row>
    <row r="56" spans="2:11" ht="15" customHeight="1">
      <c r="B56" s="195"/>
      <c r="C56" s="200"/>
      <c r="D56" s="334" t="s">
        <v>663</v>
      </c>
      <c r="E56" s="334"/>
      <c r="F56" s="334"/>
      <c r="G56" s="334"/>
      <c r="H56" s="334"/>
      <c r="I56" s="334"/>
      <c r="J56" s="334"/>
      <c r="K56" s="196"/>
    </row>
    <row r="57" spans="2:11" ht="15" customHeight="1">
      <c r="B57" s="195"/>
      <c r="C57" s="200"/>
      <c r="D57" s="334" t="s">
        <v>664</v>
      </c>
      <c r="E57" s="334"/>
      <c r="F57" s="334"/>
      <c r="G57" s="334"/>
      <c r="H57" s="334"/>
      <c r="I57" s="334"/>
      <c r="J57" s="334"/>
      <c r="K57" s="196"/>
    </row>
    <row r="58" spans="2:11" ht="15" customHeight="1">
      <c r="B58" s="195"/>
      <c r="C58" s="200"/>
      <c r="D58" s="334" t="s">
        <v>665</v>
      </c>
      <c r="E58" s="334"/>
      <c r="F58" s="334"/>
      <c r="G58" s="334"/>
      <c r="H58" s="334"/>
      <c r="I58" s="334"/>
      <c r="J58" s="334"/>
      <c r="K58" s="196"/>
    </row>
    <row r="59" spans="2:11" ht="15" customHeight="1">
      <c r="B59" s="195"/>
      <c r="C59" s="200"/>
      <c r="D59" s="334" t="s">
        <v>666</v>
      </c>
      <c r="E59" s="334"/>
      <c r="F59" s="334"/>
      <c r="G59" s="334"/>
      <c r="H59" s="334"/>
      <c r="I59" s="334"/>
      <c r="J59" s="334"/>
      <c r="K59" s="196"/>
    </row>
    <row r="60" spans="2:11" ht="15" customHeight="1">
      <c r="B60" s="195"/>
      <c r="C60" s="200"/>
      <c r="D60" s="337" t="s">
        <v>667</v>
      </c>
      <c r="E60" s="337"/>
      <c r="F60" s="337"/>
      <c r="G60" s="337"/>
      <c r="H60" s="337"/>
      <c r="I60" s="337"/>
      <c r="J60" s="337"/>
      <c r="K60" s="196"/>
    </row>
    <row r="61" spans="2:11" ht="15" customHeight="1">
      <c r="B61" s="195"/>
      <c r="C61" s="200"/>
      <c r="D61" s="334" t="s">
        <v>668</v>
      </c>
      <c r="E61" s="334"/>
      <c r="F61" s="334"/>
      <c r="G61" s="334"/>
      <c r="H61" s="334"/>
      <c r="I61" s="334"/>
      <c r="J61" s="334"/>
      <c r="K61" s="196"/>
    </row>
    <row r="62" spans="2:11" ht="12.75" customHeight="1">
      <c r="B62" s="195"/>
      <c r="C62" s="200"/>
      <c r="D62" s="200"/>
      <c r="E62" s="203"/>
      <c r="F62" s="200"/>
      <c r="G62" s="200"/>
      <c r="H62" s="200"/>
      <c r="I62" s="200"/>
      <c r="J62" s="200"/>
      <c r="K62" s="196"/>
    </row>
    <row r="63" spans="2:11" ht="15" customHeight="1">
      <c r="B63" s="195"/>
      <c r="C63" s="200"/>
      <c r="D63" s="334" t="s">
        <v>669</v>
      </c>
      <c r="E63" s="334"/>
      <c r="F63" s="334"/>
      <c r="G63" s="334"/>
      <c r="H63" s="334"/>
      <c r="I63" s="334"/>
      <c r="J63" s="334"/>
      <c r="K63" s="196"/>
    </row>
    <row r="64" spans="2:11" ht="15" customHeight="1">
      <c r="B64" s="195"/>
      <c r="C64" s="200"/>
      <c r="D64" s="337" t="s">
        <v>670</v>
      </c>
      <c r="E64" s="337"/>
      <c r="F64" s="337"/>
      <c r="G64" s="337"/>
      <c r="H64" s="337"/>
      <c r="I64" s="337"/>
      <c r="J64" s="337"/>
      <c r="K64" s="196"/>
    </row>
    <row r="65" spans="2:11" ht="15" customHeight="1">
      <c r="B65" s="195"/>
      <c r="C65" s="200"/>
      <c r="D65" s="334" t="s">
        <v>671</v>
      </c>
      <c r="E65" s="334"/>
      <c r="F65" s="334"/>
      <c r="G65" s="334"/>
      <c r="H65" s="334"/>
      <c r="I65" s="334"/>
      <c r="J65" s="334"/>
      <c r="K65" s="196"/>
    </row>
    <row r="66" spans="2:11" ht="15" customHeight="1">
      <c r="B66" s="195"/>
      <c r="C66" s="200"/>
      <c r="D66" s="334" t="s">
        <v>672</v>
      </c>
      <c r="E66" s="334"/>
      <c r="F66" s="334"/>
      <c r="G66" s="334"/>
      <c r="H66" s="334"/>
      <c r="I66" s="334"/>
      <c r="J66" s="334"/>
      <c r="K66" s="196"/>
    </row>
    <row r="67" spans="2:11" ht="15" customHeight="1">
      <c r="B67" s="195"/>
      <c r="C67" s="200"/>
      <c r="D67" s="334" t="s">
        <v>673</v>
      </c>
      <c r="E67" s="334"/>
      <c r="F67" s="334"/>
      <c r="G67" s="334"/>
      <c r="H67" s="334"/>
      <c r="I67" s="334"/>
      <c r="J67" s="334"/>
      <c r="K67" s="196"/>
    </row>
    <row r="68" spans="2:11" ht="15" customHeight="1">
      <c r="B68" s="195"/>
      <c r="C68" s="200"/>
      <c r="D68" s="334" t="s">
        <v>674</v>
      </c>
      <c r="E68" s="334"/>
      <c r="F68" s="334"/>
      <c r="G68" s="334"/>
      <c r="H68" s="334"/>
      <c r="I68" s="334"/>
      <c r="J68" s="334"/>
      <c r="K68" s="196"/>
    </row>
    <row r="69" spans="2:11" ht="12.75" customHeight="1">
      <c r="B69" s="204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2:11" ht="18.75" customHeight="1">
      <c r="B70" s="207"/>
      <c r="C70" s="207"/>
      <c r="D70" s="207"/>
      <c r="E70" s="207"/>
      <c r="F70" s="207"/>
      <c r="G70" s="207"/>
      <c r="H70" s="207"/>
      <c r="I70" s="207"/>
      <c r="J70" s="207"/>
      <c r="K70" s="208"/>
    </row>
    <row r="71" spans="2:11" ht="18.75" customHeight="1"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2:11" ht="7.5" customHeight="1">
      <c r="B72" s="209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45" customHeight="1">
      <c r="B73" s="212"/>
      <c r="C73" s="338" t="s">
        <v>82</v>
      </c>
      <c r="D73" s="338"/>
      <c r="E73" s="338"/>
      <c r="F73" s="338"/>
      <c r="G73" s="338"/>
      <c r="H73" s="338"/>
      <c r="I73" s="338"/>
      <c r="J73" s="338"/>
      <c r="K73" s="213"/>
    </row>
    <row r="74" spans="2:11" ht="17.25" customHeight="1">
      <c r="B74" s="212"/>
      <c r="C74" s="214" t="s">
        <v>675</v>
      </c>
      <c r="D74" s="214"/>
      <c r="E74" s="214"/>
      <c r="F74" s="214" t="s">
        <v>676</v>
      </c>
      <c r="G74" s="215"/>
      <c r="H74" s="214" t="s">
        <v>104</v>
      </c>
      <c r="I74" s="214" t="s">
        <v>56</v>
      </c>
      <c r="J74" s="214" t="s">
        <v>677</v>
      </c>
      <c r="K74" s="213"/>
    </row>
    <row r="75" spans="2:11" ht="17.25" customHeight="1">
      <c r="B75" s="212"/>
      <c r="C75" s="216" t="s">
        <v>678</v>
      </c>
      <c r="D75" s="216"/>
      <c r="E75" s="216"/>
      <c r="F75" s="217" t="s">
        <v>679</v>
      </c>
      <c r="G75" s="218"/>
      <c r="H75" s="216"/>
      <c r="I75" s="216"/>
      <c r="J75" s="216" t="s">
        <v>680</v>
      </c>
      <c r="K75" s="213"/>
    </row>
    <row r="76" spans="2:11" ht="5.25" customHeight="1">
      <c r="B76" s="212"/>
      <c r="C76" s="219"/>
      <c r="D76" s="219"/>
      <c r="E76" s="219"/>
      <c r="F76" s="219"/>
      <c r="G76" s="220"/>
      <c r="H76" s="219"/>
      <c r="I76" s="219"/>
      <c r="J76" s="219"/>
      <c r="K76" s="213"/>
    </row>
    <row r="77" spans="2:11" ht="15" customHeight="1">
      <c r="B77" s="212"/>
      <c r="C77" s="202" t="s">
        <v>52</v>
      </c>
      <c r="D77" s="219"/>
      <c r="E77" s="219"/>
      <c r="F77" s="221" t="s">
        <v>681</v>
      </c>
      <c r="G77" s="220"/>
      <c r="H77" s="202" t="s">
        <v>682</v>
      </c>
      <c r="I77" s="202" t="s">
        <v>683</v>
      </c>
      <c r="J77" s="202">
        <v>20</v>
      </c>
      <c r="K77" s="213"/>
    </row>
    <row r="78" spans="2:11" ht="15" customHeight="1">
      <c r="B78" s="212"/>
      <c r="C78" s="202" t="s">
        <v>684</v>
      </c>
      <c r="D78" s="202"/>
      <c r="E78" s="202"/>
      <c r="F78" s="221" t="s">
        <v>681</v>
      </c>
      <c r="G78" s="220"/>
      <c r="H78" s="202" t="s">
        <v>685</v>
      </c>
      <c r="I78" s="202" t="s">
        <v>683</v>
      </c>
      <c r="J78" s="202">
        <v>120</v>
      </c>
      <c r="K78" s="213"/>
    </row>
    <row r="79" spans="2:11" ht="15" customHeight="1">
      <c r="B79" s="222"/>
      <c r="C79" s="202" t="s">
        <v>686</v>
      </c>
      <c r="D79" s="202"/>
      <c r="E79" s="202"/>
      <c r="F79" s="221" t="s">
        <v>687</v>
      </c>
      <c r="G79" s="220"/>
      <c r="H79" s="202" t="s">
        <v>688</v>
      </c>
      <c r="I79" s="202" t="s">
        <v>683</v>
      </c>
      <c r="J79" s="202">
        <v>50</v>
      </c>
      <c r="K79" s="213"/>
    </row>
    <row r="80" spans="2:11" ht="15" customHeight="1">
      <c r="B80" s="222"/>
      <c r="C80" s="202" t="s">
        <v>689</v>
      </c>
      <c r="D80" s="202"/>
      <c r="E80" s="202"/>
      <c r="F80" s="221" t="s">
        <v>681</v>
      </c>
      <c r="G80" s="220"/>
      <c r="H80" s="202" t="s">
        <v>690</v>
      </c>
      <c r="I80" s="202" t="s">
        <v>691</v>
      </c>
      <c r="J80" s="202"/>
      <c r="K80" s="213"/>
    </row>
    <row r="81" spans="2:11" ht="15" customHeight="1">
      <c r="B81" s="222"/>
      <c r="C81" s="223" t="s">
        <v>692</v>
      </c>
      <c r="D81" s="223"/>
      <c r="E81" s="223"/>
      <c r="F81" s="224" t="s">
        <v>687</v>
      </c>
      <c r="G81" s="223"/>
      <c r="H81" s="223" t="s">
        <v>693</v>
      </c>
      <c r="I81" s="223" t="s">
        <v>683</v>
      </c>
      <c r="J81" s="223">
        <v>15</v>
      </c>
      <c r="K81" s="213"/>
    </row>
    <row r="82" spans="2:11" ht="15" customHeight="1">
      <c r="B82" s="222"/>
      <c r="C82" s="223" t="s">
        <v>694</v>
      </c>
      <c r="D82" s="223"/>
      <c r="E82" s="223"/>
      <c r="F82" s="224" t="s">
        <v>687</v>
      </c>
      <c r="G82" s="223"/>
      <c r="H82" s="223" t="s">
        <v>695</v>
      </c>
      <c r="I82" s="223" t="s">
        <v>683</v>
      </c>
      <c r="J82" s="223">
        <v>15</v>
      </c>
      <c r="K82" s="213"/>
    </row>
    <row r="83" spans="2:11" ht="15" customHeight="1">
      <c r="B83" s="222"/>
      <c r="C83" s="223" t="s">
        <v>696</v>
      </c>
      <c r="D83" s="223"/>
      <c r="E83" s="223"/>
      <c r="F83" s="224" t="s">
        <v>687</v>
      </c>
      <c r="G83" s="223"/>
      <c r="H83" s="223" t="s">
        <v>697</v>
      </c>
      <c r="I83" s="223" t="s">
        <v>683</v>
      </c>
      <c r="J83" s="223">
        <v>20</v>
      </c>
      <c r="K83" s="213"/>
    </row>
    <row r="84" spans="2:11" ht="15" customHeight="1">
      <c r="B84" s="222"/>
      <c r="C84" s="223" t="s">
        <v>698</v>
      </c>
      <c r="D84" s="223"/>
      <c r="E84" s="223"/>
      <c r="F84" s="224" t="s">
        <v>687</v>
      </c>
      <c r="G84" s="223"/>
      <c r="H84" s="223" t="s">
        <v>699</v>
      </c>
      <c r="I84" s="223" t="s">
        <v>683</v>
      </c>
      <c r="J84" s="223">
        <v>20</v>
      </c>
      <c r="K84" s="213"/>
    </row>
    <row r="85" spans="2:11" ht="15" customHeight="1">
      <c r="B85" s="222"/>
      <c r="C85" s="202" t="s">
        <v>700</v>
      </c>
      <c r="D85" s="202"/>
      <c r="E85" s="202"/>
      <c r="F85" s="221" t="s">
        <v>687</v>
      </c>
      <c r="G85" s="220"/>
      <c r="H85" s="202" t="s">
        <v>701</v>
      </c>
      <c r="I85" s="202" t="s">
        <v>683</v>
      </c>
      <c r="J85" s="202">
        <v>50</v>
      </c>
      <c r="K85" s="213"/>
    </row>
    <row r="86" spans="2:11" ht="15" customHeight="1">
      <c r="B86" s="222"/>
      <c r="C86" s="202" t="s">
        <v>702</v>
      </c>
      <c r="D86" s="202"/>
      <c r="E86" s="202"/>
      <c r="F86" s="221" t="s">
        <v>687</v>
      </c>
      <c r="G86" s="220"/>
      <c r="H86" s="202" t="s">
        <v>703</v>
      </c>
      <c r="I86" s="202" t="s">
        <v>683</v>
      </c>
      <c r="J86" s="202">
        <v>20</v>
      </c>
      <c r="K86" s="213"/>
    </row>
    <row r="87" spans="2:11" ht="15" customHeight="1">
      <c r="B87" s="222"/>
      <c r="C87" s="202" t="s">
        <v>704</v>
      </c>
      <c r="D87" s="202"/>
      <c r="E87" s="202"/>
      <c r="F87" s="221" t="s">
        <v>687</v>
      </c>
      <c r="G87" s="220"/>
      <c r="H87" s="202" t="s">
        <v>705</v>
      </c>
      <c r="I87" s="202" t="s">
        <v>683</v>
      </c>
      <c r="J87" s="202">
        <v>20</v>
      </c>
      <c r="K87" s="213"/>
    </row>
    <row r="88" spans="2:11" ht="15" customHeight="1">
      <c r="B88" s="222"/>
      <c r="C88" s="202" t="s">
        <v>706</v>
      </c>
      <c r="D88" s="202"/>
      <c r="E88" s="202"/>
      <c r="F88" s="221" t="s">
        <v>687</v>
      </c>
      <c r="G88" s="220"/>
      <c r="H88" s="202" t="s">
        <v>707</v>
      </c>
      <c r="I88" s="202" t="s">
        <v>683</v>
      </c>
      <c r="J88" s="202">
        <v>50</v>
      </c>
      <c r="K88" s="213"/>
    </row>
    <row r="89" spans="2:11" ht="15" customHeight="1">
      <c r="B89" s="222"/>
      <c r="C89" s="202" t="s">
        <v>708</v>
      </c>
      <c r="D89" s="202"/>
      <c r="E89" s="202"/>
      <c r="F89" s="221" t="s">
        <v>687</v>
      </c>
      <c r="G89" s="220"/>
      <c r="H89" s="202" t="s">
        <v>708</v>
      </c>
      <c r="I89" s="202" t="s">
        <v>683</v>
      </c>
      <c r="J89" s="202">
        <v>50</v>
      </c>
      <c r="K89" s="213"/>
    </row>
    <row r="90" spans="2:11" ht="15" customHeight="1">
      <c r="B90" s="222"/>
      <c r="C90" s="202" t="s">
        <v>109</v>
      </c>
      <c r="D90" s="202"/>
      <c r="E90" s="202"/>
      <c r="F90" s="221" t="s">
        <v>687</v>
      </c>
      <c r="G90" s="220"/>
      <c r="H90" s="202" t="s">
        <v>709</v>
      </c>
      <c r="I90" s="202" t="s">
        <v>683</v>
      </c>
      <c r="J90" s="202">
        <v>255</v>
      </c>
      <c r="K90" s="213"/>
    </row>
    <row r="91" spans="2:11" ht="15" customHeight="1">
      <c r="B91" s="222"/>
      <c r="C91" s="202" t="s">
        <v>710</v>
      </c>
      <c r="D91" s="202"/>
      <c r="E91" s="202"/>
      <c r="F91" s="221" t="s">
        <v>681</v>
      </c>
      <c r="G91" s="220"/>
      <c r="H91" s="202" t="s">
        <v>711</v>
      </c>
      <c r="I91" s="202" t="s">
        <v>712</v>
      </c>
      <c r="J91" s="202"/>
      <c r="K91" s="213"/>
    </row>
    <row r="92" spans="2:11" ht="15" customHeight="1">
      <c r="B92" s="222"/>
      <c r="C92" s="202" t="s">
        <v>713</v>
      </c>
      <c r="D92" s="202"/>
      <c r="E92" s="202"/>
      <c r="F92" s="221" t="s">
        <v>681</v>
      </c>
      <c r="G92" s="220"/>
      <c r="H92" s="202" t="s">
        <v>714</v>
      </c>
      <c r="I92" s="202" t="s">
        <v>715</v>
      </c>
      <c r="J92" s="202"/>
      <c r="K92" s="213"/>
    </row>
    <row r="93" spans="2:11" ht="15" customHeight="1">
      <c r="B93" s="222"/>
      <c r="C93" s="202" t="s">
        <v>716</v>
      </c>
      <c r="D93" s="202"/>
      <c r="E93" s="202"/>
      <c r="F93" s="221" t="s">
        <v>681</v>
      </c>
      <c r="G93" s="220"/>
      <c r="H93" s="202" t="s">
        <v>716</v>
      </c>
      <c r="I93" s="202" t="s">
        <v>715</v>
      </c>
      <c r="J93" s="202"/>
      <c r="K93" s="213"/>
    </row>
    <row r="94" spans="2:11" ht="15" customHeight="1">
      <c r="B94" s="222"/>
      <c r="C94" s="202" t="s">
        <v>37</v>
      </c>
      <c r="D94" s="202"/>
      <c r="E94" s="202"/>
      <c r="F94" s="221" t="s">
        <v>681</v>
      </c>
      <c r="G94" s="220"/>
      <c r="H94" s="202" t="s">
        <v>717</v>
      </c>
      <c r="I94" s="202" t="s">
        <v>715</v>
      </c>
      <c r="J94" s="202"/>
      <c r="K94" s="213"/>
    </row>
    <row r="95" spans="2:11" ht="15" customHeight="1">
      <c r="B95" s="222"/>
      <c r="C95" s="202" t="s">
        <v>47</v>
      </c>
      <c r="D95" s="202"/>
      <c r="E95" s="202"/>
      <c r="F95" s="221" t="s">
        <v>681</v>
      </c>
      <c r="G95" s="220"/>
      <c r="H95" s="202" t="s">
        <v>718</v>
      </c>
      <c r="I95" s="202" t="s">
        <v>715</v>
      </c>
      <c r="J95" s="202"/>
      <c r="K95" s="213"/>
    </row>
    <row r="96" spans="2:11" ht="15" customHeight="1">
      <c r="B96" s="225"/>
      <c r="C96" s="226"/>
      <c r="D96" s="226"/>
      <c r="E96" s="226"/>
      <c r="F96" s="226"/>
      <c r="G96" s="226"/>
      <c r="H96" s="226"/>
      <c r="I96" s="226"/>
      <c r="J96" s="226"/>
      <c r="K96" s="227"/>
    </row>
    <row r="97" spans="2:11" ht="18.75" customHeight="1">
      <c r="B97" s="228"/>
      <c r="C97" s="229"/>
      <c r="D97" s="229"/>
      <c r="E97" s="229"/>
      <c r="F97" s="229"/>
      <c r="G97" s="229"/>
      <c r="H97" s="229"/>
      <c r="I97" s="229"/>
      <c r="J97" s="229"/>
      <c r="K97" s="228"/>
    </row>
    <row r="98" spans="2:11" ht="18.75" customHeight="1">
      <c r="B98" s="208"/>
      <c r="C98" s="208"/>
      <c r="D98" s="208"/>
      <c r="E98" s="208"/>
      <c r="F98" s="208"/>
      <c r="G98" s="208"/>
      <c r="H98" s="208"/>
      <c r="I98" s="208"/>
      <c r="J98" s="208"/>
      <c r="K98" s="208"/>
    </row>
    <row r="99" spans="2:11" ht="7.5" customHeight="1">
      <c r="B99" s="209"/>
      <c r="C99" s="210"/>
      <c r="D99" s="210"/>
      <c r="E99" s="210"/>
      <c r="F99" s="210"/>
      <c r="G99" s="210"/>
      <c r="H99" s="210"/>
      <c r="I99" s="210"/>
      <c r="J99" s="210"/>
      <c r="K99" s="211"/>
    </row>
    <row r="100" spans="2:11" ht="45" customHeight="1">
      <c r="B100" s="212"/>
      <c r="C100" s="338" t="s">
        <v>719</v>
      </c>
      <c r="D100" s="338"/>
      <c r="E100" s="338"/>
      <c r="F100" s="338"/>
      <c r="G100" s="338"/>
      <c r="H100" s="338"/>
      <c r="I100" s="338"/>
      <c r="J100" s="338"/>
      <c r="K100" s="213"/>
    </row>
    <row r="101" spans="2:11" ht="17.25" customHeight="1">
      <c r="B101" s="212"/>
      <c r="C101" s="214" t="s">
        <v>675</v>
      </c>
      <c r="D101" s="214"/>
      <c r="E101" s="214"/>
      <c r="F101" s="214" t="s">
        <v>676</v>
      </c>
      <c r="G101" s="215"/>
      <c r="H101" s="214" t="s">
        <v>104</v>
      </c>
      <c r="I101" s="214" t="s">
        <v>56</v>
      </c>
      <c r="J101" s="214" t="s">
        <v>677</v>
      </c>
      <c r="K101" s="213"/>
    </row>
    <row r="102" spans="2:11" ht="17.25" customHeight="1">
      <c r="B102" s="212"/>
      <c r="C102" s="216" t="s">
        <v>678</v>
      </c>
      <c r="D102" s="216"/>
      <c r="E102" s="216"/>
      <c r="F102" s="217" t="s">
        <v>679</v>
      </c>
      <c r="G102" s="218"/>
      <c r="H102" s="216"/>
      <c r="I102" s="216"/>
      <c r="J102" s="216" t="s">
        <v>680</v>
      </c>
      <c r="K102" s="213"/>
    </row>
    <row r="103" spans="2:11" ht="5.25" customHeight="1">
      <c r="B103" s="212"/>
      <c r="C103" s="214"/>
      <c r="D103" s="214"/>
      <c r="E103" s="214"/>
      <c r="F103" s="214"/>
      <c r="G103" s="230"/>
      <c r="H103" s="214"/>
      <c r="I103" s="214"/>
      <c r="J103" s="214"/>
      <c r="K103" s="213"/>
    </row>
    <row r="104" spans="2:11" ht="15" customHeight="1">
      <c r="B104" s="212"/>
      <c r="C104" s="202" t="s">
        <v>52</v>
      </c>
      <c r="D104" s="219"/>
      <c r="E104" s="219"/>
      <c r="F104" s="221" t="s">
        <v>681</v>
      </c>
      <c r="G104" s="230"/>
      <c r="H104" s="202" t="s">
        <v>720</v>
      </c>
      <c r="I104" s="202" t="s">
        <v>683</v>
      </c>
      <c r="J104" s="202">
        <v>20</v>
      </c>
      <c r="K104" s="213"/>
    </row>
    <row r="105" spans="2:11" ht="15" customHeight="1">
      <c r="B105" s="212"/>
      <c r="C105" s="202" t="s">
        <v>684</v>
      </c>
      <c r="D105" s="202"/>
      <c r="E105" s="202"/>
      <c r="F105" s="221" t="s">
        <v>681</v>
      </c>
      <c r="G105" s="202"/>
      <c r="H105" s="202" t="s">
        <v>720</v>
      </c>
      <c r="I105" s="202" t="s">
        <v>683</v>
      </c>
      <c r="J105" s="202">
        <v>120</v>
      </c>
      <c r="K105" s="213"/>
    </row>
    <row r="106" spans="2:11" ht="15" customHeight="1">
      <c r="B106" s="222"/>
      <c r="C106" s="202" t="s">
        <v>686</v>
      </c>
      <c r="D106" s="202"/>
      <c r="E106" s="202"/>
      <c r="F106" s="221" t="s">
        <v>687</v>
      </c>
      <c r="G106" s="202"/>
      <c r="H106" s="202" t="s">
        <v>720</v>
      </c>
      <c r="I106" s="202" t="s">
        <v>683</v>
      </c>
      <c r="J106" s="202">
        <v>50</v>
      </c>
      <c r="K106" s="213"/>
    </row>
    <row r="107" spans="2:11" ht="15" customHeight="1">
      <c r="B107" s="222"/>
      <c r="C107" s="202" t="s">
        <v>689</v>
      </c>
      <c r="D107" s="202"/>
      <c r="E107" s="202"/>
      <c r="F107" s="221" t="s">
        <v>681</v>
      </c>
      <c r="G107" s="202"/>
      <c r="H107" s="202" t="s">
        <v>720</v>
      </c>
      <c r="I107" s="202" t="s">
        <v>691</v>
      </c>
      <c r="J107" s="202"/>
      <c r="K107" s="213"/>
    </row>
    <row r="108" spans="2:11" ht="15" customHeight="1">
      <c r="B108" s="222"/>
      <c r="C108" s="202" t="s">
        <v>700</v>
      </c>
      <c r="D108" s="202"/>
      <c r="E108" s="202"/>
      <c r="F108" s="221" t="s">
        <v>687</v>
      </c>
      <c r="G108" s="202"/>
      <c r="H108" s="202" t="s">
        <v>720</v>
      </c>
      <c r="I108" s="202" t="s">
        <v>683</v>
      </c>
      <c r="J108" s="202">
        <v>50</v>
      </c>
      <c r="K108" s="213"/>
    </row>
    <row r="109" spans="2:11" ht="15" customHeight="1">
      <c r="B109" s="222"/>
      <c r="C109" s="202" t="s">
        <v>708</v>
      </c>
      <c r="D109" s="202"/>
      <c r="E109" s="202"/>
      <c r="F109" s="221" t="s">
        <v>687</v>
      </c>
      <c r="G109" s="202"/>
      <c r="H109" s="202" t="s">
        <v>720</v>
      </c>
      <c r="I109" s="202" t="s">
        <v>683</v>
      </c>
      <c r="J109" s="202">
        <v>50</v>
      </c>
      <c r="K109" s="213"/>
    </row>
    <row r="110" spans="2:11" ht="15" customHeight="1">
      <c r="B110" s="222"/>
      <c r="C110" s="202" t="s">
        <v>706</v>
      </c>
      <c r="D110" s="202"/>
      <c r="E110" s="202"/>
      <c r="F110" s="221" t="s">
        <v>687</v>
      </c>
      <c r="G110" s="202"/>
      <c r="H110" s="202" t="s">
        <v>720</v>
      </c>
      <c r="I110" s="202" t="s">
        <v>683</v>
      </c>
      <c r="J110" s="202">
        <v>50</v>
      </c>
      <c r="K110" s="213"/>
    </row>
    <row r="111" spans="2:11" ht="15" customHeight="1">
      <c r="B111" s="222"/>
      <c r="C111" s="202" t="s">
        <v>52</v>
      </c>
      <c r="D111" s="202"/>
      <c r="E111" s="202"/>
      <c r="F111" s="221" t="s">
        <v>681</v>
      </c>
      <c r="G111" s="202"/>
      <c r="H111" s="202" t="s">
        <v>721</v>
      </c>
      <c r="I111" s="202" t="s">
        <v>683</v>
      </c>
      <c r="J111" s="202">
        <v>20</v>
      </c>
      <c r="K111" s="213"/>
    </row>
    <row r="112" spans="2:11" ht="15" customHeight="1">
      <c r="B112" s="222"/>
      <c r="C112" s="202" t="s">
        <v>722</v>
      </c>
      <c r="D112" s="202"/>
      <c r="E112" s="202"/>
      <c r="F112" s="221" t="s">
        <v>681</v>
      </c>
      <c r="G112" s="202"/>
      <c r="H112" s="202" t="s">
        <v>723</v>
      </c>
      <c r="I112" s="202" t="s">
        <v>683</v>
      </c>
      <c r="J112" s="202">
        <v>120</v>
      </c>
      <c r="K112" s="213"/>
    </row>
    <row r="113" spans="2:11" ht="15" customHeight="1">
      <c r="B113" s="222"/>
      <c r="C113" s="202" t="s">
        <v>37</v>
      </c>
      <c r="D113" s="202"/>
      <c r="E113" s="202"/>
      <c r="F113" s="221" t="s">
        <v>681</v>
      </c>
      <c r="G113" s="202"/>
      <c r="H113" s="202" t="s">
        <v>724</v>
      </c>
      <c r="I113" s="202" t="s">
        <v>715</v>
      </c>
      <c r="J113" s="202"/>
      <c r="K113" s="213"/>
    </row>
    <row r="114" spans="2:11" ht="15" customHeight="1">
      <c r="B114" s="222"/>
      <c r="C114" s="202" t="s">
        <v>47</v>
      </c>
      <c r="D114" s="202"/>
      <c r="E114" s="202"/>
      <c r="F114" s="221" t="s">
        <v>681</v>
      </c>
      <c r="G114" s="202"/>
      <c r="H114" s="202" t="s">
        <v>725</v>
      </c>
      <c r="I114" s="202" t="s">
        <v>715</v>
      </c>
      <c r="J114" s="202"/>
      <c r="K114" s="213"/>
    </row>
    <row r="115" spans="2:11" ht="15" customHeight="1">
      <c r="B115" s="222"/>
      <c r="C115" s="202" t="s">
        <v>56</v>
      </c>
      <c r="D115" s="202"/>
      <c r="E115" s="202"/>
      <c r="F115" s="221" t="s">
        <v>681</v>
      </c>
      <c r="G115" s="202"/>
      <c r="H115" s="202" t="s">
        <v>726</v>
      </c>
      <c r="I115" s="202" t="s">
        <v>727</v>
      </c>
      <c r="J115" s="202"/>
      <c r="K115" s="213"/>
    </row>
    <row r="116" spans="2:11" ht="15" customHeight="1">
      <c r="B116" s="225"/>
      <c r="C116" s="231"/>
      <c r="D116" s="231"/>
      <c r="E116" s="231"/>
      <c r="F116" s="231"/>
      <c r="G116" s="231"/>
      <c r="H116" s="231"/>
      <c r="I116" s="231"/>
      <c r="J116" s="231"/>
      <c r="K116" s="227"/>
    </row>
    <row r="117" spans="2:11" ht="18.75" customHeight="1">
      <c r="B117" s="232"/>
      <c r="C117" s="198"/>
      <c r="D117" s="198"/>
      <c r="E117" s="198"/>
      <c r="F117" s="233"/>
      <c r="G117" s="198"/>
      <c r="H117" s="198"/>
      <c r="I117" s="198"/>
      <c r="J117" s="198"/>
      <c r="K117" s="232"/>
    </row>
    <row r="118" spans="2:11" ht="18.75" customHeight="1"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</row>
    <row r="119" spans="2:11" ht="7.5" customHeight="1">
      <c r="B119" s="234"/>
      <c r="C119" s="235"/>
      <c r="D119" s="235"/>
      <c r="E119" s="235"/>
      <c r="F119" s="235"/>
      <c r="G119" s="235"/>
      <c r="H119" s="235"/>
      <c r="I119" s="235"/>
      <c r="J119" s="235"/>
      <c r="K119" s="236"/>
    </row>
    <row r="120" spans="2:11" ht="45" customHeight="1">
      <c r="B120" s="237"/>
      <c r="C120" s="335" t="s">
        <v>728</v>
      </c>
      <c r="D120" s="335"/>
      <c r="E120" s="335"/>
      <c r="F120" s="335"/>
      <c r="G120" s="335"/>
      <c r="H120" s="335"/>
      <c r="I120" s="335"/>
      <c r="J120" s="335"/>
      <c r="K120" s="238"/>
    </row>
    <row r="121" spans="2:11" ht="17.25" customHeight="1">
      <c r="B121" s="239"/>
      <c r="C121" s="214" t="s">
        <v>675</v>
      </c>
      <c r="D121" s="214"/>
      <c r="E121" s="214"/>
      <c r="F121" s="214" t="s">
        <v>676</v>
      </c>
      <c r="G121" s="215"/>
      <c r="H121" s="214" t="s">
        <v>104</v>
      </c>
      <c r="I121" s="214" t="s">
        <v>56</v>
      </c>
      <c r="J121" s="214" t="s">
        <v>677</v>
      </c>
      <c r="K121" s="240"/>
    </row>
    <row r="122" spans="2:11" ht="17.25" customHeight="1">
      <c r="B122" s="239"/>
      <c r="C122" s="216" t="s">
        <v>678</v>
      </c>
      <c r="D122" s="216"/>
      <c r="E122" s="216"/>
      <c r="F122" s="217" t="s">
        <v>679</v>
      </c>
      <c r="G122" s="218"/>
      <c r="H122" s="216"/>
      <c r="I122" s="216"/>
      <c r="J122" s="216" t="s">
        <v>680</v>
      </c>
      <c r="K122" s="240"/>
    </row>
    <row r="123" spans="2:11" ht="5.25" customHeight="1">
      <c r="B123" s="241"/>
      <c r="C123" s="219"/>
      <c r="D123" s="219"/>
      <c r="E123" s="219"/>
      <c r="F123" s="219"/>
      <c r="G123" s="202"/>
      <c r="H123" s="219"/>
      <c r="I123" s="219"/>
      <c r="J123" s="219"/>
      <c r="K123" s="242"/>
    </row>
    <row r="124" spans="2:11" ht="15" customHeight="1">
      <c r="B124" s="241"/>
      <c r="C124" s="202" t="s">
        <v>684</v>
      </c>
      <c r="D124" s="219"/>
      <c r="E124" s="219"/>
      <c r="F124" s="221" t="s">
        <v>681</v>
      </c>
      <c r="G124" s="202"/>
      <c r="H124" s="202" t="s">
        <v>720</v>
      </c>
      <c r="I124" s="202" t="s">
        <v>683</v>
      </c>
      <c r="J124" s="202">
        <v>120</v>
      </c>
      <c r="K124" s="243"/>
    </row>
    <row r="125" spans="2:11" ht="15" customHeight="1">
      <c r="B125" s="241"/>
      <c r="C125" s="202" t="s">
        <v>729</v>
      </c>
      <c r="D125" s="202"/>
      <c r="E125" s="202"/>
      <c r="F125" s="221" t="s">
        <v>681</v>
      </c>
      <c r="G125" s="202"/>
      <c r="H125" s="202" t="s">
        <v>730</v>
      </c>
      <c r="I125" s="202" t="s">
        <v>683</v>
      </c>
      <c r="J125" s="202" t="s">
        <v>731</v>
      </c>
      <c r="K125" s="243"/>
    </row>
    <row r="126" spans="2:11" ht="15" customHeight="1">
      <c r="B126" s="241"/>
      <c r="C126" s="202" t="s">
        <v>630</v>
      </c>
      <c r="D126" s="202"/>
      <c r="E126" s="202"/>
      <c r="F126" s="221" t="s">
        <v>681</v>
      </c>
      <c r="G126" s="202"/>
      <c r="H126" s="202" t="s">
        <v>732</v>
      </c>
      <c r="I126" s="202" t="s">
        <v>683</v>
      </c>
      <c r="J126" s="202" t="s">
        <v>731</v>
      </c>
      <c r="K126" s="243"/>
    </row>
    <row r="127" spans="2:11" ht="15" customHeight="1">
      <c r="B127" s="241"/>
      <c r="C127" s="202" t="s">
        <v>692</v>
      </c>
      <c r="D127" s="202"/>
      <c r="E127" s="202"/>
      <c r="F127" s="221" t="s">
        <v>687</v>
      </c>
      <c r="G127" s="202"/>
      <c r="H127" s="202" t="s">
        <v>693</v>
      </c>
      <c r="I127" s="202" t="s">
        <v>683</v>
      </c>
      <c r="J127" s="202">
        <v>15</v>
      </c>
      <c r="K127" s="243"/>
    </row>
    <row r="128" spans="2:11" ht="15" customHeight="1">
      <c r="B128" s="241"/>
      <c r="C128" s="223" t="s">
        <v>694</v>
      </c>
      <c r="D128" s="223"/>
      <c r="E128" s="223"/>
      <c r="F128" s="224" t="s">
        <v>687</v>
      </c>
      <c r="G128" s="223"/>
      <c r="H128" s="223" t="s">
        <v>695</v>
      </c>
      <c r="I128" s="223" t="s">
        <v>683</v>
      </c>
      <c r="J128" s="223">
        <v>15</v>
      </c>
      <c r="K128" s="243"/>
    </row>
    <row r="129" spans="2:11" ht="15" customHeight="1">
      <c r="B129" s="241"/>
      <c r="C129" s="223" t="s">
        <v>696</v>
      </c>
      <c r="D129" s="223"/>
      <c r="E129" s="223"/>
      <c r="F129" s="224" t="s">
        <v>687</v>
      </c>
      <c r="G129" s="223"/>
      <c r="H129" s="223" t="s">
        <v>697</v>
      </c>
      <c r="I129" s="223" t="s">
        <v>683</v>
      </c>
      <c r="J129" s="223">
        <v>20</v>
      </c>
      <c r="K129" s="243"/>
    </row>
    <row r="130" spans="2:11" ht="15" customHeight="1">
      <c r="B130" s="241"/>
      <c r="C130" s="223" t="s">
        <v>698</v>
      </c>
      <c r="D130" s="223"/>
      <c r="E130" s="223"/>
      <c r="F130" s="224" t="s">
        <v>687</v>
      </c>
      <c r="G130" s="223"/>
      <c r="H130" s="223" t="s">
        <v>699</v>
      </c>
      <c r="I130" s="223" t="s">
        <v>683</v>
      </c>
      <c r="J130" s="223">
        <v>20</v>
      </c>
      <c r="K130" s="243"/>
    </row>
    <row r="131" spans="2:11" ht="15" customHeight="1">
      <c r="B131" s="241"/>
      <c r="C131" s="202" t="s">
        <v>686</v>
      </c>
      <c r="D131" s="202"/>
      <c r="E131" s="202"/>
      <c r="F131" s="221" t="s">
        <v>687</v>
      </c>
      <c r="G131" s="202"/>
      <c r="H131" s="202" t="s">
        <v>720</v>
      </c>
      <c r="I131" s="202" t="s">
        <v>683</v>
      </c>
      <c r="J131" s="202">
        <v>50</v>
      </c>
      <c r="K131" s="243"/>
    </row>
    <row r="132" spans="2:11" ht="15" customHeight="1">
      <c r="B132" s="241"/>
      <c r="C132" s="202" t="s">
        <v>700</v>
      </c>
      <c r="D132" s="202"/>
      <c r="E132" s="202"/>
      <c r="F132" s="221" t="s">
        <v>687</v>
      </c>
      <c r="G132" s="202"/>
      <c r="H132" s="202" t="s">
        <v>720</v>
      </c>
      <c r="I132" s="202" t="s">
        <v>683</v>
      </c>
      <c r="J132" s="202">
        <v>50</v>
      </c>
      <c r="K132" s="243"/>
    </row>
    <row r="133" spans="2:11" ht="15" customHeight="1">
      <c r="B133" s="241"/>
      <c r="C133" s="202" t="s">
        <v>706</v>
      </c>
      <c r="D133" s="202"/>
      <c r="E133" s="202"/>
      <c r="F133" s="221" t="s">
        <v>687</v>
      </c>
      <c r="G133" s="202"/>
      <c r="H133" s="202" t="s">
        <v>720</v>
      </c>
      <c r="I133" s="202" t="s">
        <v>683</v>
      </c>
      <c r="J133" s="202">
        <v>50</v>
      </c>
      <c r="K133" s="243"/>
    </row>
    <row r="134" spans="2:11" ht="15" customHeight="1">
      <c r="B134" s="241"/>
      <c r="C134" s="202" t="s">
        <v>708</v>
      </c>
      <c r="D134" s="202"/>
      <c r="E134" s="202"/>
      <c r="F134" s="221" t="s">
        <v>687</v>
      </c>
      <c r="G134" s="202"/>
      <c r="H134" s="202" t="s">
        <v>720</v>
      </c>
      <c r="I134" s="202" t="s">
        <v>683</v>
      </c>
      <c r="J134" s="202">
        <v>50</v>
      </c>
      <c r="K134" s="243"/>
    </row>
    <row r="135" spans="2:11" ht="15" customHeight="1">
      <c r="B135" s="241"/>
      <c r="C135" s="202" t="s">
        <v>109</v>
      </c>
      <c r="D135" s="202"/>
      <c r="E135" s="202"/>
      <c r="F135" s="221" t="s">
        <v>687</v>
      </c>
      <c r="G135" s="202"/>
      <c r="H135" s="202" t="s">
        <v>733</v>
      </c>
      <c r="I135" s="202" t="s">
        <v>683</v>
      </c>
      <c r="J135" s="202">
        <v>255</v>
      </c>
      <c r="K135" s="243"/>
    </row>
    <row r="136" spans="2:11" ht="15" customHeight="1">
      <c r="B136" s="241"/>
      <c r="C136" s="202" t="s">
        <v>710</v>
      </c>
      <c r="D136" s="202"/>
      <c r="E136" s="202"/>
      <c r="F136" s="221" t="s">
        <v>681</v>
      </c>
      <c r="G136" s="202"/>
      <c r="H136" s="202" t="s">
        <v>734</v>
      </c>
      <c r="I136" s="202" t="s">
        <v>712</v>
      </c>
      <c r="J136" s="202"/>
      <c r="K136" s="243"/>
    </row>
    <row r="137" spans="2:11" ht="15" customHeight="1">
      <c r="B137" s="241"/>
      <c r="C137" s="202" t="s">
        <v>713</v>
      </c>
      <c r="D137" s="202"/>
      <c r="E137" s="202"/>
      <c r="F137" s="221" t="s">
        <v>681</v>
      </c>
      <c r="G137" s="202"/>
      <c r="H137" s="202" t="s">
        <v>735</v>
      </c>
      <c r="I137" s="202" t="s">
        <v>715</v>
      </c>
      <c r="J137" s="202"/>
      <c r="K137" s="243"/>
    </row>
    <row r="138" spans="2:11" ht="15" customHeight="1">
      <c r="B138" s="241"/>
      <c r="C138" s="202" t="s">
        <v>716</v>
      </c>
      <c r="D138" s="202"/>
      <c r="E138" s="202"/>
      <c r="F138" s="221" t="s">
        <v>681</v>
      </c>
      <c r="G138" s="202"/>
      <c r="H138" s="202" t="s">
        <v>716</v>
      </c>
      <c r="I138" s="202" t="s">
        <v>715</v>
      </c>
      <c r="J138" s="202"/>
      <c r="K138" s="243"/>
    </row>
    <row r="139" spans="2:11" ht="15" customHeight="1">
      <c r="B139" s="241"/>
      <c r="C139" s="202" t="s">
        <v>37</v>
      </c>
      <c r="D139" s="202"/>
      <c r="E139" s="202"/>
      <c r="F139" s="221" t="s">
        <v>681</v>
      </c>
      <c r="G139" s="202"/>
      <c r="H139" s="202" t="s">
        <v>736</v>
      </c>
      <c r="I139" s="202" t="s">
        <v>715</v>
      </c>
      <c r="J139" s="202"/>
      <c r="K139" s="243"/>
    </row>
    <row r="140" spans="2:11" ht="15" customHeight="1">
      <c r="B140" s="241"/>
      <c r="C140" s="202" t="s">
        <v>737</v>
      </c>
      <c r="D140" s="202"/>
      <c r="E140" s="202"/>
      <c r="F140" s="221" t="s">
        <v>681</v>
      </c>
      <c r="G140" s="202"/>
      <c r="H140" s="202" t="s">
        <v>738</v>
      </c>
      <c r="I140" s="202" t="s">
        <v>715</v>
      </c>
      <c r="J140" s="202"/>
      <c r="K140" s="243"/>
    </row>
    <row r="141" spans="2:11" ht="15" customHeight="1">
      <c r="B141" s="244"/>
      <c r="C141" s="245"/>
      <c r="D141" s="245"/>
      <c r="E141" s="245"/>
      <c r="F141" s="245"/>
      <c r="G141" s="245"/>
      <c r="H141" s="245"/>
      <c r="I141" s="245"/>
      <c r="J141" s="245"/>
      <c r="K141" s="246"/>
    </row>
    <row r="142" spans="2:11" ht="18.75" customHeight="1">
      <c r="B142" s="198"/>
      <c r="C142" s="198"/>
      <c r="D142" s="198"/>
      <c r="E142" s="198"/>
      <c r="F142" s="233"/>
      <c r="G142" s="198"/>
      <c r="H142" s="198"/>
      <c r="I142" s="198"/>
      <c r="J142" s="198"/>
      <c r="K142" s="198"/>
    </row>
    <row r="143" spans="2:11" ht="18.75" customHeight="1"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</row>
    <row r="144" spans="2:11" ht="7.5" customHeight="1">
      <c r="B144" s="209"/>
      <c r="C144" s="210"/>
      <c r="D144" s="210"/>
      <c r="E144" s="210"/>
      <c r="F144" s="210"/>
      <c r="G144" s="210"/>
      <c r="H144" s="210"/>
      <c r="I144" s="210"/>
      <c r="J144" s="210"/>
      <c r="K144" s="211"/>
    </row>
    <row r="145" spans="2:11" ht="45" customHeight="1">
      <c r="B145" s="212"/>
      <c r="C145" s="338" t="s">
        <v>739</v>
      </c>
      <c r="D145" s="338"/>
      <c r="E145" s="338"/>
      <c r="F145" s="338"/>
      <c r="G145" s="338"/>
      <c r="H145" s="338"/>
      <c r="I145" s="338"/>
      <c r="J145" s="338"/>
      <c r="K145" s="213"/>
    </row>
    <row r="146" spans="2:11" ht="17.25" customHeight="1">
      <c r="B146" s="212"/>
      <c r="C146" s="214" t="s">
        <v>675</v>
      </c>
      <c r="D146" s="214"/>
      <c r="E146" s="214"/>
      <c r="F146" s="214" t="s">
        <v>676</v>
      </c>
      <c r="G146" s="215"/>
      <c r="H146" s="214" t="s">
        <v>104</v>
      </c>
      <c r="I146" s="214" t="s">
        <v>56</v>
      </c>
      <c r="J146" s="214" t="s">
        <v>677</v>
      </c>
      <c r="K146" s="213"/>
    </row>
    <row r="147" spans="2:11" ht="17.25" customHeight="1">
      <c r="B147" s="212"/>
      <c r="C147" s="216" t="s">
        <v>678</v>
      </c>
      <c r="D147" s="216"/>
      <c r="E147" s="216"/>
      <c r="F147" s="217" t="s">
        <v>679</v>
      </c>
      <c r="G147" s="218"/>
      <c r="H147" s="216"/>
      <c r="I147" s="216"/>
      <c r="J147" s="216" t="s">
        <v>680</v>
      </c>
      <c r="K147" s="213"/>
    </row>
    <row r="148" spans="2:11" ht="5.25" customHeight="1">
      <c r="B148" s="222"/>
      <c r="C148" s="219"/>
      <c r="D148" s="219"/>
      <c r="E148" s="219"/>
      <c r="F148" s="219"/>
      <c r="G148" s="220"/>
      <c r="H148" s="219"/>
      <c r="I148" s="219"/>
      <c r="J148" s="219"/>
      <c r="K148" s="243"/>
    </row>
    <row r="149" spans="2:11" ht="15" customHeight="1">
      <c r="B149" s="222"/>
      <c r="C149" s="247" t="s">
        <v>684</v>
      </c>
      <c r="D149" s="202"/>
      <c r="E149" s="202"/>
      <c r="F149" s="248" t="s">
        <v>681</v>
      </c>
      <c r="G149" s="202"/>
      <c r="H149" s="247" t="s">
        <v>720</v>
      </c>
      <c r="I149" s="247" t="s">
        <v>683</v>
      </c>
      <c r="J149" s="247">
        <v>120</v>
      </c>
      <c r="K149" s="243"/>
    </row>
    <row r="150" spans="2:11" ht="15" customHeight="1">
      <c r="B150" s="222"/>
      <c r="C150" s="247" t="s">
        <v>729</v>
      </c>
      <c r="D150" s="202"/>
      <c r="E150" s="202"/>
      <c r="F150" s="248" t="s">
        <v>681</v>
      </c>
      <c r="G150" s="202"/>
      <c r="H150" s="247" t="s">
        <v>740</v>
      </c>
      <c r="I150" s="247" t="s">
        <v>683</v>
      </c>
      <c r="J150" s="247" t="s">
        <v>731</v>
      </c>
      <c r="K150" s="243"/>
    </row>
    <row r="151" spans="2:11" ht="15" customHeight="1">
      <c r="B151" s="222"/>
      <c r="C151" s="247" t="s">
        <v>630</v>
      </c>
      <c r="D151" s="202"/>
      <c r="E151" s="202"/>
      <c r="F151" s="248" t="s">
        <v>681</v>
      </c>
      <c r="G151" s="202"/>
      <c r="H151" s="247" t="s">
        <v>741</v>
      </c>
      <c r="I151" s="247" t="s">
        <v>683</v>
      </c>
      <c r="J151" s="247" t="s">
        <v>731</v>
      </c>
      <c r="K151" s="243"/>
    </row>
    <row r="152" spans="2:11" ht="15" customHeight="1">
      <c r="B152" s="222"/>
      <c r="C152" s="247" t="s">
        <v>686</v>
      </c>
      <c r="D152" s="202"/>
      <c r="E152" s="202"/>
      <c r="F152" s="248" t="s">
        <v>687</v>
      </c>
      <c r="G152" s="202"/>
      <c r="H152" s="247" t="s">
        <v>720</v>
      </c>
      <c r="I152" s="247" t="s">
        <v>683</v>
      </c>
      <c r="J152" s="247">
        <v>50</v>
      </c>
      <c r="K152" s="243"/>
    </row>
    <row r="153" spans="2:11" ht="15" customHeight="1">
      <c r="B153" s="222"/>
      <c r="C153" s="247" t="s">
        <v>689</v>
      </c>
      <c r="D153" s="202"/>
      <c r="E153" s="202"/>
      <c r="F153" s="248" t="s">
        <v>681</v>
      </c>
      <c r="G153" s="202"/>
      <c r="H153" s="247" t="s">
        <v>720</v>
      </c>
      <c r="I153" s="247" t="s">
        <v>691</v>
      </c>
      <c r="J153" s="247"/>
      <c r="K153" s="243"/>
    </row>
    <row r="154" spans="2:11" ht="15" customHeight="1">
      <c r="B154" s="222"/>
      <c r="C154" s="247" t="s">
        <v>700</v>
      </c>
      <c r="D154" s="202"/>
      <c r="E154" s="202"/>
      <c r="F154" s="248" t="s">
        <v>687</v>
      </c>
      <c r="G154" s="202"/>
      <c r="H154" s="247" t="s">
        <v>720</v>
      </c>
      <c r="I154" s="247" t="s">
        <v>683</v>
      </c>
      <c r="J154" s="247">
        <v>50</v>
      </c>
      <c r="K154" s="243"/>
    </row>
    <row r="155" spans="2:11" ht="15" customHeight="1">
      <c r="B155" s="222"/>
      <c r="C155" s="247" t="s">
        <v>708</v>
      </c>
      <c r="D155" s="202"/>
      <c r="E155" s="202"/>
      <c r="F155" s="248" t="s">
        <v>687</v>
      </c>
      <c r="G155" s="202"/>
      <c r="H155" s="247" t="s">
        <v>720</v>
      </c>
      <c r="I155" s="247" t="s">
        <v>683</v>
      </c>
      <c r="J155" s="247">
        <v>50</v>
      </c>
      <c r="K155" s="243"/>
    </row>
    <row r="156" spans="2:11" ht="15" customHeight="1">
      <c r="B156" s="222"/>
      <c r="C156" s="247" t="s">
        <v>706</v>
      </c>
      <c r="D156" s="202"/>
      <c r="E156" s="202"/>
      <c r="F156" s="248" t="s">
        <v>687</v>
      </c>
      <c r="G156" s="202"/>
      <c r="H156" s="247" t="s">
        <v>720</v>
      </c>
      <c r="I156" s="247" t="s">
        <v>683</v>
      </c>
      <c r="J156" s="247">
        <v>50</v>
      </c>
      <c r="K156" s="243"/>
    </row>
    <row r="157" spans="2:11" ht="15" customHeight="1">
      <c r="B157" s="222"/>
      <c r="C157" s="247" t="s">
        <v>86</v>
      </c>
      <c r="D157" s="202"/>
      <c r="E157" s="202"/>
      <c r="F157" s="248" t="s">
        <v>681</v>
      </c>
      <c r="G157" s="202"/>
      <c r="H157" s="247" t="s">
        <v>742</v>
      </c>
      <c r="I157" s="247" t="s">
        <v>683</v>
      </c>
      <c r="J157" s="247" t="s">
        <v>743</v>
      </c>
      <c r="K157" s="243"/>
    </row>
    <row r="158" spans="2:11" ht="15" customHeight="1">
      <c r="B158" s="222"/>
      <c r="C158" s="247" t="s">
        <v>744</v>
      </c>
      <c r="D158" s="202"/>
      <c r="E158" s="202"/>
      <c r="F158" s="248" t="s">
        <v>681</v>
      </c>
      <c r="G158" s="202"/>
      <c r="H158" s="247" t="s">
        <v>745</v>
      </c>
      <c r="I158" s="247" t="s">
        <v>715</v>
      </c>
      <c r="J158" s="247"/>
      <c r="K158" s="243"/>
    </row>
    <row r="159" spans="2:11" ht="15" customHeight="1">
      <c r="B159" s="249"/>
      <c r="C159" s="231"/>
      <c r="D159" s="231"/>
      <c r="E159" s="231"/>
      <c r="F159" s="231"/>
      <c r="G159" s="231"/>
      <c r="H159" s="231"/>
      <c r="I159" s="231"/>
      <c r="J159" s="231"/>
      <c r="K159" s="250"/>
    </row>
    <row r="160" spans="2:11" ht="18.75" customHeight="1">
      <c r="B160" s="198"/>
      <c r="C160" s="202"/>
      <c r="D160" s="202"/>
      <c r="E160" s="202"/>
      <c r="F160" s="221"/>
      <c r="G160" s="202"/>
      <c r="H160" s="202"/>
      <c r="I160" s="202"/>
      <c r="J160" s="202"/>
      <c r="K160" s="198"/>
    </row>
    <row r="161" spans="2:11" ht="18.75" customHeight="1"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</row>
    <row r="162" spans="2:11" ht="7.5" customHeight="1">
      <c r="B162" s="190"/>
      <c r="C162" s="191"/>
      <c r="D162" s="191"/>
      <c r="E162" s="191"/>
      <c r="F162" s="191"/>
      <c r="G162" s="191"/>
      <c r="H162" s="191"/>
      <c r="I162" s="191"/>
      <c r="J162" s="191"/>
      <c r="K162" s="192"/>
    </row>
    <row r="163" spans="2:11" ht="45" customHeight="1">
      <c r="B163" s="193"/>
      <c r="C163" s="335" t="s">
        <v>746</v>
      </c>
      <c r="D163" s="335"/>
      <c r="E163" s="335"/>
      <c r="F163" s="335"/>
      <c r="G163" s="335"/>
      <c r="H163" s="335"/>
      <c r="I163" s="335"/>
      <c r="J163" s="335"/>
      <c r="K163" s="194"/>
    </row>
    <row r="164" spans="2:11" ht="17.25" customHeight="1">
      <c r="B164" s="193"/>
      <c r="C164" s="214" t="s">
        <v>675</v>
      </c>
      <c r="D164" s="214"/>
      <c r="E164" s="214"/>
      <c r="F164" s="214" t="s">
        <v>676</v>
      </c>
      <c r="G164" s="251"/>
      <c r="H164" s="252" t="s">
        <v>104</v>
      </c>
      <c r="I164" s="252" t="s">
        <v>56</v>
      </c>
      <c r="J164" s="214" t="s">
        <v>677</v>
      </c>
      <c r="K164" s="194"/>
    </row>
    <row r="165" spans="2:11" ht="17.25" customHeight="1">
      <c r="B165" s="195"/>
      <c r="C165" s="216" t="s">
        <v>678</v>
      </c>
      <c r="D165" s="216"/>
      <c r="E165" s="216"/>
      <c r="F165" s="217" t="s">
        <v>679</v>
      </c>
      <c r="G165" s="253"/>
      <c r="H165" s="254"/>
      <c r="I165" s="254"/>
      <c r="J165" s="216" t="s">
        <v>680</v>
      </c>
      <c r="K165" s="196"/>
    </row>
    <row r="166" spans="2:11" ht="5.25" customHeight="1">
      <c r="B166" s="222"/>
      <c r="C166" s="219"/>
      <c r="D166" s="219"/>
      <c r="E166" s="219"/>
      <c r="F166" s="219"/>
      <c r="G166" s="220"/>
      <c r="H166" s="219"/>
      <c r="I166" s="219"/>
      <c r="J166" s="219"/>
      <c r="K166" s="243"/>
    </row>
    <row r="167" spans="2:11" ht="15" customHeight="1">
      <c r="B167" s="222"/>
      <c r="C167" s="202" t="s">
        <v>684</v>
      </c>
      <c r="D167" s="202"/>
      <c r="E167" s="202"/>
      <c r="F167" s="221" t="s">
        <v>681</v>
      </c>
      <c r="G167" s="202"/>
      <c r="H167" s="202" t="s">
        <v>720</v>
      </c>
      <c r="I167" s="202" t="s">
        <v>683</v>
      </c>
      <c r="J167" s="202">
        <v>120</v>
      </c>
      <c r="K167" s="243"/>
    </row>
    <row r="168" spans="2:11" ht="15" customHeight="1">
      <c r="B168" s="222"/>
      <c r="C168" s="202" t="s">
        <v>729</v>
      </c>
      <c r="D168" s="202"/>
      <c r="E168" s="202"/>
      <c r="F168" s="221" t="s">
        <v>681</v>
      </c>
      <c r="G168" s="202"/>
      <c r="H168" s="202" t="s">
        <v>730</v>
      </c>
      <c r="I168" s="202" t="s">
        <v>683</v>
      </c>
      <c r="J168" s="202" t="s">
        <v>731</v>
      </c>
      <c r="K168" s="243"/>
    </row>
    <row r="169" spans="2:11" ht="15" customHeight="1">
      <c r="B169" s="222"/>
      <c r="C169" s="202" t="s">
        <v>630</v>
      </c>
      <c r="D169" s="202"/>
      <c r="E169" s="202"/>
      <c r="F169" s="221" t="s">
        <v>681</v>
      </c>
      <c r="G169" s="202"/>
      <c r="H169" s="202" t="s">
        <v>747</v>
      </c>
      <c r="I169" s="202" t="s">
        <v>683</v>
      </c>
      <c r="J169" s="202" t="s">
        <v>731</v>
      </c>
      <c r="K169" s="243"/>
    </row>
    <row r="170" spans="2:11" ht="15" customHeight="1">
      <c r="B170" s="222"/>
      <c r="C170" s="202" t="s">
        <v>686</v>
      </c>
      <c r="D170" s="202"/>
      <c r="E170" s="202"/>
      <c r="F170" s="221" t="s">
        <v>687</v>
      </c>
      <c r="G170" s="202"/>
      <c r="H170" s="202" t="s">
        <v>747</v>
      </c>
      <c r="I170" s="202" t="s">
        <v>683</v>
      </c>
      <c r="J170" s="202">
        <v>50</v>
      </c>
      <c r="K170" s="243"/>
    </row>
    <row r="171" spans="2:11" ht="15" customHeight="1">
      <c r="B171" s="222"/>
      <c r="C171" s="202" t="s">
        <v>689</v>
      </c>
      <c r="D171" s="202"/>
      <c r="E171" s="202"/>
      <c r="F171" s="221" t="s">
        <v>681</v>
      </c>
      <c r="G171" s="202"/>
      <c r="H171" s="202" t="s">
        <v>747</v>
      </c>
      <c r="I171" s="202" t="s">
        <v>691</v>
      </c>
      <c r="J171" s="202"/>
      <c r="K171" s="243"/>
    </row>
    <row r="172" spans="2:11" ht="15" customHeight="1">
      <c r="B172" s="222"/>
      <c r="C172" s="202" t="s">
        <v>700</v>
      </c>
      <c r="D172" s="202"/>
      <c r="E172" s="202"/>
      <c r="F172" s="221" t="s">
        <v>687</v>
      </c>
      <c r="G172" s="202"/>
      <c r="H172" s="202" t="s">
        <v>747</v>
      </c>
      <c r="I172" s="202" t="s">
        <v>683</v>
      </c>
      <c r="J172" s="202">
        <v>50</v>
      </c>
      <c r="K172" s="243"/>
    </row>
    <row r="173" spans="2:11" ht="15" customHeight="1">
      <c r="B173" s="222"/>
      <c r="C173" s="202" t="s">
        <v>708</v>
      </c>
      <c r="D173" s="202"/>
      <c r="E173" s="202"/>
      <c r="F173" s="221" t="s">
        <v>687</v>
      </c>
      <c r="G173" s="202"/>
      <c r="H173" s="202" t="s">
        <v>747</v>
      </c>
      <c r="I173" s="202" t="s">
        <v>683</v>
      </c>
      <c r="J173" s="202">
        <v>50</v>
      </c>
      <c r="K173" s="243"/>
    </row>
    <row r="174" spans="2:11" ht="15" customHeight="1">
      <c r="B174" s="222"/>
      <c r="C174" s="202" t="s">
        <v>706</v>
      </c>
      <c r="D174" s="202"/>
      <c r="E174" s="202"/>
      <c r="F174" s="221" t="s">
        <v>687</v>
      </c>
      <c r="G174" s="202"/>
      <c r="H174" s="202" t="s">
        <v>747</v>
      </c>
      <c r="I174" s="202" t="s">
        <v>683</v>
      </c>
      <c r="J174" s="202">
        <v>50</v>
      </c>
      <c r="K174" s="243"/>
    </row>
    <row r="175" spans="2:11" ht="15" customHeight="1">
      <c r="B175" s="222"/>
      <c r="C175" s="202" t="s">
        <v>103</v>
      </c>
      <c r="D175" s="202"/>
      <c r="E175" s="202"/>
      <c r="F175" s="221" t="s">
        <v>681</v>
      </c>
      <c r="G175" s="202"/>
      <c r="H175" s="202" t="s">
        <v>748</v>
      </c>
      <c r="I175" s="202" t="s">
        <v>749</v>
      </c>
      <c r="J175" s="202"/>
      <c r="K175" s="243"/>
    </row>
    <row r="176" spans="2:11" ht="15" customHeight="1">
      <c r="B176" s="222"/>
      <c r="C176" s="202" t="s">
        <v>56</v>
      </c>
      <c r="D176" s="202"/>
      <c r="E176" s="202"/>
      <c r="F176" s="221" t="s">
        <v>681</v>
      </c>
      <c r="G176" s="202"/>
      <c r="H176" s="202" t="s">
        <v>750</v>
      </c>
      <c r="I176" s="202" t="s">
        <v>751</v>
      </c>
      <c r="J176" s="202">
        <v>1</v>
      </c>
      <c r="K176" s="243"/>
    </row>
    <row r="177" spans="2:11" ht="15" customHeight="1">
      <c r="B177" s="222"/>
      <c r="C177" s="202" t="s">
        <v>52</v>
      </c>
      <c r="D177" s="202"/>
      <c r="E177" s="202"/>
      <c r="F177" s="221" t="s">
        <v>681</v>
      </c>
      <c r="G177" s="202"/>
      <c r="H177" s="202" t="s">
        <v>752</v>
      </c>
      <c r="I177" s="202" t="s">
        <v>683</v>
      </c>
      <c r="J177" s="202">
        <v>20</v>
      </c>
      <c r="K177" s="243"/>
    </row>
    <row r="178" spans="2:11" ht="15" customHeight="1">
      <c r="B178" s="222"/>
      <c r="C178" s="202" t="s">
        <v>104</v>
      </c>
      <c r="D178" s="202"/>
      <c r="E178" s="202"/>
      <c r="F178" s="221" t="s">
        <v>681</v>
      </c>
      <c r="G178" s="202"/>
      <c r="H178" s="202" t="s">
        <v>753</v>
      </c>
      <c r="I178" s="202" t="s">
        <v>683</v>
      </c>
      <c r="J178" s="202">
        <v>255</v>
      </c>
      <c r="K178" s="243"/>
    </row>
    <row r="179" spans="2:11" ht="15" customHeight="1">
      <c r="B179" s="222"/>
      <c r="C179" s="202" t="s">
        <v>105</v>
      </c>
      <c r="D179" s="202"/>
      <c r="E179" s="202"/>
      <c r="F179" s="221" t="s">
        <v>681</v>
      </c>
      <c r="G179" s="202"/>
      <c r="H179" s="202" t="s">
        <v>646</v>
      </c>
      <c r="I179" s="202" t="s">
        <v>683</v>
      </c>
      <c r="J179" s="202">
        <v>10</v>
      </c>
      <c r="K179" s="243"/>
    </row>
    <row r="180" spans="2:11" ht="15" customHeight="1">
      <c r="B180" s="222"/>
      <c r="C180" s="202" t="s">
        <v>106</v>
      </c>
      <c r="D180" s="202"/>
      <c r="E180" s="202"/>
      <c r="F180" s="221" t="s">
        <v>681</v>
      </c>
      <c r="G180" s="202"/>
      <c r="H180" s="202" t="s">
        <v>754</v>
      </c>
      <c r="I180" s="202" t="s">
        <v>715</v>
      </c>
      <c r="J180" s="202"/>
      <c r="K180" s="243"/>
    </row>
    <row r="181" spans="2:11" ht="15" customHeight="1">
      <c r="B181" s="222"/>
      <c r="C181" s="202" t="s">
        <v>755</v>
      </c>
      <c r="D181" s="202"/>
      <c r="E181" s="202"/>
      <c r="F181" s="221" t="s">
        <v>681</v>
      </c>
      <c r="G181" s="202"/>
      <c r="H181" s="202" t="s">
        <v>756</v>
      </c>
      <c r="I181" s="202" t="s">
        <v>715</v>
      </c>
      <c r="J181" s="202"/>
      <c r="K181" s="243"/>
    </row>
    <row r="182" spans="2:11" ht="15" customHeight="1">
      <c r="B182" s="222"/>
      <c r="C182" s="202" t="s">
        <v>744</v>
      </c>
      <c r="D182" s="202"/>
      <c r="E182" s="202"/>
      <c r="F182" s="221" t="s">
        <v>681</v>
      </c>
      <c r="G182" s="202"/>
      <c r="H182" s="202" t="s">
        <v>757</v>
      </c>
      <c r="I182" s="202" t="s">
        <v>715</v>
      </c>
      <c r="J182" s="202"/>
      <c r="K182" s="243"/>
    </row>
    <row r="183" spans="2:11" ht="15" customHeight="1">
      <c r="B183" s="222"/>
      <c r="C183" s="202" t="s">
        <v>108</v>
      </c>
      <c r="D183" s="202"/>
      <c r="E183" s="202"/>
      <c r="F183" s="221" t="s">
        <v>687</v>
      </c>
      <c r="G183" s="202"/>
      <c r="H183" s="202" t="s">
        <v>758</v>
      </c>
      <c r="I183" s="202" t="s">
        <v>683</v>
      </c>
      <c r="J183" s="202">
        <v>50</v>
      </c>
      <c r="K183" s="243"/>
    </row>
    <row r="184" spans="2:11" ht="15" customHeight="1">
      <c r="B184" s="222"/>
      <c r="C184" s="202" t="s">
        <v>759</v>
      </c>
      <c r="D184" s="202"/>
      <c r="E184" s="202"/>
      <c r="F184" s="221" t="s">
        <v>687</v>
      </c>
      <c r="G184" s="202"/>
      <c r="H184" s="202" t="s">
        <v>760</v>
      </c>
      <c r="I184" s="202" t="s">
        <v>761</v>
      </c>
      <c r="J184" s="202"/>
      <c r="K184" s="243"/>
    </row>
    <row r="185" spans="2:11" ht="15" customHeight="1">
      <c r="B185" s="222"/>
      <c r="C185" s="202" t="s">
        <v>762</v>
      </c>
      <c r="D185" s="202"/>
      <c r="E185" s="202"/>
      <c r="F185" s="221" t="s">
        <v>687</v>
      </c>
      <c r="G185" s="202"/>
      <c r="H185" s="202" t="s">
        <v>763</v>
      </c>
      <c r="I185" s="202" t="s">
        <v>761</v>
      </c>
      <c r="J185" s="202"/>
      <c r="K185" s="243"/>
    </row>
    <row r="186" spans="2:11" ht="15" customHeight="1">
      <c r="B186" s="222"/>
      <c r="C186" s="202" t="s">
        <v>764</v>
      </c>
      <c r="D186" s="202"/>
      <c r="E186" s="202"/>
      <c r="F186" s="221" t="s">
        <v>687</v>
      </c>
      <c r="G186" s="202"/>
      <c r="H186" s="202" t="s">
        <v>765</v>
      </c>
      <c r="I186" s="202" t="s">
        <v>761</v>
      </c>
      <c r="J186" s="202"/>
      <c r="K186" s="243"/>
    </row>
    <row r="187" spans="2:11" ht="15" customHeight="1">
      <c r="B187" s="222"/>
      <c r="C187" s="255" t="s">
        <v>766</v>
      </c>
      <c r="D187" s="202"/>
      <c r="E187" s="202"/>
      <c r="F187" s="221" t="s">
        <v>687</v>
      </c>
      <c r="G187" s="202"/>
      <c r="H187" s="202" t="s">
        <v>767</v>
      </c>
      <c r="I187" s="202" t="s">
        <v>768</v>
      </c>
      <c r="J187" s="256" t="s">
        <v>769</v>
      </c>
      <c r="K187" s="243"/>
    </row>
    <row r="188" spans="2:11" ht="15" customHeight="1">
      <c r="B188" s="222"/>
      <c r="C188" s="207" t="s">
        <v>41</v>
      </c>
      <c r="D188" s="202"/>
      <c r="E188" s="202"/>
      <c r="F188" s="221" t="s">
        <v>681</v>
      </c>
      <c r="G188" s="202"/>
      <c r="H188" s="198" t="s">
        <v>770</v>
      </c>
      <c r="I188" s="202" t="s">
        <v>771</v>
      </c>
      <c r="J188" s="202"/>
      <c r="K188" s="243"/>
    </row>
    <row r="189" spans="2:11" ht="15" customHeight="1">
      <c r="B189" s="222"/>
      <c r="C189" s="207" t="s">
        <v>772</v>
      </c>
      <c r="D189" s="202"/>
      <c r="E189" s="202"/>
      <c r="F189" s="221" t="s">
        <v>681</v>
      </c>
      <c r="G189" s="202"/>
      <c r="H189" s="202" t="s">
        <v>773</v>
      </c>
      <c r="I189" s="202" t="s">
        <v>715</v>
      </c>
      <c r="J189" s="202"/>
      <c r="K189" s="243"/>
    </row>
    <row r="190" spans="2:11" ht="15" customHeight="1">
      <c r="B190" s="222"/>
      <c r="C190" s="207" t="s">
        <v>774</v>
      </c>
      <c r="D190" s="202"/>
      <c r="E190" s="202"/>
      <c r="F190" s="221" t="s">
        <v>681</v>
      </c>
      <c r="G190" s="202"/>
      <c r="H190" s="202" t="s">
        <v>775</v>
      </c>
      <c r="I190" s="202" t="s">
        <v>715</v>
      </c>
      <c r="J190" s="202"/>
      <c r="K190" s="243"/>
    </row>
    <row r="191" spans="2:11" ht="15" customHeight="1">
      <c r="B191" s="222"/>
      <c r="C191" s="207" t="s">
        <v>776</v>
      </c>
      <c r="D191" s="202"/>
      <c r="E191" s="202"/>
      <c r="F191" s="221" t="s">
        <v>687</v>
      </c>
      <c r="G191" s="202"/>
      <c r="H191" s="202" t="s">
        <v>777</v>
      </c>
      <c r="I191" s="202" t="s">
        <v>715</v>
      </c>
      <c r="J191" s="202"/>
      <c r="K191" s="243"/>
    </row>
    <row r="192" spans="2:11" ht="15" customHeight="1">
      <c r="B192" s="249"/>
      <c r="C192" s="257"/>
      <c r="D192" s="231"/>
      <c r="E192" s="231"/>
      <c r="F192" s="231"/>
      <c r="G192" s="231"/>
      <c r="H192" s="231"/>
      <c r="I192" s="231"/>
      <c r="J192" s="231"/>
      <c r="K192" s="250"/>
    </row>
    <row r="193" spans="2:11" ht="18.75" customHeight="1">
      <c r="B193" s="198"/>
      <c r="C193" s="202"/>
      <c r="D193" s="202"/>
      <c r="E193" s="202"/>
      <c r="F193" s="221"/>
      <c r="G193" s="202"/>
      <c r="H193" s="202"/>
      <c r="I193" s="202"/>
      <c r="J193" s="202"/>
      <c r="K193" s="198"/>
    </row>
    <row r="194" spans="2:11" ht="18.75" customHeight="1">
      <c r="B194" s="198"/>
      <c r="C194" s="202"/>
      <c r="D194" s="202"/>
      <c r="E194" s="202"/>
      <c r="F194" s="221"/>
      <c r="G194" s="202"/>
      <c r="H194" s="202"/>
      <c r="I194" s="202"/>
      <c r="J194" s="202"/>
      <c r="K194" s="198"/>
    </row>
    <row r="195" spans="2:11" ht="18.75" customHeight="1"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</row>
    <row r="196" spans="2:11" ht="13.5">
      <c r="B196" s="190"/>
      <c r="C196" s="191"/>
      <c r="D196" s="191"/>
      <c r="E196" s="191"/>
      <c r="F196" s="191"/>
      <c r="G196" s="191"/>
      <c r="H196" s="191"/>
      <c r="I196" s="191"/>
      <c r="J196" s="191"/>
      <c r="K196" s="192"/>
    </row>
    <row r="197" spans="2:11" ht="21">
      <c r="B197" s="193"/>
      <c r="C197" s="335" t="s">
        <v>778</v>
      </c>
      <c r="D197" s="335"/>
      <c r="E197" s="335"/>
      <c r="F197" s="335"/>
      <c r="G197" s="335"/>
      <c r="H197" s="335"/>
      <c r="I197" s="335"/>
      <c r="J197" s="335"/>
      <c r="K197" s="194"/>
    </row>
    <row r="198" spans="2:11" ht="25.5" customHeight="1">
      <c r="B198" s="193"/>
      <c r="C198" s="258" t="s">
        <v>779</v>
      </c>
      <c r="D198" s="258"/>
      <c r="E198" s="258"/>
      <c r="F198" s="258" t="s">
        <v>780</v>
      </c>
      <c r="G198" s="259"/>
      <c r="H198" s="339" t="s">
        <v>781</v>
      </c>
      <c r="I198" s="339"/>
      <c r="J198" s="339"/>
      <c r="K198" s="194"/>
    </row>
    <row r="199" spans="2:11" ht="5.25" customHeight="1">
      <c r="B199" s="222"/>
      <c r="C199" s="219"/>
      <c r="D199" s="219"/>
      <c r="E199" s="219"/>
      <c r="F199" s="219"/>
      <c r="G199" s="202"/>
      <c r="H199" s="219"/>
      <c r="I199" s="219"/>
      <c r="J199" s="219"/>
      <c r="K199" s="243"/>
    </row>
    <row r="200" spans="2:11" ht="15" customHeight="1">
      <c r="B200" s="222"/>
      <c r="C200" s="202" t="s">
        <v>771</v>
      </c>
      <c r="D200" s="202"/>
      <c r="E200" s="202"/>
      <c r="F200" s="221" t="s">
        <v>42</v>
      </c>
      <c r="G200" s="202"/>
      <c r="H200" s="340" t="s">
        <v>782</v>
      </c>
      <c r="I200" s="340"/>
      <c r="J200" s="340"/>
      <c r="K200" s="243"/>
    </row>
    <row r="201" spans="2:11" ht="15" customHeight="1">
      <c r="B201" s="222"/>
      <c r="C201" s="228"/>
      <c r="D201" s="202"/>
      <c r="E201" s="202"/>
      <c r="F201" s="221" t="s">
        <v>43</v>
      </c>
      <c r="G201" s="202"/>
      <c r="H201" s="340" t="s">
        <v>783</v>
      </c>
      <c r="I201" s="340"/>
      <c r="J201" s="340"/>
      <c r="K201" s="243"/>
    </row>
    <row r="202" spans="2:11" ht="15" customHeight="1">
      <c r="B202" s="222"/>
      <c r="C202" s="228"/>
      <c r="D202" s="202"/>
      <c r="E202" s="202"/>
      <c r="F202" s="221" t="s">
        <v>46</v>
      </c>
      <c r="G202" s="202"/>
      <c r="H202" s="340" t="s">
        <v>784</v>
      </c>
      <c r="I202" s="340"/>
      <c r="J202" s="340"/>
      <c r="K202" s="243"/>
    </row>
    <row r="203" spans="2:11" ht="15" customHeight="1">
      <c r="B203" s="222"/>
      <c r="C203" s="202"/>
      <c r="D203" s="202"/>
      <c r="E203" s="202"/>
      <c r="F203" s="221" t="s">
        <v>44</v>
      </c>
      <c r="G203" s="202"/>
      <c r="H203" s="340" t="s">
        <v>785</v>
      </c>
      <c r="I203" s="340"/>
      <c r="J203" s="340"/>
      <c r="K203" s="243"/>
    </row>
    <row r="204" spans="2:11" ht="15" customHeight="1">
      <c r="B204" s="222"/>
      <c r="C204" s="202"/>
      <c r="D204" s="202"/>
      <c r="E204" s="202"/>
      <c r="F204" s="221" t="s">
        <v>45</v>
      </c>
      <c r="G204" s="202"/>
      <c r="H204" s="340" t="s">
        <v>786</v>
      </c>
      <c r="I204" s="340"/>
      <c r="J204" s="340"/>
      <c r="K204" s="243"/>
    </row>
    <row r="205" spans="2:11" ht="15" customHeight="1">
      <c r="B205" s="222"/>
      <c r="C205" s="202"/>
      <c r="D205" s="202"/>
      <c r="E205" s="202"/>
      <c r="F205" s="221"/>
      <c r="G205" s="202"/>
      <c r="H205" s="202"/>
      <c r="I205" s="202"/>
      <c r="J205" s="202"/>
      <c r="K205" s="243"/>
    </row>
    <row r="206" spans="2:11" ht="15" customHeight="1">
      <c r="B206" s="222"/>
      <c r="C206" s="202" t="s">
        <v>727</v>
      </c>
      <c r="D206" s="202"/>
      <c r="E206" s="202"/>
      <c r="F206" s="221" t="s">
        <v>75</v>
      </c>
      <c r="G206" s="202"/>
      <c r="H206" s="340" t="s">
        <v>787</v>
      </c>
      <c r="I206" s="340"/>
      <c r="J206" s="340"/>
      <c r="K206" s="243"/>
    </row>
    <row r="207" spans="2:11" ht="15" customHeight="1">
      <c r="B207" s="222"/>
      <c r="C207" s="228"/>
      <c r="D207" s="202"/>
      <c r="E207" s="202"/>
      <c r="F207" s="221" t="s">
        <v>624</v>
      </c>
      <c r="G207" s="202"/>
      <c r="H207" s="340" t="s">
        <v>625</v>
      </c>
      <c r="I207" s="340"/>
      <c r="J207" s="340"/>
      <c r="K207" s="243"/>
    </row>
    <row r="208" spans="2:11" ht="15" customHeight="1">
      <c r="B208" s="222"/>
      <c r="C208" s="202"/>
      <c r="D208" s="202"/>
      <c r="E208" s="202"/>
      <c r="F208" s="221" t="s">
        <v>622</v>
      </c>
      <c r="G208" s="202"/>
      <c r="H208" s="340" t="s">
        <v>788</v>
      </c>
      <c r="I208" s="340"/>
      <c r="J208" s="340"/>
      <c r="K208" s="243"/>
    </row>
    <row r="209" spans="2:11" ht="15" customHeight="1">
      <c r="B209" s="260"/>
      <c r="C209" s="228"/>
      <c r="D209" s="228"/>
      <c r="E209" s="228"/>
      <c r="F209" s="221" t="s">
        <v>626</v>
      </c>
      <c r="G209" s="207"/>
      <c r="H209" s="341" t="s">
        <v>627</v>
      </c>
      <c r="I209" s="341"/>
      <c r="J209" s="341"/>
      <c r="K209" s="261"/>
    </row>
    <row r="210" spans="2:11" ht="15" customHeight="1">
      <c r="B210" s="260"/>
      <c r="C210" s="228"/>
      <c r="D210" s="228"/>
      <c r="E210" s="228"/>
      <c r="F210" s="221" t="s">
        <v>628</v>
      </c>
      <c r="G210" s="207"/>
      <c r="H210" s="341" t="s">
        <v>606</v>
      </c>
      <c r="I210" s="341"/>
      <c r="J210" s="341"/>
      <c r="K210" s="261"/>
    </row>
    <row r="211" spans="2:11" ht="15" customHeight="1">
      <c r="B211" s="260"/>
      <c r="C211" s="228"/>
      <c r="D211" s="228"/>
      <c r="E211" s="228"/>
      <c r="F211" s="262"/>
      <c r="G211" s="207"/>
      <c r="H211" s="263"/>
      <c r="I211" s="263"/>
      <c r="J211" s="263"/>
      <c r="K211" s="261"/>
    </row>
    <row r="212" spans="2:11" ht="15" customHeight="1">
      <c r="B212" s="260"/>
      <c r="C212" s="202" t="s">
        <v>751</v>
      </c>
      <c r="D212" s="228"/>
      <c r="E212" s="228"/>
      <c r="F212" s="221">
        <v>1</v>
      </c>
      <c r="G212" s="207"/>
      <c r="H212" s="341" t="s">
        <v>789</v>
      </c>
      <c r="I212" s="341"/>
      <c r="J212" s="341"/>
      <c r="K212" s="261"/>
    </row>
    <row r="213" spans="2:11" ht="15" customHeight="1">
      <c r="B213" s="260"/>
      <c r="C213" s="228"/>
      <c r="D213" s="228"/>
      <c r="E213" s="228"/>
      <c r="F213" s="221">
        <v>2</v>
      </c>
      <c r="G213" s="207"/>
      <c r="H213" s="341" t="s">
        <v>790</v>
      </c>
      <c r="I213" s="341"/>
      <c r="J213" s="341"/>
      <c r="K213" s="261"/>
    </row>
    <row r="214" spans="2:11" ht="15" customHeight="1">
      <c r="B214" s="260"/>
      <c r="C214" s="228"/>
      <c r="D214" s="228"/>
      <c r="E214" s="228"/>
      <c r="F214" s="221">
        <v>3</v>
      </c>
      <c r="G214" s="207"/>
      <c r="H214" s="341" t="s">
        <v>791</v>
      </c>
      <c r="I214" s="341"/>
      <c r="J214" s="341"/>
      <c r="K214" s="261"/>
    </row>
    <row r="215" spans="2:11" ht="15" customHeight="1">
      <c r="B215" s="260"/>
      <c r="C215" s="228"/>
      <c r="D215" s="228"/>
      <c r="E215" s="228"/>
      <c r="F215" s="221">
        <v>4</v>
      </c>
      <c r="G215" s="207"/>
      <c r="H215" s="341" t="s">
        <v>792</v>
      </c>
      <c r="I215" s="341"/>
      <c r="J215" s="341"/>
      <c r="K215" s="261"/>
    </row>
    <row r="216" spans="2:11" ht="12.75" customHeight="1">
      <c r="B216" s="264"/>
      <c r="C216" s="265"/>
      <c r="D216" s="265"/>
      <c r="E216" s="265"/>
      <c r="F216" s="265"/>
      <c r="G216" s="265"/>
      <c r="H216" s="265"/>
      <c r="I216" s="265"/>
      <c r="J216" s="265"/>
      <c r="K216" s="266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pc-kozak\evzen</dc:creator>
  <cp:keywords/>
  <dc:description/>
  <cp:lastModifiedBy>Kafluk Miloš</cp:lastModifiedBy>
  <dcterms:created xsi:type="dcterms:W3CDTF">2018-07-16T13:21:51Z</dcterms:created>
  <dcterms:modified xsi:type="dcterms:W3CDTF">2018-07-26T11:45:18Z</dcterms:modified>
  <cp:category/>
  <cp:version/>
  <cp:contentType/>
  <cp:contentStatus/>
</cp:coreProperties>
</file>