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Cetno - ČS, rekonstrukce\ZADÁVÁNÍ VEŘEJNÝCH ZAKÁZEK\STAVBA\01_zadávací podklady\"/>
    </mc:Choice>
  </mc:AlternateContent>
  <bookViews>
    <workbookView xWindow="270" yWindow="630" windowWidth="9255" windowHeight="6345" activeTab="2"/>
  </bookViews>
  <sheets>
    <sheet name="Rekapitulace stavby" sheetId="1" r:id="rId1"/>
    <sheet name="01 - SO 01 - Bourací a de..." sheetId="2" r:id="rId2"/>
    <sheet name="02 - SO 02 - Stavební čás..." sheetId="3" r:id="rId3"/>
    <sheet name="03 - SO 03 - Oplocení a t..." sheetId="4" r:id="rId4"/>
    <sheet name="04 - SO 04 - Výměna venko..." sheetId="5" r:id="rId5"/>
    <sheet name="05 - SO 05 - Elektrostave..." sheetId="6" r:id="rId6"/>
    <sheet name="08 - VON" sheetId="9" r:id="rId7"/>
    <sheet name="Pokyny pro vyplnění" sheetId="10" r:id="rId8"/>
  </sheets>
  <definedNames>
    <definedName name="_xlnm._FilterDatabase" localSheetId="1" hidden="1">'01 - SO 01 - Bourací a de...'!$C$86:$K$166</definedName>
    <definedName name="_xlnm._FilterDatabase" localSheetId="2" hidden="1">'02 - SO 02 - Stavební čás...'!$C$97:$K$519</definedName>
    <definedName name="_xlnm._FilterDatabase" localSheetId="3" hidden="1">'03 - SO 03 - Oplocení a t...'!$C$86:$K$208</definedName>
    <definedName name="_xlnm._FilterDatabase" localSheetId="4" hidden="1">'04 - SO 04 - Výměna venko...'!$C$83:$K$222</definedName>
    <definedName name="_xlnm._FilterDatabase" localSheetId="5" hidden="1">'05 - SO 05 - Elektrostave...'!$C$80:$K$136</definedName>
    <definedName name="_xlnm._FilterDatabase" localSheetId="6" hidden="1">'08 - VON'!$C$76:$K$95</definedName>
    <definedName name="_xlnm.Print_Titles" localSheetId="1">'01 - SO 01 - Bourací a de...'!$86:$86</definedName>
    <definedName name="_xlnm.Print_Titles" localSheetId="2">'02 - SO 02 - Stavební čás...'!$97:$97</definedName>
    <definedName name="_xlnm.Print_Titles" localSheetId="3">'03 - SO 03 - Oplocení a t...'!$86:$86</definedName>
    <definedName name="_xlnm.Print_Titles" localSheetId="4">'04 - SO 04 - Výměna venko...'!$83:$83</definedName>
    <definedName name="_xlnm.Print_Titles" localSheetId="5">'05 - SO 05 - Elektrostave...'!$80:$80</definedName>
    <definedName name="_xlnm.Print_Titles" localSheetId="6">'08 - VON'!$76:$76</definedName>
    <definedName name="_xlnm.Print_Titles" localSheetId="0">'Rekapitulace stavby'!$49:$49</definedName>
    <definedName name="_xlnm.Print_Area" localSheetId="1">'01 - SO 01 - Bourací a de...'!$C$4:$J$36,'01 - SO 01 - Bourací a de...'!$C$42:$J$68,'01 - SO 01 - Bourací a de...'!$C$74:$K$166</definedName>
    <definedName name="_xlnm.Print_Area" localSheetId="2">'02 - SO 02 - Stavební čás...'!$C$4:$J$36,'02 - SO 02 - Stavební čás...'!$C$42:$J$79,'02 - SO 02 - Stavební čás...'!$C$85:$K$519</definedName>
    <definedName name="_xlnm.Print_Area" localSheetId="3">'03 - SO 03 - Oplocení a t...'!$C$4:$J$36,'03 - SO 03 - Oplocení a t...'!$C$42:$J$68,'03 - SO 03 - Oplocení a t...'!$C$74:$K$208</definedName>
    <definedName name="_xlnm.Print_Area" localSheetId="4">'04 - SO 04 - Výměna venko...'!$C$4:$J$36,'04 - SO 04 - Výměna venko...'!$C$42:$J$65,'04 - SO 04 - Výměna venko...'!$C$71:$K$222</definedName>
    <definedName name="_xlnm.Print_Area" localSheetId="5">'05 - SO 05 - Elektrostave...'!$C$4:$J$36,'05 - SO 05 - Elektrostave...'!$C$42:$J$62,'05 - SO 05 - Elektrostave...'!$C$68:$K$136</definedName>
    <definedName name="_xlnm.Print_Area" localSheetId="6">'08 - VON'!$C$4:$J$36,'08 - VON'!$C$42:$J$58,'08 - VON'!$C$64:$K$95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52511"/>
</workbook>
</file>

<file path=xl/calcChain.xml><?xml version="1.0" encoding="utf-8"?>
<calcChain xmlns="http://schemas.openxmlformats.org/spreadsheetml/2006/main">
  <c r="AY59" i="1" l="1"/>
  <c r="AX59" i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BE92" i="9"/>
  <c r="T92" i="9"/>
  <c r="R92" i="9"/>
  <c r="P92" i="9"/>
  <c r="BK92" i="9"/>
  <c r="J92" i="9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BE90" i="9"/>
  <c r="T90" i="9"/>
  <c r="R90" i="9"/>
  <c r="P90" i="9"/>
  <c r="BK90" i="9"/>
  <c r="J90" i="9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BE84" i="9"/>
  <c r="T84" i="9"/>
  <c r="R84" i="9"/>
  <c r="P84" i="9"/>
  <c r="BK84" i="9"/>
  <c r="J84" i="9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BE82" i="9"/>
  <c r="T82" i="9"/>
  <c r="R82" i="9"/>
  <c r="P82" i="9"/>
  <c r="BK82" i="9"/>
  <c r="J82" i="9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3" i="9"/>
  <c r="F71" i="9"/>
  <c r="E69" i="9"/>
  <c r="J51" i="9"/>
  <c r="F51" i="9"/>
  <c r="F49" i="9"/>
  <c r="E47" i="9"/>
  <c r="J18" i="9"/>
  <c r="E18" i="9"/>
  <c r="F74" i="9" s="1"/>
  <c r="J17" i="9"/>
  <c r="J12" i="9"/>
  <c r="J49" i="9" s="1"/>
  <c r="E7" i="9"/>
  <c r="E67" i="9" s="1"/>
  <c r="AY58" i="1"/>
  <c r="AX58" i="1"/>
  <c r="BB58" i="1"/>
  <c r="AY57" i="1"/>
  <c r="AX57" i="1"/>
  <c r="BC57" i="1"/>
  <c r="AZ57" i="1"/>
  <c r="AY56" i="1"/>
  <c r="AX56" i="1"/>
  <c r="BI136" i="6"/>
  <c r="BH136" i="6"/>
  <c r="BG136" i="6"/>
  <c r="BF136" i="6"/>
  <c r="T136" i="6"/>
  <c r="T135" i="6" s="1"/>
  <c r="R136" i="6"/>
  <c r="R135" i="6" s="1"/>
  <c r="P136" i="6"/>
  <c r="P135" i="6" s="1"/>
  <c r="BK136" i="6"/>
  <c r="BK135" i="6" s="1"/>
  <c r="J135" i="6" s="1"/>
  <c r="J61" i="6" s="1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T132" i="6" s="1"/>
  <c r="T131" i="6" s="1"/>
  <c r="R133" i="6"/>
  <c r="P133" i="6"/>
  <c r="BK133" i="6"/>
  <c r="BK132" i="6" s="1"/>
  <c r="J133" i="6"/>
  <c r="BE133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 s="1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BE99" i="6"/>
  <c r="T99" i="6"/>
  <c r="R99" i="6"/>
  <c r="P99" i="6"/>
  <c r="BK99" i="6"/>
  <c r="J99" i="6"/>
  <c r="BI98" i="6"/>
  <c r="BH98" i="6"/>
  <c r="BG98" i="6"/>
  <c r="BF98" i="6"/>
  <c r="T98" i="6"/>
  <c r="R98" i="6"/>
  <c r="P98" i="6"/>
  <c r="BK98" i="6"/>
  <c r="J98" i="6"/>
  <c r="BE98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BE90" i="6"/>
  <c r="T90" i="6"/>
  <c r="R90" i="6"/>
  <c r="P90" i="6"/>
  <c r="BK90" i="6"/>
  <c r="J90" i="6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BE87" i="6"/>
  <c r="T87" i="6"/>
  <c r="R87" i="6"/>
  <c r="P87" i="6"/>
  <c r="BK87" i="6"/>
  <c r="J87" i="6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7" i="6"/>
  <c r="F75" i="6"/>
  <c r="E73" i="6"/>
  <c r="J51" i="6"/>
  <c r="F51" i="6"/>
  <c r="F49" i="6"/>
  <c r="E47" i="6"/>
  <c r="J18" i="6"/>
  <c r="E18" i="6"/>
  <c r="F52" i="6" s="1"/>
  <c r="J17" i="6"/>
  <c r="J12" i="6"/>
  <c r="J75" i="6" s="1"/>
  <c r="E7" i="6"/>
  <c r="E71" i="6" s="1"/>
  <c r="AY55" i="1"/>
  <c r="AX55" i="1"/>
  <c r="BI222" i="5"/>
  <c r="BH222" i="5"/>
  <c r="BG222" i="5"/>
  <c r="BF222" i="5"/>
  <c r="T222" i="5"/>
  <c r="R222" i="5"/>
  <c r="P222" i="5"/>
  <c r="BK222" i="5"/>
  <c r="J222" i="5"/>
  <c r="BE222" i="5" s="1"/>
  <c r="BI220" i="5"/>
  <c r="BH220" i="5"/>
  <c r="BG220" i="5"/>
  <c r="BF220" i="5"/>
  <c r="T220" i="5"/>
  <c r="R220" i="5"/>
  <c r="P220" i="5"/>
  <c r="P219" i="5" s="1"/>
  <c r="P218" i="5" s="1"/>
  <c r="BK220" i="5"/>
  <c r="J220" i="5"/>
  <c r="BE220" i="5" s="1"/>
  <c r="BI217" i="5"/>
  <c r="BH217" i="5"/>
  <c r="BG217" i="5"/>
  <c r="BF217" i="5"/>
  <c r="T217" i="5"/>
  <c r="T216" i="5" s="1"/>
  <c r="R217" i="5"/>
  <c r="R216" i="5" s="1"/>
  <c r="P217" i="5"/>
  <c r="P216" i="5" s="1"/>
  <c r="BK217" i="5"/>
  <c r="BK216" i="5" s="1"/>
  <c r="J216" i="5" s="1"/>
  <c r="J62" i="5" s="1"/>
  <c r="J217" i="5"/>
  <c r="BE217" i="5" s="1"/>
  <c r="BI211" i="5"/>
  <c r="BH211" i="5"/>
  <c r="BG211" i="5"/>
  <c r="BF211" i="5"/>
  <c r="BE211" i="5"/>
  <c r="T211" i="5"/>
  <c r="R211" i="5"/>
  <c r="P211" i="5"/>
  <c r="BK211" i="5"/>
  <c r="J211" i="5"/>
  <c r="BI206" i="5"/>
  <c r="BH206" i="5"/>
  <c r="BG206" i="5"/>
  <c r="BF206" i="5"/>
  <c r="T206" i="5"/>
  <c r="R206" i="5"/>
  <c r="P206" i="5"/>
  <c r="BK206" i="5"/>
  <c r="J206" i="5"/>
  <c r="BE206" i="5" s="1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BE200" i="5"/>
  <c r="T200" i="5"/>
  <c r="R200" i="5"/>
  <c r="P200" i="5"/>
  <c r="BK200" i="5"/>
  <c r="J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BE193" i="5"/>
  <c r="T193" i="5"/>
  <c r="R193" i="5"/>
  <c r="P193" i="5"/>
  <c r="BK193" i="5"/>
  <c r="J193" i="5"/>
  <c r="BI191" i="5"/>
  <c r="BH191" i="5"/>
  <c r="BG191" i="5"/>
  <c r="BF191" i="5"/>
  <c r="T191" i="5"/>
  <c r="R191" i="5"/>
  <c r="P191" i="5"/>
  <c r="BK191" i="5"/>
  <c r="J191" i="5"/>
  <c r="BE191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 s="1"/>
  <c r="BI183" i="5"/>
  <c r="BH183" i="5"/>
  <c r="BG183" i="5"/>
  <c r="BF183" i="5"/>
  <c r="BE183" i="5"/>
  <c r="T183" i="5"/>
  <c r="R183" i="5"/>
  <c r="P183" i="5"/>
  <c r="BK183" i="5"/>
  <c r="J183" i="5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BE181" i="5"/>
  <c r="T181" i="5"/>
  <c r="R181" i="5"/>
  <c r="P181" i="5"/>
  <c r="BK181" i="5"/>
  <c r="J181" i="5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BE179" i="5"/>
  <c r="T179" i="5"/>
  <c r="R179" i="5"/>
  <c r="P179" i="5"/>
  <c r="BK179" i="5"/>
  <c r="J179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BE177" i="5"/>
  <c r="T177" i="5"/>
  <c r="R177" i="5"/>
  <c r="P177" i="5"/>
  <c r="BK177" i="5"/>
  <c r="J177" i="5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BE175" i="5"/>
  <c r="T175" i="5"/>
  <c r="R175" i="5"/>
  <c r="P175" i="5"/>
  <c r="BK175" i="5"/>
  <c r="J175" i="5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BE173" i="5"/>
  <c r="T173" i="5"/>
  <c r="R173" i="5"/>
  <c r="P173" i="5"/>
  <c r="BK173" i="5"/>
  <c r="J173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BE169" i="5"/>
  <c r="T169" i="5"/>
  <c r="R169" i="5"/>
  <c r="P169" i="5"/>
  <c r="BK169" i="5"/>
  <c r="J169" i="5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BE167" i="5"/>
  <c r="T167" i="5"/>
  <c r="R167" i="5"/>
  <c r="P167" i="5"/>
  <c r="BK167" i="5"/>
  <c r="J167" i="5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BE165" i="5"/>
  <c r="T165" i="5"/>
  <c r="R165" i="5"/>
  <c r="P165" i="5"/>
  <c r="BK165" i="5"/>
  <c r="J165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BE163" i="5"/>
  <c r="T163" i="5"/>
  <c r="R163" i="5"/>
  <c r="P163" i="5"/>
  <c r="BK163" i="5"/>
  <c r="J163" i="5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BE161" i="5"/>
  <c r="T161" i="5"/>
  <c r="R161" i="5"/>
  <c r="P161" i="5"/>
  <c r="BK161" i="5"/>
  <c r="J161" i="5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BE159" i="5"/>
  <c r="T159" i="5"/>
  <c r="R159" i="5"/>
  <c r="P159" i="5"/>
  <c r="BK159" i="5"/>
  <c r="J159" i="5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BE155" i="5"/>
  <c r="T155" i="5"/>
  <c r="R155" i="5"/>
  <c r="P155" i="5"/>
  <c r="BK155" i="5"/>
  <c r="J155" i="5"/>
  <c r="BI154" i="5"/>
  <c r="BH154" i="5"/>
  <c r="BG154" i="5"/>
  <c r="BF154" i="5"/>
  <c r="T154" i="5"/>
  <c r="R154" i="5"/>
  <c r="P154" i="5"/>
  <c r="BK154" i="5"/>
  <c r="J154" i="5"/>
  <c r="BE154" i="5" s="1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T150" i="5"/>
  <c r="R150" i="5"/>
  <c r="P150" i="5"/>
  <c r="BK150" i="5"/>
  <c r="J150" i="5"/>
  <c r="BE150" i="5" s="1"/>
  <c r="BI147" i="5"/>
  <c r="BH147" i="5"/>
  <c r="BG147" i="5"/>
  <c r="BF147" i="5"/>
  <c r="BE147" i="5"/>
  <c r="T147" i="5"/>
  <c r="R147" i="5"/>
  <c r="P147" i="5"/>
  <c r="BK147" i="5"/>
  <c r="J147" i="5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BE145" i="5"/>
  <c r="T145" i="5"/>
  <c r="R145" i="5"/>
  <c r="P145" i="5"/>
  <c r="P144" i="5" s="1"/>
  <c r="BK145" i="5"/>
  <c r="J145" i="5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T132" i="5" s="1"/>
  <c r="R133" i="5"/>
  <c r="R132" i="5" s="1"/>
  <c r="P133" i="5"/>
  <c r="P132" i="5" s="1"/>
  <c r="BK133" i="5"/>
  <c r="BK132" i="5" s="1"/>
  <c r="J132" i="5" s="1"/>
  <c r="J59" i="5" s="1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 s="1"/>
  <c r="BI110" i="5"/>
  <c r="BH110" i="5"/>
  <c r="BG110" i="5"/>
  <c r="BF110" i="5"/>
  <c r="T110" i="5"/>
  <c r="R110" i="5"/>
  <c r="P110" i="5"/>
  <c r="BK110" i="5"/>
  <c r="J110" i="5"/>
  <c r="BE110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3" i="5"/>
  <c r="BH103" i="5"/>
  <c r="BG103" i="5"/>
  <c r="BF103" i="5"/>
  <c r="T103" i="5"/>
  <c r="R103" i="5"/>
  <c r="P103" i="5"/>
  <c r="BK103" i="5"/>
  <c r="J103" i="5"/>
  <c r="BE103" i="5" s="1"/>
  <c r="BI98" i="5"/>
  <c r="BH98" i="5"/>
  <c r="BG98" i="5"/>
  <c r="BF98" i="5"/>
  <c r="T98" i="5"/>
  <c r="R98" i="5"/>
  <c r="P98" i="5"/>
  <c r="BK98" i="5"/>
  <c r="J98" i="5"/>
  <c r="BE98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F32" i="5" s="1"/>
  <c r="BB55" i="1" s="1"/>
  <c r="BF87" i="5"/>
  <c r="T87" i="5"/>
  <c r="R87" i="5"/>
  <c r="P87" i="5"/>
  <c r="P86" i="5" s="1"/>
  <c r="BK87" i="5"/>
  <c r="J87" i="5"/>
  <c r="BE87" i="5" s="1"/>
  <c r="J80" i="5"/>
  <c r="F80" i="5"/>
  <c r="F78" i="5"/>
  <c r="E76" i="5"/>
  <c r="J51" i="5"/>
  <c r="F51" i="5"/>
  <c r="F49" i="5"/>
  <c r="E47" i="5"/>
  <c r="J18" i="5"/>
  <c r="E18" i="5"/>
  <c r="F81" i="5" s="1"/>
  <c r="J17" i="5"/>
  <c r="J12" i="5"/>
  <c r="E7" i="5"/>
  <c r="E74" i="5" s="1"/>
  <c r="AY54" i="1"/>
  <c r="AX54" i="1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T206" i="4" s="1"/>
  <c r="T205" i="4" s="1"/>
  <c r="R207" i="4"/>
  <c r="P207" i="4"/>
  <c r="BK207" i="4"/>
  <c r="J207" i="4"/>
  <c r="BE207" i="4" s="1"/>
  <c r="BI204" i="4"/>
  <c r="BH204" i="4"/>
  <c r="BG204" i="4"/>
  <c r="BF204" i="4"/>
  <c r="T204" i="4"/>
  <c r="T203" i="4" s="1"/>
  <c r="R204" i="4"/>
  <c r="R203" i="4" s="1"/>
  <c r="P204" i="4"/>
  <c r="P203" i="4" s="1"/>
  <c r="BK204" i="4"/>
  <c r="BK203" i="4" s="1"/>
  <c r="J203" i="4" s="1"/>
  <c r="J65" i="4" s="1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T199" i="4"/>
  <c r="R199" i="4"/>
  <c r="P199" i="4"/>
  <c r="P198" i="4" s="1"/>
  <c r="BK199" i="4"/>
  <c r="J199" i="4"/>
  <c r="BE199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T186" i="4"/>
  <c r="R186" i="4"/>
  <c r="P186" i="4"/>
  <c r="BK186" i="4"/>
  <c r="J186" i="4"/>
  <c r="BE186" i="4" s="1"/>
  <c r="BI184" i="4"/>
  <c r="BH184" i="4"/>
  <c r="BG184" i="4"/>
  <c r="BF184" i="4"/>
  <c r="T184" i="4"/>
  <c r="R184" i="4"/>
  <c r="P184" i="4"/>
  <c r="BK184" i="4"/>
  <c r="J184" i="4"/>
  <c r="BE184" i="4" s="1"/>
  <c r="BI181" i="4"/>
  <c r="BH181" i="4"/>
  <c r="BG181" i="4"/>
  <c r="BF181" i="4"/>
  <c r="T181" i="4"/>
  <c r="R181" i="4"/>
  <c r="P181" i="4"/>
  <c r="BK181" i="4"/>
  <c r="J181" i="4"/>
  <c r="BE181" i="4" s="1"/>
  <c r="BI179" i="4"/>
  <c r="BH179" i="4"/>
  <c r="BG179" i="4"/>
  <c r="BF179" i="4"/>
  <c r="T179" i="4"/>
  <c r="R179" i="4"/>
  <c r="P179" i="4"/>
  <c r="BK179" i="4"/>
  <c r="BK178" i="4" s="1"/>
  <c r="J178" i="4" s="1"/>
  <c r="J62" i="4" s="1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T165" i="4"/>
  <c r="R165" i="4"/>
  <c r="P165" i="4"/>
  <c r="BK165" i="4"/>
  <c r="J165" i="4"/>
  <c r="BE165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BK158" i="4"/>
  <c r="J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BE156" i="4"/>
  <c r="T156" i="4"/>
  <c r="R156" i="4"/>
  <c r="P156" i="4"/>
  <c r="BK156" i="4"/>
  <c r="J156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BE151" i="4"/>
  <c r="T151" i="4"/>
  <c r="R151" i="4"/>
  <c r="P151" i="4"/>
  <c r="BK151" i="4"/>
  <c r="J151" i="4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T142" i="4"/>
  <c r="R142" i="4"/>
  <c r="P142" i="4"/>
  <c r="BK142" i="4"/>
  <c r="J142" i="4"/>
  <c r="BE142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 s="1"/>
  <c r="BI124" i="4"/>
  <c r="BH124" i="4"/>
  <c r="BG124" i="4"/>
  <c r="BF124" i="4"/>
  <c r="T124" i="4"/>
  <c r="R124" i="4"/>
  <c r="P124" i="4"/>
  <c r="BK124" i="4"/>
  <c r="J124" i="4"/>
  <c r="BE124" i="4" s="1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BE114" i="4"/>
  <c r="T114" i="4"/>
  <c r="R114" i="4"/>
  <c r="P114" i="4"/>
  <c r="BK114" i="4"/>
  <c r="J114" i="4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BE110" i="4"/>
  <c r="T110" i="4"/>
  <c r="R110" i="4"/>
  <c r="P110" i="4"/>
  <c r="BK110" i="4"/>
  <c r="J110" i="4"/>
  <c r="BI105" i="4"/>
  <c r="BH105" i="4"/>
  <c r="BG105" i="4"/>
  <c r="BF105" i="4"/>
  <c r="T105" i="4"/>
  <c r="R105" i="4"/>
  <c r="P105" i="4"/>
  <c r="BK105" i="4"/>
  <c r="J105" i="4"/>
  <c r="BE105" i="4" s="1"/>
  <c r="BI103" i="4"/>
  <c r="BH103" i="4"/>
  <c r="BG103" i="4"/>
  <c r="BF103" i="4"/>
  <c r="BE103" i="4"/>
  <c r="T103" i="4"/>
  <c r="R103" i="4"/>
  <c r="P103" i="4"/>
  <c r="BK103" i="4"/>
  <c r="J103" i="4"/>
  <c r="BI101" i="4"/>
  <c r="BH101" i="4"/>
  <c r="BG101" i="4"/>
  <c r="BF101" i="4"/>
  <c r="T101" i="4"/>
  <c r="R101" i="4"/>
  <c r="P101" i="4"/>
  <c r="BK101" i="4"/>
  <c r="J101" i="4"/>
  <c r="BE101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F31" i="4" s="1"/>
  <c r="BA54" i="1" s="1"/>
  <c r="T90" i="4"/>
  <c r="R90" i="4"/>
  <c r="P90" i="4"/>
  <c r="BK90" i="4"/>
  <c r="BK89" i="4" s="1"/>
  <c r="J90" i="4"/>
  <c r="BE90" i="4" s="1"/>
  <c r="J83" i="4"/>
  <c r="F83" i="4"/>
  <c r="F81" i="4"/>
  <c r="E79" i="4"/>
  <c r="J51" i="4"/>
  <c r="F51" i="4"/>
  <c r="F49" i="4"/>
  <c r="E47" i="4"/>
  <c r="J18" i="4"/>
  <c r="E18" i="4"/>
  <c r="F52" i="4" s="1"/>
  <c r="J17" i="4"/>
  <c r="J12" i="4"/>
  <c r="J81" i="4" s="1"/>
  <c r="E7" i="4"/>
  <c r="E77" i="4" s="1"/>
  <c r="AY53" i="1"/>
  <c r="AX53" i="1"/>
  <c r="BI519" i="3"/>
  <c r="BH519" i="3"/>
  <c r="BG519" i="3"/>
  <c r="BF519" i="3"/>
  <c r="T519" i="3"/>
  <c r="R519" i="3"/>
  <c r="P519" i="3"/>
  <c r="BK519" i="3"/>
  <c r="J519" i="3"/>
  <c r="BE519" i="3" s="1"/>
  <c r="BI517" i="3"/>
  <c r="BH517" i="3"/>
  <c r="BG517" i="3"/>
  <c r="BF517" i="3"/>
  <c r="T517" i="3"/>
  <c r="R517" i="3"/>
  <c r="P517" i="3"/>
  <c r="BK517" i="3"/>
  <c r="J517" i="3"/>
  <c r="BE517" i="3" s="1"/>
  <c r="BI513" i="3"/>
  <c r="BH513" i="3"/>
  <c r="BG513" i="3"/>
  <c r="BF513" i="3"/>
  <c r="T513" i="3"/>
  <c r="R513" i="3"/>
  <c r="P513" i="3"/>
  <c r="BK513" i="3"/>
  <c r="J513" i="3"/>
  <c r="BE513" i="3" s="1"/>
  <c r="BI511" i="3"/>
  <c r="BH511" i="3"/>
  <c r="BG511" i="3"/>
  <c r="BF511" i="3"/>
  <c r="T511" i="3"/>
  <c r="R511" i="3"/>
  <c r="P511" i="3"/>
  <c r="BK511" i="3"/>
  <c r="BK510" i="3" s="1"/>
  <c r="J510" i="3" s="1"/>
  <c r="J78" i="3" s="1"/>
  <c r="J511" i="3"/>
  <c r="BE511" i="3" s="1"/>
  <c r="BI508" i="3"/>
  <c r="BH508" i="3"/>
  <c r="BG508" i="3"/>
  <c r="BF508" i="3"/>
  <c r="T508" i="3"/>
  <c r="R508" i="3"/>
  <c r="P508" i="3"/>
  <c r="BK508" i="3"/>
  <c r="J508" i="3"/>
  <c r="BE508" i="3" s="1"/>
  <c r="BI506" i="3"/>
  <c r="BH506" i="3"/>
  <c r="BG506" i="3"/>
  <c r="BF506" i="3"/>
  <c r="T506" i="3"/>
  <c r="R506" i="3"/>
  <c r="P506" i="3"/>
  <c r="P505" i="3" s="1"/>
  <c r="P504" i="3" s="1"/>
  <c r="BK506" i="3"/>
  <c r="J506" i="3"/>
  <c r="BE506" i="3" s="1"/>
  <c r="BI501" i="3"/>
  <c r="BH501" i="3"/>
  <c r="BG501" i="3"/>
  <c r="BF501" i="3"/>
  <c r="T501" i="3"/>
  <c r="T500" i="3" s="1"/>
  <c r="R501" i="3"/>
  <c r="R500" i="3" s="1"/>
  <c r="P501" i="3"/>
  <c r="P500" i="3" s="1"/>
  <c r="BK501" i="3"/>
  <c r="BK500" i="3" s="1"/>
  <c r="J500" i="3" s="1"/>
  <c r="J75" i="3" s="1"/>
  <c r="J501" i="3"/>
  <c r="BE501" i="3" s="1"/>
  <c r="BI496" i="3"/>
  <c r="BH496" i="3"/>
  <c r="BG496" i="3"/>
  <c r="BF496" i="3"/>
  <c r="T496" i="3"/>
  <c r="R496" i="3"/>
  <c r="P496" i="3"/>
  <c r="BK496" i="3"/>
  <c r="J496" i="3"/>
  <c r="BE496" i="3" s="1"/>
  <c r="BI486" i="3"/>
  <c r="BH486" i="3"/>
  <c r="BG486" i="3"/>
  <c r="BF486" i="3"/>
  <c r="T486" i="3"/>
  <c r="R486" i="3"/>
  <c r="P486" i="3"/>
  <c r="BK486" i="3"/>
  <c r="BK485" i="3" s="1"/>
  <c r="J485" i="3" s="1"/>
  <c r="J74" i="3" s="1"/>
  <c r="J486" i="3"/>
  <c r="BE486" i="3" s="1"/>
  <c r="BI484" i="3"/>
  <c r="BH484" i="3"/>
  <c r="BG484" i="3"/>
  <c r="BF484" i="3"/>
  <c r="T484" i="3"/>
  <c r="R484" i="3"/>
  <c r="P484" i="3"/>
  <c r="BK484" i="3"/>
  <c r="J484" i="3"/>
  <c r="BE484" i="3" s="1"/>
  <c r="BI483" i="3"/>
  <c r="BH483" i="3"/>
  <c r="BG483" i="3"/>
  <c r="BF483" i="3"/>
  <c r="T483" i="3"/>
  <c r="R483" i="3"/>
  <c r="P483" i="3"/>
  <c r="BK483" i="3"/>
  <c r="J483" i="3"/>
  <c r="BE483" i="3" s="1"/>
  <c r="BI481" i="3"/>
  <c r="BH481" i="3"/>
  <c r="BG481" i="3"/>
  <c r="BF481" i="3"/>
  <c r="T481" i="3"/>
  <c r="R481" i="3"/>
  <c r="P481" i="3"/>
  <c r="BK481" i="3"/>
  <c r="J481" i="3"/>
  <c r="BE481" i="3" s="1"/>
  <c r="BI475" i="3"/>
  <c r="BH475" i="3"/>
  <c r="BG475" i="3"/>
  <c r="BF475" i="3"/>
  <c r="T475" i="3"/>
  <c r="T474" i="3" s="1"/>
  <c r="R475" i="3"/>
  <c r="P475" i="3"/>
  <c r="BK475" i="3"/>
  <c r="J475" i="3"/>
  <c r="BE475" i="3" s="1"/>
  <c r="BI473" i="3"/>
  <c r="BH473" i="3"/>
  <c r="BG473" i="3"/>
  <c r="BF473" i="3"/>
  <c r="T473" i="3"/>
  <c r="R473" i="3"/>
  <c r="P473" i="3"/>
  <c r="BK473" i="3"/>
  <c r="J473" i="3"/>
  <c r="BE473" i="3" s="1"/>
  <c r="BI472" i="3"/>
  <c r="BH472" i="3"/>
  <c r="BG472" i="3"/>
  <c r="BF472" i="3"/>
  <c r="T472" i="3"/>
  <c r="R472" i="3"/>
  <c r="P472" i="3"/>
  <c r="BK472" i="3"/>
  <c r="J472" i="3"/>
  <c r="BE472" i="3" s="1"/>
  <c r="BI470" i="3"/>
  <c r="BH470" i="3"/>
  <c r="BG470" i="3"/>
  <c r="BF470" i="3"/>
  <c r="T470" i="3"/>
  <c r="R470" i="3"/>
  <c r="P470" i="3"/>
  <c r="BK470" i="3"/>
  <c r="J470" i="3"/>
  <c r="BE470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4" i="3"/>
  <c r="BH464" i="3"/>
  <c r="BG464" i="3"/>
  <c r="BF464" i="3"/>
  <c r="T464" i="3"/>
  <c r="R464" i="3"/>
  <c r="P464" i="3"/>
  <c r="BK464" i="3"/>
  <c r="J464" i="3"/>
  <c r="BE464" i="3" s="1"/>
  <c r="BI463" i="3"/>
  <c r="BH463" i="3"/>
  <c r="BG463" i="3"/>
  <c r="BF463" i="3"/>
  <c r="T463" i="3"/>
  <c r="R463" i="3"/>
  <c r="P463" i="3"/>
  <c r="BK463" i="3"/>
  <c r="J463" i="3"/>
  <c r="BE463" i="3" s="1"/>
  <c r="BI461" i="3"/>
  <c r="BH461" i="3"/>
  <c r="BG461" i="3"/>
  <c r="BF461" i="3"/>
  <c r="T461" i="3"/>
  <c r="R461" i="3"/>
  <c r="P461" i="3"/>
  <c r="BK461" i="3"/>
  <c r="J461" i="3"/>
  <c r="BE461" i="3" s="1"/>
  <c r="BI448" i="3"/>
  <c r="BH448" i="3"/>
  <c r="BG448" i="3"/>
  <c r="BF448" i="3"/>
  <c r="T448" i="3"/>
  <c r="R448" i="3"/>
  <c r="P448" i="3"/>
  <c r="BK448" i="3"/>
  <c r="J448" i="3"/>
  <c r="BE448" i="3" s="1"/>
  <c r="BI446" i="3"/>
  <c r="BH446" i="3"/>
  <c r="BG446" i="3"/>
  <c r="BF446" i="3"/>
  <c r="T446" i="3"/>
  <c r="R446" i="3"/>
  <c r="P446" i="3"/>
  <c r="BK446" i="3"/>
  <c r="J446" i="3"/>
  <c r="BE446" i="3" s="1"/>
  <c r="BI441" i="3"/>
  <c r="BH441" i="3"/>
  <c r="BG441" i="3"/>
  <c r="BF441" i="3"/>
  <c r="T441" i="3"/>
  <c r="R441" i="3"/>
  <c r="P441" i="3"/>
  <c r="BK441" i="3"/>
  <c r="J441" i="3"/>
  <c r="BE441" i="3" s="1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T438" i="3"/>
  <c r="R438" i="3"/>
  <c r="P438" i="3"/>
  <c r="P437" i="3" s="1"/>
  <c r="BK438" i="3"/>
  <c r="J438" i="3"/>
  <c r="BE438" i="3" s="1"/>
  <c r="BI436" i="3"/>
  <c r="BH436" i="3"/>
  <c r="BG436" i="3"/>
  <c r="BF436" i="3"/>
  <c r="T436" i="3"/>
  <c r="R436" i="3"/>
  <c r="P436" i="3"/>
  <c r="BK436" i="3"/>
  <c r="J436" i="3"/>
  <c r="BE436" i="3" s="1"/>
  <c r="BI435" i="3"/>
  <c r="BH435" i="3"/>
  <c r="BG435" i="3"/>
  <c r="BF435" i="3"/>
  <c r="T435" i="3"/>
  <c r="R435" i="3"/>
  <c r="P435" i="3"/>
  <c r="BK435" i="3"/>
  <c r="J435" i="3"/>
  <c r="BE435" i="3" s="1"/>
  <c r="BI434" i="3"/>
  <c r="BH434" i="3"/>
  <c r="BG434" i="3"/>
  <c r="BF434" i="3"/>
  <c r="T434" i="3"/>
  <c r="R434" i="3"/>
  <c r="P434" i="3"/>
  <c r="BK434" i="3"/>
  <c r="BK433" i="3" s="1"/>
  <c r="J433" i="3" s="1"/>
  <c r="J70" i="3" s="1"/>
  <c r="J434" i="3"/>
  <c r="BE434" i="3" s="1"/>
  <c r="BI432" i="3"/>
  <c r="BH432" i="3"/>
  <c r="BG432" i="3"/>
  <c r="BF432" i="3"/>
  <c r="T432" i="3"/>
  <c r="R432" i="3"/>
  <c r="P432" i="3"/>
  <c r="BK432" i="3"/>
  <c r="J432" i="3"/>
  <c r="BE432" i="3" s="1"/>
  <c r="BI430" i="3"/>
  <c r="BH430" i="3"/>
  <c r="BG430" i="3"/>
  <c r="BF430" i="3"/>
  <c r="BE430" i="3"/>
  <c r="T430" i="3"/>
  <c r="R430" i="3"/>
  <c r="P430" i="3"/>
  <c r="BK430" i="3"/>
  <c r="J430" i="3"/>
  <c r="BI428" i="3"/>
  <c r="BH428" i="3"/>
  <c r="BG428" i="3"/>
  <c r="BF428" i="3"/>
  <c r="BE428" i="3"/>
  <c r="T428" i="3"/>
  <c r="R428" i="3"/>
  <c r="P428" i="3"/>
  <c r="BK428" i="3"/>
  <c r="J428" i="3"/>
  <c r="BI426" i="3"/>
  <c r="BH426" i="3"/>
  <c r="BG426" i="3"/>
  <c r="BF426" i="3"/>
  <c r="BE426" i="3"/>
  <c r="T426" i="3"/>
  <c r="R426" i="3"/>
  <c r="P426" i="3"/>
  <c r="BK426" i="3"/>
  <c r="J426" i="3"/>
  <c r="BI425" i="3"/>
  <c r="BH425" i="3"/>
  <c r="BG425" i="3"/>
  <c r="BF425" i="3"/>
  <c r="BE425" i="3"/>
  <c r="T425" i="3"/>
  <c r="R425" i="3"/>
  <c r="P425" i="3"/>
  <c r="BK425" i="3"/>
  <c r="J425" i="3"/>
  <c r="BI423" i="3"/>
  <c r="BH423" i="3"/>
  <c r="BG423" i="3"/>
  <c r="BF423" i="3"/>
  <c r="BE423" i="3"/>
  <c r="T423" i="3"/>
  <c r="R423" i="3"/>
  <c r="P423" i="3"/>
  <c r="BK423" i="3"/>
  <c r="J423" i="3"/>
  <c r="BI421" i="3"/>
  <c r="BH421" i="3"/>
  <c r="BG421" i="3"/>
  <c r="BF421" i="3"/>
  <c r="BE421" i="3"/>
  <c r="T421" i="3"/>
  <c r="T420" i="3" s="1"/>
  <c r="R421" i="3"/>
  <c r="R420" i="3" s="1"/>
  <c r="P421" i="3"/>
  <c r="P420" i="3" s="1"/>
  <c r="BK421" i="3"/>
  <c r="J421" i="3"/>
  <c r="BI419" i="3"/>
  <c r="BH419" i="3"/>
  <c r="BG419" i="3"/>
  <c r="BF419" i="3"/>
  <c r="T419" i="3"/>
  <c r="R419" i="3"/>
  <c r="P419" i="3"/>
  <c r="BK419" i="3"/>
  <c r="J419" i="3"/>
  <c r="BE419" i="3" s="1"/>
  <c r="BI416" i="3"/>
  <c r="BH416" i="3"/>
  <c r="BG416" i="3"/>
  <c r="BF416" i="3"/>
  <c r="T416" i="3"/>
  <c r="R416" i="3"/>
  <c r="R415" i="3" s="1"/>
  <c r="P416" i="3"/>
  <c r="BK416" i="3"/>
  <c r="BK415" i="3" s="1"/>
  <c r="J415" i="3" s="1"/>
  <c r="J68" i="3" s="1"/>
  <c r="J416" i="3"/>
  <c r="BE416" i="3" s="1"/>
  <c r="BI414" i="3"/>
  <c r="BH414" i="3"/>
  <c r="BG414" i="3"/>
  <c r="BF414" i="3"/>
  <c r="BE414" i="3"/>
  <c r="T414" i="3"/>
  <c r="R414" i="3"/>
  <c r="P414" i="3"/>
  <c r="BK414" i="3"/>
  <c r="J414" i="3"/>
  <c r="BI412" i="3"/>
  <c r="BH412" i="3"/>
  <c r="BG412" i="3"/>
  <c r="BF412" i="3"/>
  <c r="BE412" i="3"/>
  <c r="T412" i="3"/>
  <c r="R412" i="3"/>
  <c r="P412" i="3"/>
  <c r="BK412" i="3"/>
  <c r="J412" i="3"/>
  <c r="BI410" i="3"/>
  <c r="BH410" i="3"/>
  <c r="BG410" i="3"/>
  <c r="BF410" i="3"/>
  <c r="BE410" i="3"/>
  <c r="T410" i="3"/>
  <c r="R410" i="3"/>
  <c r="P410" i="3"/>
  <c r="BK410" i="3"/>
  <c r="J410" i="3"/>
  <c r="BI407" i="3"/>
  <c r="BH407" i="3"/>
  <c r="BG407" i="3"/>
  <c r="BF407" i="3"/>
  <c r="BE407" i="3"/>
  <c r="T407" i="3"/>
  <c r="R407" i="3"/>
  <c r="P407" i="3"/>
  <c r="BK407" i="3"/>
  <c r="J407" i="3"/>
  <c r="BI405" i="3"/>
  <c r="BH405" i="3"/>
  <c r="BG405" i="3"/>
  <c r="BF405" i="3"/>
  <c r="BE405" i="3"/>
  <c r="T405" i="3"/>
  <c r="R405" i="3"/>
  <c r="P405" i="3"/>
  <c r="BK405" i="3"/>
  <c r="J405" i="3"/>
  <c r="BI403" i="3"/>
  <c r="BH403" i="3"/>
  <c r="BG403" i="3"/>
  <c r="BF403" i="3"/>
  <c r="BE403" i="3"/>
  <c r="T403" i="3"/>
  <c r="R403" i="3"/>
  <c r="P403" i="3"/>
  <c r="BK403" i="3"/>
  <c r="J403" i="3"/>
  <c r="BI399" i="3"/>
  <c r="BH399" i="3"/>
  <c r="BG399" i="3"/>
  <c r="BF399" i="3"/>
  <c r="BE399" i="3"/>
  <c r="T399" i="3"/>
  <c r="R399" i="3"/>
  <c r="P399" i="3"/>
  <c r="BK399" i="3"/>
  <c r="J399" i="3"/>
  <c r="BI398" i="3"/>
  <c r="BH398" i="3"/>
  <c r="BG398" i="3"/>
  <c r="BF398" i="3"/>
  <c r="BE398" i="3"/>
  <c r="T398" i="3"/>
  <c r="R398" i="3"/>
  <c r="P398" i="3"/>
  <c r="BK398" i="3"/>
  <c r="J398" i="3"/>
  <c r="BI396" i="3"/>
  <c r="BH396" i="3"/>
  <c r="BG396" i="3"/>
  <c r="BF396" i="3"/>
  <c r="BE396" i="3"/>
  <c r="T396" i="3"/>
  <c r="R396" i="3"/>
  <c r="P396" i="3"/>
  <c r="BK396" i="3"/>
  <c r="J396" i="3"/>
  <c r="BI394" i="3"/>
  <c r="BH394" i="3"/>
  <c r="BG394" i="3"/>
  <c r="BF394" i="3"/>
  <c r="BE394" i="3"/>
  <c r="T394" i="3"/>
  <c r="R394" i="3"/>
  <c r="P394" i="3"/>
  <c r="BK394" i="3"/>
  <c r="J394" i="3"/>
  <c r="BI392" i="3"/>
  <c r="BH392" i="3"/>
  <c r="BG392" i="3"/>
  <c r="BF392" i="3"/>
  <c r="BE392" i="3"/>
  <c r="T392" i="3"/>
  <c r="R392" i="3"/>
  <c r="P392" i="3"/>
  <c r="BK392" i="3"/>
  <c r="J392" i="3"/>
  <c r="BI385" i="3"/>
  <c r="BH385" i="3"/>
  <c r="BG385" i="3"/>
  <c r="BF385" i="3"/>
  <c r="BE385" i="3"/>
  <c r="T385" i="3"/>
  <c r="R385" i="3"/>
  <c r="P385" i="3"/>
  <c r="BK385" i="3"/>
  <c r="J385" i="3"/>
  <c r="BI381" i="3"/>
  <c r="BH381" i="3"/>
  <c r="BG381" i="3"/>
  <c r="BF381" i="3"/>
  <c r="BE381" i="3"/>
  <c r="T381" i="3"/>
  <c r="R381" i="3"/>
  <c r="P381" i="3"/>
  <c r="BK381" i="3"/>
  <c r="J381" i="3"/>
  <c r="BI376" i="3"/>
  <c r="BH376" i="3"/>
  <c r="BG376" i="3"/>
  <c r="BF376" i="3"/>
  <c r="BE376" i="3"/>
  <c r="T376" i="3"/>
  <c r="T375" i="3" s="1"/>
  <c r="R376" i="3"/>
  <c r="P376" i="3"/>
  <c r="P375" i="3" s="1"/>
  <c r="BK376" i="3"/>
  <c r="BK375" i="3" s="1"/>
  <c r="J375" i="3" s="1"/>
  <c r="J67" i="3" s="1"/>
  <c r="J376" i="3"/>
  <c r="BI374" i="3"/>
  <c r="BH374" i="3"/>
  <c r="BG374" i="3"/>
  <c r="BF374" i="3"/>
  <c r="T374" i="3"/>
  <c r="R374" i="3"/>
  <c r="P374" i="3"/>
  <c r="BK374" i="3"/>
  <c r="J374" i="3"/>
  <c r="BE374" i="3" s="1"/>
  <c r="BI373" i="3"/>
  <c r="BH373" i="3"/>
  <c r="BG373" i="3"/>
  <c r="BF373" i="3"/>
  <c r="T373" i="3"/>
  <c r="R373" i="3"/>
  <c r="P373" i="3"/>
  <c r="BK373" i="3"/>
  <c r="J373" i="3"/>
  <c r="BE373" i="3" s="1"/>
  <c r="BI371" i="3"/>
  <c r="BH371" i="3"/>
  <c r="BG371" i="3"/>
  <c r="BF371" i="3"/>
  <c r="T371" i="3"/>
  <c r="R371" i="3"/>
  <c r="P371" i="3"/>
  <c r="BK371" i="3"/>
  <c r="J371" i="3"/>
  <c r="BE371" i="3" s="1"/>
  <c r="BI370" i="3"/>
  <c r="BH370" i="3"/>
  <c r="BG370" i="3"/>
  <c r="BF370" i="3"/>
  <c r="T370" i="3"/>
  <c r="R370" i="3"/>
  <c r="P370" i="3"/>
  <c r="BK370" i="3"/>
  <c r="J370" i="3"/>
  <c r="BE370" i="3" s="1"/>
  <c r="BI368" i="3"/>
  <c r="BH368" i="3"/>
  <c r="BG368" i="3"/>
  <c r="BF368" i="3"/>
  <c r="T368" i="3"/>
  <c r="R368" i="3"/>
  <c r="P368" i="3"/>
  <c r="BK368" i="3"/>
  <c r="J368" i="3"/>
  <c r="BE368" i="3" s="1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 s="1"/>
  <c r="BI364" i="3"/>
  <c r="BH364" i="3"/>
  <c r="BG364" i="3"/>
  <c r="BF364" i="3"/>
  <c r="T364" i="3"/>
  <c r="R364" i="3"/>
  <c r="P364" i="3"/>
  <c r="BK364" i="3"/>
  <c r="J364" i="3"/>
  <c r="BE364" i="3" s="1"/>
  <c r="BI363" i="3"/>
  <c r="BH363" i="3"/>
  <c r="BG363" i="3"/>
  <c r="BF363" i="3"/>
  <c r="T363" i="3"/>
  <c r="R363" i="3"/>
  <c r="P363" i="3"/>
  <c r="BK363" i="3"/>
  <c r="J363" i="3"/>
  <c r="BE363" i="3" s="1"/>
  <c r="BI362" i="3"/>
  <c r="BH362" i="3"/>
  <c r="BG362" i="3"/>
  <c r="BF362" i="3"/>
  <c r="T362" i="3"/>
  <c r="R362" i="3"/>
  <c r="P362" i="3"/>
  <c r="BK362" i="3"/>
  <c r="J362" i="3"/>
  <c r="BE362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8" i="3"/>
  <c r="BH348" i="3"/>
  <c r="BG348" i="3"/>
  <c r="BF348" i="3"/>
  <c r="T348" i="3"/>
  <c r="R348" i="3"/>
  <c r="P348" i="3"/>
  <c r="BK348" i="3"/>
  <c r="J348" i="3"/>
  <c r="BE348" i="3" s="1"/>
  <c r="BI344" i="3"/>
  <c r="BH344" i="3"/>
  <c r="BG344" i="3"/>
  <c r="BF344" i="3"/>
  <c r="T344" i="3"/>
  <c r="R344" i="3"/>
  <c r="P344" i="3"/>
  <c r="BK344" i="3"/>
  <c r="J344" i="3"/>
  <c r="BE344" i="3" s="1"/>
  <c r="BI342" i="3"/>
  <c r="BH342" i="3"/>
  <c r="BG342" i="3"/>
  <c r="BF342" i="3"/>
  <c r="T342" i="3"/>
  <c r="R342" i="3"/>
  <c r="P342" i="3"/>
  <c r="BK342" i="3"/>
  <c r="J342" i="3"/>
  <c r="BE342" i="3" s="1"/>
  <c r="BI340" i="3"/>
  <c r="BH340" i="3"/>
  <c r="BG340" i="3"/>
  <c r="BF340" i="3"/>
  <c r="T340" i="3"/>
  <c r="R340" i="3"/>
  <c r="P340" i="3"/>
  <c r="BK340" i="3"/>
  <c r="J340" i="3"/>
  <c r="BE340" i="3" s="1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 s="1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5" i="3"/>
  <c r="BH325" i="3"/>
  <c r="BG325" i="3"/>
  <c r="BF325" i="3"/>
  <c r="T325" i="3"/>
  <c r="R325" i="3"/>
  <c r="P325" i="3"/>
  <c r="BK325" i="3"/>
  <c r="J325" i="3"/>
  <c r="BE325" i="3" s="1"/>
  <c r="BI323" i="3"/>
  <c r="BH323" i="3"/>
  <c r="BG323" i="3"/>
  <c r="BF323" i="3"/>
  <c r="T323" i="3"/>
  <c r="R323" i="3"/>
  <c r="P323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 s="1"/>
  <c r="BI316" i="3"/>
  <c r="BH316" i="3"/>
  <c r="BG316" i="3"/>
  <c r="BF316" i="3"/>
  <c r="T316" i="3"/>
  <c r="R316" i="3"/>
  <c r="P316" i="3"/>
  <c r="BK316" i="3"/>
  <c r="J316" i="3"/>
  <c r="BE316" i="3" s="1"/>
  <c r="BI314" i="3"/>
  <c r="BH314" i="3"/>
  <c r="BG314" i="3"/>
  <c r="BF314" i="3"/>
  <c r="T314" i="3"/>
  <c r="R314" i="3"/>
  <c r="P314" i="3"/>
  <c r="BK314" i="3"/>
  <c r="J314" i="3"/>
  <c r="BE314" i="3" s="1"/>
  <c r="BI310" i="3"/>
  <c r="BH310" i="3"/>
  <c r="BG310" i="3"/>
  <c r="BF310" i="3"/>
  <c r="T310" i="3"/>
  <c r="R310" i="3"/>
  <c r="P310" i="3"/>
  <c r="BK310" i="3"/>
  <c r="J310" i="3"/>
  <c r="BE310" i="3" s="1"/>
  <c r="BI305" i="3"/>
  <c r="BH305" i="3"/>
  <c r="BG305" i="3"/>
  <c r="BF305" i="3"/>
  <c r="T305" i="3"/>
  <c r="R305" i="3"/>
  <c r="P305" i="3"/>
  <c r="BK305" i="3"/>
  <c r="J305" i="3"/>
  <c r="BE305" i="3" s="1"/>
  <c r="BI300" i="3"/>
  <c r="BH300" i="3"/>
  <c r="BG300" i="3"/>
  <c r="BF300" i="3"/>
  <c r="T300" i="3"/>
  <c r="R300" i="3"/>
  <c r="P300" i="3"/>
  <c r="BK300" i="3"/>
  <c r="J300" i="3"/>
  <c r="BE300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BE296" i="3"/>
  <c r="T296" i="3"/>
  <c r="R296" i="3"/>
  <c r="P296" i="3"/>
  <c r="BK296" i="3"/>
  <c r="J296" i="3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BE277" i="3"/>
  <c r="T277" i="3"/>
  <c r="R277" i="3"/>
  <c r="P277" i="3"/>
  <c r="BK277" i="3"/>
  <c r="J277" i="3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BE270" i="3"/>
  <c r="T270" i="3"/>
  <c r="R270" i="3"/>
  <c r="P270" i="3"/>
  <c r="BK270" i="3"/>
  <c r="J270" i="3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BE261" i="3"/>
  <c r="T261" i="3"/>
  <c r="R261" i="3"/>
  <c r="P261" i="3"/>
  <c r="BK261" i="3"/>
  <c r="J261" i="3"/>
  <c r="BI259" i="3"/>
  <c r="BH259" i="3"/>
  <c r="BG259" i="3"/>
  <c r="BF259" i="3"/>
  <c r="T259" i="3"/>
  <c r="R259" i="3"/>
  <c r="P259" i="3"/>
  <c r="BK259" i="3"/>
  <c r="J259" i="3"/>
  <c r="BE259" i="3" s="1"/>
  <c r="BI255" i="3"/>
  <c r="BH255" i="3"/>
  <c r="BG255" i="3"/>
  <c r="BF255" i="3"/>
  <c r="BE255" i="3"/>
  <c r="T255" i="3"/>
  <c r="R255" i="3"/>
  <c r="P255" i="3"/>
  <c r="BK255" i="3"/>
  <c r="J255" i="3"/>
  <c r="BI254" i="3"/>
  <c r="BH254" i="3"/>
  <c r="BG254" i="3"/>
  <c r="BF254" i="3"/>
  <c r="T254" i="3"/>
  <c r="R254" i="3"/>
  <c r="P254" i="3"/>
  <c r="BK254" i="3"/>
  <c r="J254" i="3"/>
  <c r="BE254" i="3" s="1"/>
  <c r="BI252" i="3"/>
  <c r="BH252" i="3"/>
  <c r="BG252" i="3"/>
  <c r="BF252" i="3"/>
  <c r="BE252" i="3"/>
  <c r="T252" i="3"/>
  <c r="R252" i="3"/>
  <c r="P252" i="3"/>
  <c r="BK252" i="3"/>
  <c r="J252" i="3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BE241" i="3"/>
  <c r="T241" i="3"/>
  <c r="R241" i="3"/>
  <c r="P241" i="3"/>
  <c r="BK241" i="3"/>
  <c r="J241" i="3"/>
  <c r="BI236" i="3"/>
  <c r="BH236" i="3"/>
  <c r="BG236" i="3"/>
  <c r="BF236" i="3"/>
  <c r="T236" i="3"/>
  <c r="R236" i="3"/>
  <c r="P236" i="3"/>
  <c r="BK236" i="3"/>
  <c r="J236" i="3"/>
  <c r="BE236" i="3" s="1"/>
  <c r="BI234" i="3"/>
  <c r="BH234" i="3"/>
  <c r="BG234" i="3"/>
  <c r="BF234" i="3"/>
  <c r="BE234" i="3"/>
  <c r="T234" i="3"/>
  <c r="R234" i="3"/>
  <c r="P234" i="3"/>
  <c r="BK234" i="3"/>
  <c r="J234" i="3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BE226" i="3"/>
  <c r="T226" i="3"/>
  <c r="R226" i="3"/>
  <c r="P226" i="3"/>
  <c r="BK226" i="3"/>
  <c r="J226" i="3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T218" i="3"/>
  <c r="R218" i="3"/>
  <c r="P218" i="3"/>
  <c r="BK218" i="3"/>
  <c r="J218" i="3"/>
  <c r="BE218" i="3" s="1"/>
  <c r="BI214" i="3"/>
  <c r="BH214" i="3"/>
  <c r="BG214" i="3"/>
  <c r="BF214" i="3"/>
  <c r="BE214" i="3"/>
  <c r="T214" i="3"/>
  <c r="R214" i="3"/>
  <c r="P214" i="3"/>
  <c r="BK214" i="3"/>
  <c r="J214" i="3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BE212" i="3"/>
  <c r="T212" i="3"/>
  <c r="R212" i="3"/>
  <c r="P212" i="3"/>
  <c r="BK212" i="3"/>
  <c r="J212" i="3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BE210" i="3"/>
  <c r="T210" i="3"/>
  <c r="R210" i="3"/>
  <c r="P210" i="3"/>
  <c r="BK210" i="3"/>
  <c r="J210" i="3"/>
  <c r="BI209" i="3"/>
  <c r="BH209" i="3"/>
  <c r="BG209" i="3"/>
  <c r="BF209" i="3"/>
  <c r="T209" i="3"/>
  <c r="R209" i="3"/>
  <c r="P209" i="3"/>
  <c r="BK209" i="3"/>
  <c r="J209" i="3"/>
  <c r="BE209" i="3" s="1"/>
  <c r="BI204" i="3"/>
  <c r="BH204" i="3"/>
  <c r="BG204" i="3"/>
  <c r="BF204" i="3"/>
  <c r="BE204" i="3"/>
  <c r="T204" i="3"/>
  <c r="R204" i="3"/>
  <c r="P204" i="3"/>
  <c r="BK204" i="3"/>
  <c r="J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BE202" i="3"/>
  <c r="T202" i="3"/>
  <c r="R202" i="3"/>
  <c r="P202" i="3"/>
  <c r="BK202" i="3"/>
  <c r="J202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BE198" i="3"/>
  <c r="T198" i="3"/>
  <c r="R198" i="3"/>
  <c r="P198" i="3"/>
  <c r="BK198" i="3"/>
  <c r="J198" i="3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T192" i="3"/>
  <c r="R192" i="3"/>
  <c r="R191" i="3" s="1"/>
  <c r="P192" i="3"/>
  <c r="BK192" i="3"/>
  <c r="J192" i="3"/>
  <c r="BE192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1" i="3"/>
  <c r="BH161" i="3"/>
  <c r="BG161" i="3"/>
  <c r="BF161" i="3"/>
  <c r="T161" i="3"/>
  <c r="R161" i="3"/>
  <c r="P161" i="3"/>
  <c r="BK161" i="3"/>
  <c r="BK160" i="3" s="1"/>
  <c r="J160" i="3" s="1"/>
  <c r="J61" i="3" s="1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BE157" i="3"/>
  <c r="T157" i="3"/>
  <c r="R157" i="3"/>
  <c r="P157" i="3"/>
  <c r="BK157" i="3"/>
  <c r="J157" i="3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BE151" i="3"/>
  <c r="T151" i="3"/>
  <c r="R151" i="3"/>
  <c r="P151" i="3"/>
  <c r="BK151" i="3"/>
  <c r="J151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BE145" i="3"/>
  <c r="T145" i="3"/>
  <c r="R145" i="3"/>
  <c r="P145" i="3"/>
  <c r="BK145" i="3"/>
  <c r="J145" i="3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4" i="3"/>
  <c r="BH134" i="3"/>
  <c r="BG134" i="3"/>
  <c r="BF134" i="3"/>
  <c r="BE134" i="3"/>
  <c r="T134" i="3"/>
  <c r="R134" i="3"/>
  <c r="P134" i="3"/>
  <c r="P133" i="3" s="1"/>
  <c r="BK134" i="3"/>
  <c r="BK133" i="3" s="1"/>
  <c r="J133" i="3" s="1"/>
  <c r="J60" i="3" s="1"/>
  <c r="J134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2" i="3"/>
  <c r="BH122" i="3"/>
  <c r="BG122" i="3"/>
  <c r="BF122" i="3"/>
  <c r="T122" i="3"/>
  <c r="R122" i="3"/>
  <c r="P122" i="3"/>
  <c r="BK122" i="3"/>
  <c r="J122" i="3"/>
  <c r="BE122" i="3" s="1"/>
  <c r="BI118" i="3"/>
  <c r="BH118" i="3"/>
  <c r="BG118" i="3"/>
  <c r="BF118" i="3"/>
  <c r="T118" i="3"/>
  <c r="R118" i="3"/>
  <c r="P118" i="3"/>
  <c r="BK118" i="3"/>
  <c r="BK117" i="3" s="1"/>
  <c r="J117" i="3" s="1"/>
  <c r="J59" i="3" s="1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R110" i="3"/>
  <c r="P110" i="3"/>
  <c r="BK110" i="3"/>
  <c r="J110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BF101" i="3"/>
  <c r="T101" i="3"/>
  <c r="T100" i="3" s="1"/>
  <c r="R101" i="3"/>
  <c r="R100" i="3" s="1"/>
  <c r="P101" i="3"/>
  <c r="BK101" i="3"/>
  <c r="J101" i="3"/>
  <c r="BE101" i="3" s="1"/>
  <c r="J94" i="3"/>
  <c r="F94" i="3"/>
  <c r="F92" i="3"/>
  <c r="E90" i="3"/>
  <c r="E88" i="3"/>
  <c r="J51" i="3"/>
  <c r="F51" i="3"/>
  <c r="F49" i="3"/>
  <c r="E47" i="3"/>
  <c r="J18" i="3"/>
  <c r="E18" i="3"/>
  <c r="F95" i="3" s="1"/>
  <c r="J17" i="3"/>
  <c r="J12" i="3"/>
  <c r="J49" i="3" s="1"/>
  <c r="E7" i="3"/>
  <c r="E45" i="3" s="1"/>
  <c r="AY52" i="1"/>
  <c r="AX52" i="1"/>
  <c r="BI165" i="2"/>
  <c r="BH165" i="2"/>
  <c r="BG165" i="2"/>
  <c r="BF165" i="2"/>
  <c r="T165" i="2"/>
  <c r="T164" i="2" s="1"/>
  <c r="T163" i="2" s="1"/>
  <c r="R165" i="2"/>
  <c r="R164" i="2" s="1"/>
  <c r="R163" i="2" s="1"/>
  <c r="P165" i="2"/>
  <c r="P164" i="2" s="1"/>
  <c r="P163" i="2" s="1"/>
  <c r="BK165" i="2"/>
  <c r="BK164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T159" i="2" s="1"/>
  <c r="R160" i="2"/>
  <c r="R159" i="2" s="1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P153" i="2" s="1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R146" i="2" s="1"/>
  <c r="P147" i="2"/>
  <c r="BK147" i="2"/>
  <c r="BK146" i="2" s="1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R140" i="2" s="1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T101" i="2" s="1"/>
  <c r="R102" i="2"/>
  <c r="R101" i="2" s="1"/>
  <c r="P102" i="2"/>
  <c r="P101" i="2" s="1"/>
  <c r="BK102" i="2"/>
  <c r="BK101" i="2" s="1"/>
  <c r="J101" i="2" s="1"/>
  <c r="J59" i="2" s="1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4" i="2"/>
  <c r="BH94" i="2"/>
  <c r="BG94" i="2"/>
  <c r="BF94" i="2"/>
  <c r="T94" i="2"/>
  <c r="R94" i="2"/>
  <c r="P94" i="2"/>
  <c r="BK94" i="2"/>
  <c r="J94" i="2"/>
  <c r="BE94" i="2" s="1"/>
  <c r="BI90" i="2"/>
  <c r="BH90" i="2"/>
  <c r="F33" i="2" s="1"/>
  <c r="BC52" i="1" s="1"/>
  <c r="BG90" i="2"/>
  <c r="BF90" i="2"/>
  <c r="T90" i="2"/>
  <c r="R90" i="2"/>
  <c r="R89" i="2" s="1"/>
  <c r="P90" i="2"/>
  <c r="BK90" i="2"/>
  <c r="J90" i="2"/>
  <c r="BE90" i="2" s="1"/>
  <c r="J83" i="2"/>
  <c r="F83" i="2"/>
  <c r="F81" i="2"/>
  <c r="E79" i="2"/>
  <c r="J51" i="2"/>
  <c r="F51" i="2"/>
  <c r="F49" i="2"/>
  <c r="E47" i="2"/>
  <c r="E45" i="2"/>
  <c r="J18" i="2"/>
  <c r="E18" i="2"/>
  <c r="F52" i="2" s="1"/>
  <c r="J17" i="2"/>
  <c r="J12" i="2"/>
  <c r="J81" i="2" s="1"/>
  <c r="E7" i="2"/>
  <c r="E77" i="2" s="1"/>
  <c r="AS51" i="1"/>
  <c r="L47" i="1"/>
  <c r="AM46" i="1"/>
  <c r="L46" i="1"/>
  <c r="AM44" i="1"/>
  <c r="L44" i="1"/>
  <c r="L42" i="1"/>
  <c r="L41" i="1"/>
  <c r="F32" i="3" l="1"/>
  <c r="BB53" i="1" s="1"/>
  <c r="BK324" i="3"/>
  <c r="J324" i="3" s="1"/>
  <c r="J65" i="3" s="1"/>
  <c r="BK89" i="2"/>
  <c r="BK104" i="2"/>
  <c r="J104" i="2" s="1"/>
  <c r="J60" i="2" s="1"/>
  <c r="T140" i="2"/>
  <c r="BK159" i="2"/>
  <c r="J159" i="2" s="1"/>
  <c r="J65" i="2" s="1"/>
  <c r="P324" i="3"/>
  <c r="R437" i="3"/>
  <c r="BK474" i="3"/>
  <c r="J474" i="3" s="1"/>
  <c r="J73" i="3" s="1"/>
  <c r="R141" i="4"/>
  <c r="P168" i="4"/>
  <c r="T198" i="4"/>
  <c r="F52" i="5"/>
  <c r="R219" i="5"/>
  <c r="R218" i="5" s="1"/>
  <c r="BK140" i="2"/>
  <c r="J140" i="2" s="1"/>
  <c r="J61" i="2" s="1"/>
  <c r="P146" i="2"/>
  <c r="T153" i="2"/>
  <c r="R153" i="2"/>
  <c r="P159" i="2"/>
  <c r="P100" i="3"/>
  <c r="T133" i="3"/>
  <c r="P191" i="3"/>
  <c r="E45" i="4"/>
  <c r="R89" i="4"/>
  <c r="R119" i="4"/>
  <c r="R178" i="4"/>
  <c r="T185" i="4"/>
  <c r="BK198" i="4"/>
  <c r="J198" i="4" s="1"/>
  <c r="J64" i="4" s="1"/>
  <c r="P206" i="4"/>
  <c r="P205" i="4" s="1"/>
  <c r="T144" i="5"/>
  <c r="F33" i="9"/>
  <c r="BC59" i="1" s="1"/>
  <c r="BK285" i="3"/>
  <c r="BK437" i="3"/>
  <c r="J437" i="3" s="1"/>
  <c r="J71" i="3" s="1"/>
  <c r="R474" i="3"/>
  <c r="R485" i="3"/>
  <c r="T505" i="3"/>
  <c r="T504" i="3" s="1"/>
  <c r="BK141" i="4"/>
  <c r="J141" i="4" s="1"/>
  <c r="J60" i="4" s="1"/>
  <c r="R206" i="4"/>
  <c r="R205" i="4" s="1"/>
  <c r="T134" i="5"/>
  <c r="BK144" i="5"/>
  <c r="J144" i="5" s="1"/>
  <c r="J61" i="5" s="1"/>
  <c r="E45" i="6"/>
  <c r="R132" i="6"/>
  <c r="R131" i="6" s="1"/>
  <c r="F30" i="9"/>
  <c r="AZ59" i="1" s="1"/>
  <c r="T78" i="9"/>
  <c r="T77" i="9" s="1"/>
  <c r="F34" i="9"/>
  <c r="BD59" i="1" s="1"/>
  <c r="F31" i="2"/>
  <c r="BA52" i="1" s="1"/>
  <c r="R104" i="2"/>
  <c r="P140" i="2"/>
  <c r="T146" i="2"/>
  <c r="T145" i="2" s="1"/>
  <c r="BK100" i="3"/>
  <c r="J100" i="3" s="1"/>
  <c r="J58" i="3" s="1"/>
  <c r="F30" i="3"/>
  <c r="AZ53" i="1" s="1"/>
  <c r="F34" i="3"/>
  <c r="BD53" i="1" s="1"/>
  <c r="R117" i="3"/>
  <c r="R133" i="3"/>
  <c r="R160" i="3"/>
  <c r="BK191" i="3"/>
  <c r="J191" i="3" s="1"/>
  <c r="J62" i="3" s="1"/>
  <c r="R285" i="3"/>
  <c r="T324" i="3"/>
  <c r="R375" i="3"/>
  <c r="BK420" i="3"/>
  <c r="J420" i="3" s="1"/>
  <c r="J69" i="3" s="1"/>
  <c r="R433" i="3"/>
  <c r="T437" i="3"/>
  <c r="P474" i="3"/>
  <c r="F33" i="4"/>
  <c r="BC54" i="1" s="1"/>
  <c r="T141" i="4"/>
  <c r="P83" i="6"/>
  <c r="P82" i="6" s="1"/>
  <c r="J31" i="6"/>
  <c r="AW56" i="1" s="1"/>
  <c r="P89" i="2"/>
  <c r="F32" i="2"/>
  <c r="BB52" i="1" s="1"/>
  <c r="T104" i="2"/>
  <c r="BK153" i="2"/>
  <c r="J153" i="2" s="1"/>
  <c r="J64" i="2" s="1"/>
  <c r="J31" i="3"/>
  <c r="AW53" i="1" s="1"/>
  <c r="T117" i="3"/>
  <c r="T160" i="3"/>
  <c r="T285" i="3"/>
  <c r="T358" i="3"/>
  <c r="BK465" i="3"/>
  <c r="J465" i="3" s="1"/>
  <c r="J72" i="3" s="1"/>
  <c r="J30" i="4"/>
  <c r="AV54" i="1" s="1"/>
  <c r="T89" i="4"/>
  <c r="BK219" i="5"/>
  <c r="J219" i="5" s="1"/>
  <c r="J64" i="5" s="1"/>
  <c r="P145" i="2"/>
  <c r="R88" i="2"/>
  <c r="T89" i="2"/>
  <c r="F34" i="2"/>
  <c r="BD52" i="1" s="1"/>
  <c r="P104" i="2"/>
  <c r="R145" i="2"/>
  <c r="F33" i="3"/>
  <c r="BC53" i="1" s="1"/>
  <c r="P117" i="3"/>
  <c r="P160" i="3"/>
  <c r="T191" i="3"/>
  <c r="T99" i="3" s="1"/>
  <c r="P285" i="3"/>
  <c r="R324" i="3"/>
  <c r="P358" i="3"/>
  <c r="R465" i="3"/>
  <c r="R510" i="3"/>
  <c r="P89" i="4"/>
  <c r="P178" i="4"/>
  <c r="J49" i="5"/>
  <c r="J78" i="5"/>
  <c r="BK119" i="4"/>
  <c r="J119" i="4" s="1"/>
  <c r="J59" i="4" s="1"/>
  <c r="P141" i="4"/>
  <c r="T168" i="4"/>
  <c r="T178" i="4"/>
  <c r="P185" i="4"/>
  <c r="R198" i="4"/>
  <c r="T86" i="5"/>
  <c r="T85" i="5" s="1"/>
  <c r="F34" i="5"/>
  <c r="BD55" i="1" s="1"/>
  <c r="P134" i="5"/>
  <c r="P85" i="5" s="1"/>
  <c r="P84" i="5" s="1"/>
  <c r="AU55" i="1" s="1"/>
  <c r="R144" i="5"/>
  <c r="T219" i="5"/>
  <c r="T218" i="5" s="1"/>
  <c r="T83" i="6"/>
  <c r="T82" i="6" s="1"/>
  <c r="T81" i="6" s="1"/>
  <c r="F33" i="6"/>
  <c r="BC56" i="1" s="1"/>
  <c r="P132" i="6"/>
  <c r="P131" i="6" s="1"/>
  <c r="AU57" i="1"/>
  <c r="BA57" i="1"/>
  <c r="BD58" i="1"/>
  <c r="F52" i="9"/>
  <c r="P78" i="9"/>
  <c r="P77" i="9" s="1"/>
  <c r="AU59" i="1" s="1"/>
  <c r="F31" i="9"/>
  <c r="BA59" i="1" s="1"/>
  <c r="BK358" i="3"/>
  <c r="J358" i="3" s="1"/>
  <c r="J66" i="3" s="1"/>
  <c r="T415" i="3"/>
  <c r="T433" i="3"/>
  <c r="P465" i="3"/>
  <c r="T485" i="3"/>
  <c r="R505" i="3"/>
  <c r="R504" i="3" s="1"/>
  <c r="T510" i="3"/>
  <c r="F34" i="4"/>
  <c r="BD54" i="1" s="1"/>
  <c r="P119" i="4"/>
  <c r="BK168" i="4"/>
  <c r="J168" i="4" s="1"/>
  <c r="J61" i="4" s="1"/>
  <c r="R185" i="4"/>
  <c r="BK206" i="4"/>
  <c r="BK86" i="5"/>
  <c r="F31" i="5"/>
  <c r="BA55" i="1" s="1"/>
  <c r="R134" i="5"/>
  <c r="BK83" i="6"/>
  <c r="F30" i="6"/>
  <c r="AZ56" i="1" s="1"/>
  <c r="F34" i="6"/>
  <c r="BD56" i="1" s="1"/>
  <c r="BB57" i="1"/>
  <c r="BA58" i="1"/>
  <c r="R78" i="9"/>
  <c r="R77" i="9" s="1"/>
  <c r="F32" i="9"/>
  <c r="BB59" i="1" s="1"/>
  <c r="R358" i="3"/>
  <c r="P415" i="3"/>
  <c r="P433" i="3"/>
  <c r="T465" i="3"/>
  <c r="P485" i="3"/>
  <c r="BK505" i="3"/>
  <c r="P510" i="3"/>
  <c r="F32" i="4"/>
  <c r="BB54" i="1" s="1"/>
  <c r="T119" i="4"/>
  <c r="R168" i="4"/>
  <c r="BK185" i="4"/>
  <c r="J185" i="4" s="1"/>
  <c r="J63" i="4" s="1"/>
  <c r="R86" i="5"/>
  <c r="F33" i="5"/>
  <c r="BC55" i="1" s="1"/>
  <c r="BK134" i="5"/>
  <c r="J134" i="5" s="1"/>
  <c r="J60" i="5" s="1"/>
  <c r="R83" i="6"/>
  <c r="R82" i="6" s="1"/>
  <c r="F32" i="6"/>
  <c r="BB56" i="1" s="1"/>
  <c r="BD57" i="1"/>
  <c r="BC58" i="1"/>
  <c r="E45" i="9"/>
  <c r="J71" i="9"/>
  <c r="BK78" i="9"/>
  <c r="J78" i="9" s="1"/>
  <c r="J57" i="9" s="1"/>
  <c r="BK88" i="2"/>
  <c r="J89" i="2"/>
  <c r="J58" i="2" s="1"/>
  <c r="J30" i="2"/>
  <c r="AV52" i="1" s="1"/>
  <c r="F30" i="2"/>
  <c r="AZ52" i="1" s="1"/>
  <c r="BK504" i="3"/>
  <c r="J504" i="3" s="1"/>
  <c r="J76" i="3" s="1"/>
  <c r="J505" i="3"/>
  <c r="J77" i="3" s="1"/>
  <c r="BK131" i="6"/>
  <c r="J131" i="6" s="1"/>
  <c r="J59" i="6" s="1"/>
  <c r="J132" i="6"/>
  <c r="J60" i="6" s="1"/>
  <c r="J285" i="3"/>
  <c r="J64" i="3" s="1"/>
  <c r="J146" i="2"/>
  <c r="J63" i="2" s="1"/>
  <c r="BK163" i="2"/>
  <c r="J163" i="2" s="1"/>
  <c r="J66" i="2" s="1"/>
  <c r="J164" i="2"/>
  <c r="J67" i="2" s="1"/>
  <c r="J89" i="4"/>
  <c r="J58" i="4" s="1"/>
  <c r="BK205" i="4"/>
  <c r="J205" i="4" s="1"/>
  <c r="J66" i="4" s="1"/>
  <c r="J206" i="4"/>
  <c r="J67" i="4" s="1"/>
  <c r="J86" i="5"/>
  <c r="J58" i="5" s="1"/>
  <c r="J83" i="6"/>
  <c r="J58" i="6" s="1"/>
  <c r="BK82" i="6"/>
  <c r="BK99" i="3"/>
  <c r="J30" i="5"/>
  <c r="AV55" i="1" s="1"/>
  <c r="F30" i="5"/>
  <c r="AZ55" i="1" s="1"/>
  <c r="AZ58" i="1"/>
  <c r="F84" i="2"/>
  <c r="F52" i="3"/>
  <c r="J92" i="3"/>
  <c r="F31" i="3"/>
  <c r="BA53" i="1" s="1"/>
  <c r="F84" i="4"/>
  <c r="F30" i="4"/>
  <c r="AZ54" i="1" s="1"/>
  <c r="F78" i="6"/>
  <c r="F31" i="6"/>
  <c r="BA56" i="1" s="1"/>
  <c r="AV57" i="1"/>
  <c r="AW58" i="1"/>
  <c r="J30" i="9"/>
  <c r="AV59" i="1" s="1"/>
  <c r="J31" i="2"/>
  <c r="AW52" i="1" s="1"/>
  <c r="J30" i="3"/>
  <c r="AV53" i="1" s="1"/>
  <c r="J31" i="4"/>
  <c r="AW54" i="1" s="1"/>
  <c r="J31" i="5"/>
  <c r="AW55" i="1" s="1"/>
  <c r="BK218" i="5"/>
  <c r="J218" i="5" s="1"/>
  <c r="J63" i="5" s="1"/>
  <c r="J30" i="6"/>
  <c r="AV56" i="1" s="1"/>
  <c r="AT56" i="1" s="1"/>
  <c r="J49" i="2"/>
  <c r="J49" i="4"/>
  <c r="E45" i="5"/>
  <c r="J49" i="6"/>
  <c r="AW57" i="1"/>
  <c r="AV58" i="1"/>
  <c r="AT58" i="1" s="1"/>
  <c r="J31" i="9"/>
  <c r="AW59" i="1" s="1"/>
  <c r="AT53" i="1" l="1"/>
  <c r="BC51" i="1"/>
  <c r="AY51" i="1" s="1"/>
  <c r="BK284" i="3"/>
  <c r="J284" i="3" s="1"/>
  <c r="J63" i="3" s="1"/>
  <c r="R99" i="3"/>
  <c r="BK77" i="9"/>
  <c r="J77" i="9" s="1"/>
  <c r="R81" i="6"/>
  <c r="P99" i="3"/>
  <c r="AT54" i="1"/>
  <c r="BK145" i="2"/>
  <c r="J145" i="2" s="1"/>
  <c r="J62" i="2" s="1"/>
  <c r="R88" i="4"/>
  <c r="R87" i="4" s="1"/>
  <c r="T88" i="2"/>
  <c r="T87" i="2" s="1"/>
  <c r="R85" i="5"/>
  <c r="R84" i="5" s="1"/>
  <c r="AU58" i="1"/>
  <c r="P88" i="4"/>
  <c r="P87" i="4" s="1"/>
  <c r="AU54" i="1" s="1"/>
  <c r="T88" i="4"/>
  <c r="T87" i="4" s="1"/>
  <c r="T284" i="3"/>
  <c r="T98" i="3" s="1"/>
  <c r="P88" i="2"/>
  <c r="P87" i="2" s="1"/>
  <c r="AU52" i="1" s="1"/>
  <c r="BA51" i="1"/>
  <c r="AW51" i="1" s="1"/>
  <c r="AK27" i="1" s="1"/>
  <c r="BK85" i="5"/>
  <c r="BK84" i="5" s="1"/>
  <c r="J84" i="5" s="1"/>
  <c r="BK88" i="4"/>
  <c r="P284" i="3"/>
  <c r="P98" i="3" s="1"/>
  <c r="AU53" i="1" s="1"/>
  <c r="BD51" i="1"/>
  <c r="W30" i="1" s="1"/>
  <c r="T84" i="5"/>
  <c r="P81" i="6"/>
  <c r="AU56" i="1" s="1"/>
  <c r="R87" i="2"/>
  <c r="BB51" i="1"/>
  <c r="R284" i="3"/>
  <c r="R98" i="3" s="1"/>
  <c r="J88" i="2"/>
  <c r="J57" i="2" s="1"/>
  <c r="BK87" i="2"/>
  <c r="J87" i="2" s="1"/>
  <c r="BK81" i="6"/>
  <c r="J81" i="6" s="1"/>
  <c r="J82" i="6"/>
  <c r="J57" i="6" s="1"/>
  <c r="BK98" i="3"/>
  <c r="J98" i="3" s="1"/>
  <c r="J99" i="3"/>
  <c r="J57" i="3" s="1"/>
  <c r="J85" i="5"/>
  <c r="J57" i="5" s="1"/>
  <c r="J88" i="4"/>
  <c r="J57" i="4" s="1"/>
  <c r="BK87" i="4"/>
  <c r="J87" i="4" s="1"/>
  <c r="AT59" i="1"/>
  <c r="AT52" i="1"/>
  <c r="J27" i="9"/>
  <c r="J56" i="9"/>
  <c r="AT57" i="1"/>
  <c r="AT55" i="1"/>
  <c r="AZ51" i="1"/>
  <c r="W29" i="1" l="1"/>
  <c r="W27" i="1"/>
  <c r="AX51" i="1"/>
  <c r="W28" i="1"/>
  <c r="AU51" i="1"/>
  <c r="J27" i="5"/>
  <c r="J56" i="5"/>
  <c r="J36" i="9"/>
  <c r="AG59" i="1"/>
  <c r="AN59" i="1" s="1"/>
  <c r="J27" i="3"/>
  <c r="J56" i="3"/>
  <c r="J27" i="6"/>
  <c r="J56" i="6"/>
  <c r="W26" i="1"/>
  <c r="AV51" i="1"/>
  <c r="J27" i="4"/>
  <c r="J56" i="4"/>
  <c r="J27" i="2"/>
  <c r="J56" i="2"/>
  <c r="AG54" i="1" l="1"/>
  <c r="AN54" i="1" s="1"/>
  <c r="J36" i="4"/>
  <c r="AG55" i="1"/>
  <c r="AN55" i="1" s="1"/>
  <c r="J36" i="5"/>
  <c r="AG52" i="1"/>
  <c r="J36" i="2"/>
  <c r="J36" i="3"/>
  <c r="AG53" i="1"/>
  <c r="AN53" i="1" s="1"/>
  <c r="AG57" i="1"/>
  <c r="AN57" i="1" s="1"/>
  <c r="J36" i="6"/>
  <c r="AG56" i="1"/>
  <c r="AN56" i="1" s="1"/>
  <c r="AK26" i="1"/>
  <c r="AT51" i="1"/>
  <c r="AG58" i="1"/>
  <c r="AN58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<sst xmlns="http://schemas.openxmlformats.org/spreadsheetml/2006/main" count="11024" uniqueCount="2032">
  <si>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</si>
  <si>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</si>
  <si>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</si>
  <si>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</si>
  <si>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</si>
  <si>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</si>
  <si>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</si>
  <si>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{3b7b3f54-bd83-46e4-9758-46968978b36d}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</si>
  <si>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</si>
  <si>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</si>
  <si>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</si>
  <si>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</si>
  <si>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</si>
  <si>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</si>
  <si>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</si>
  <si>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</si>
  <si>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</si>
  <si>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790_17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</si>
  <si>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</si>
  <si>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</si>
  <si>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Vlkava, VDJ - rekonstrukce</t>
  </si>
  <si>
    <t>KSO:</t>
  </si>
  <si>
    <t>CC-CZ:</t>
  </si>
  <si>
    <t>Místo:</t>
  </si>
  <si>
    <t>Vlkava</t>
  </si>
  <si>
    <t>Datum:</t>
  </si>
  <si>
    <t>10.1.2017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</si>
  <si>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</si>
  <si>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</si>
  <si>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</si>
  <si>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</si>
  <si>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</si>
  <si>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</si>
  <si>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</si>
  <si>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</si>
  <si>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</si>
  <si>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</si>
  <si>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</si>
  <si>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</si>
  <si>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</si>
  <si>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</si>
  <si>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</si>
  <si>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</si>
  <si>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</si>
  <si>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</si>
  <si>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</si>
  <si>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</si>
  <si>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</si>
  <si>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</si>
  <si>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</si>
  <si>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</si>
  <si>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</si>
  <si>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</si>
  <si>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</si>
  <si>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</si>
  <si>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</si>
  <si>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</si>
  <si>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</si>
  <si>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</si>
  <si>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</si>
  <si>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</si>
  <si>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</si>
  <si>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</si>
  <si>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</si>
  <si>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</si>
  <si>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</si>
  <si>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</si>
  <si>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</si>
  <si>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</si>
  <si>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</si>
  <si>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</si>
  <si>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</si>
  <si>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</si>
  <si>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</si>
  <si>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</si>
  <si>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</si>
  <si>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</si>
  <si>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</si>
  <si>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</si>
  <si>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</si>
  <si>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{dd4a9ee5-2da5-4615-8f14-b9c6e8816861}</t>
  </si>
  <si>
    <t>2</t>
  </si>
  <si>
    <t>02</t>
  </si>
  <si>
    <t>SO 02 - Stavební část - vodojem</t>
  </si>
  <si>
    <t>{fe9dbffd-e4a0-447d-9c94-5e41c4cb9981}</t>
  </si>
  <si>
    <t>03</t>
  </si>
  <si>
    <t>SO 03 - Oplocení a terénní úpravy</t>
  </si>
  <si>
    <t>{9617e7bb-6629-407c-822c-8008d6e5bc96}</t>
  </si>
  <si>
    <t>04</t>
  </si>
  <si>
    <t>SO 04 - Výměna venkovních potrubí</t>
  </si>
  <si>
    <t>{23a2daa8-712d-4e93-97bb-3cee6e224033}</t>
  </si>
  <si>
    <t>05</t>
  </si>
  <si>
    <t>SO 05 - Elektrostavební část</t>
  </si>
  <si>
    <t>{d710417a-d409-43f9-ba0e-e6b762392e08}</t>
  </si>
  <si>
    <t>06</t>
  </si>
  <si>
    <t>PS 01 - Strojně technologická část</t>
  </si>
  <si>
    <t>PRO</t>
  </si>
  <si>
    <t>{1534006e-ff1d-402e-93ed-798b06e04100}</t>
  </si>
  <si>
    <t>07</t>
  </si>
  <si>
    <t>PS 02 - Elektrotechnologická část</t>
  </si>
  <si>
    <t>{41d42bb6-25a2-42f1-af28-062c7817f969}</t>
  </si>
  <si>
    <t>08</t>
  </si>
  <si>
    <t>VON</t>
  </si>
  <si>
    <t>{3c359da2-a6aa-404c-9d3d-33b4f0963cdd}</t>
  </si>
  <si>
    <t>1) Krycí list soupisu</t>
  </si>
  <si>
    <t>2) Rekapitulace</t>
  </si>
  <si>
    <t>3) Soupis prací</t>
  </si>
  <si>
    <t>Zpět na list:</t>
  </si>
  <si>
    <t>Rekapitulace stavby</t>
  </si>
  <si>
    <t>od</t>
  </si>
  <si>
    <t>odkopávky</t>
  </si>
  <si>
    <t>m3</t>
  </si>
  <si>
    <t>152,209</t>
  </si>
  <si>
    <t>KRYCÍ LIST SOUPISU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</si>
  <si>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</si>
  <si>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</si>
  <si>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</si>
  <si>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</si>
  <si>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</si>
  <si>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</si>
  <si>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</si>
  <si>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</si>
  <si>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</si>
  <si>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</si>
  <si>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</si>
  <si>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</si>
  <si>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</si>
  <si>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</si>
  <si>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</si>
  <si>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</si>
  <si>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</si>
  <si>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</si>
  <si>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</si>
  <si>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</si>
  <si>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</si>
  <si>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</si>
  <si>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</si>
  <si>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</si>
  <si>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</si>
  <si>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</si>
  <si>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</si>
  <si>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</si>
  <si>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</si>
  <si>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</si>
  <si>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</si>
  <si>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</si>
  <si>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</si>
  <si>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</si>
  <si>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</si>
  <si>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</si>
  <si>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</si>
  <si>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</si>
  <si>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</si>
  <si>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2017 01</t>
  </si>
  <si>
    <t>4</t>
  </si>
  <si>
    <t>-568266628</t>
  </si>
  <si>
    <t>VV</t>
  </si>
  <si>
    <t>pi*3,2*3,2*2*0,15"strop nádrží"</t>
  </si>
  <si>
    <t>(PI*0,15*(4,4*4,4-3,2*3,2))*2 "obvod nádrží"</t>
  </si>
  <si>
    <t>Součet</t>
  </si>
  <si>
    <t>122201102</t>
  </si>
  <si>
    <t>Odkopávky a prokopávky nezapažené s přehozením výkopku na vzdálenost do 3 m nebo s naložením na dopravní prostředek v hornině tř. 3 přes 100 do 1 000 m3</t>
  </si>
  <si>
    <t>407324143</t>
  </si>
  <si>
    <t>1,2*0,85*pi*6,7*2 "obvod nádrží"</t>
  </si>
  <si>
    <t>pi*3,2*3,2*1,5*2 "strop nádrží"</t>
  </si>
  <si>
    <t>4*1,2*1,2+ 3,5*2*1 "armaturní objekt"</t>
  </si>
  <si>
    <t>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</si>
  <si>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</si>
  <si>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</si>
  <si>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-770928845</t>
  </si>
  <si>
    <t>od*2  "odkopávky, zpět do násypů"</t>
  </si>
  <si>
    <t>Vodorovné konstrukce</t>
  </si>
  <si>
    <t>440351216</t>
  </si>
  <si>
    <t>Podpěrná konstrukce se zpevněním dna bednění střešních konstrukcí výšky do 4 m, na výměru m2 půdorysu pro zatížení betonovou směsí a výztuží přes 10 do 20 kPa odstranění</t>
  </si>
  <si>
    <t>m2</t>
  </si>
  <si>
    <t>-1110685556</t>
  </si>
  <si>
    <t>4,5*3,2</t>
  </si>
  <si>
    <t>9</t>
  </si>
  <si>
    <t>Ostatní konstrukce a práce-bourání</t>
  </si>
  <si>
    <t>5</t>
  </si>
  <si>
    <t>962032241</t>
  </si>
  <si>
    <t>Bourání zdiva nadzákladového z cihel nebo tvárnic z cihel pálených nebo vápenopískových, na maltu cementovou, objemu přes 1 m3</t>
  </si>
  <si>
    <t>-912437947</t>
  </si>
  <si>
    <t>0,59*0,35*(4,26+2,4)*2 "strop armaturní kom."</t>
  </si>
  <si>
    <t>(1,5*1,7*0,15*4)+(1,8*3,1*0,15*2) "vstupní skořepiny"</t>
  </si>
  <si>
    <t>3,7*0,9*0,2*2 "zídky"</t>
  </si>
  <si>
    <t>6</t>
  </si>
  <si>
    <t>962042321</t>
  </si>
  <si>
    <t>Bourání zdiva z betonu prostého nadzákladového objemu přes 1 m3</t>
  </si>
  <si>
    <t>1697344398</t>
  </si>
  <si>
    <t>(4,26+2,4)*2*1,64*0,35 "armaturní komora"</t>
  </si>
  <si>
    <t>7</t>
  </si>
  <si>
    <t>962052211</t>
  </si>
  <si>
    <t>Bourání zdiva železobetonového nadzákladového, objemu přes 1 m3</t>
  </si>
  <si>
    <t>1295179666</t>
  </si>
  <si>
    <t>(1,6*1,39*0,15*4)+(1,8*3*0,15*2) "skořepiny"</t>
  </si>
  <si>
    <t>8</t>
  </si>
  <si>
    <t>963012510</t>
  </si>
  <si>
    <t>Bourání stropů z desek nebo panelů železobetonových prefabrikovaných s dutinami z desek, š. do 300 mm tl. do 140 mm</t>
  </si>
  <si>
    <t>13222839</t>
  </si>
  <si>
    <t>3,9*2,72*0,15 "strop arm. komory"</t>
  </si>
  <si>
    <t>963051113</t>
  </si>
  <si>
    <t>Bourání železobetonových stropů deskových, tl. přes 80 mm</t>
  </si>
  <si>
    <t>501421916</t>
  </si>
  <si>
    <t>4,26*3,1*0,2 "podlaha v komoře"</t>
  </si>
  <si>
    <t>10</t>
  </si>
  <si>
    <t>965042241</t>
  </si>
  <si>
    <t>Bourání mazanin betonových nebo z litého asfaltu tl. přes 100 mm, plochy přes 4 m2</t>
  </si>
  <si>
    <t>1702165249</t>
  </si>
  <si>
    <t>pi*3,2*3,2*0,12*2 "spádový beton"</t>
  </si>
  <si>
    <t>2,7*3,9*0,05 "strop arm.komory"</t>
  </si>
  <si>
    <t>11</t>
  </si>
  <si>
    <t>977131110</t>
  </si>
  <si>
    <t>Vrty příklepovými vrtáky do cihelného zdiva nebo prostého betonu průměru do 16 mm</t>
  </si>
  <si>
    <t>m</t>
  </si>
  <si>
    <t>-877651908</t>
  </si>
  <si>
    <t>13*3*2*0,1 "vrty pro výztuž D14"</t>
  </si>
  <si>
    <t>12</t>
  </si>
  <si>
    <t>977131291</t>
  </si>
  <si>
    <t>Vrty příklepovými vrtáky do cihelného zdiva nebo prostého betonu Příplatek k cenám za práci ve stísněném prostoru</t>
  </si>
  <si>
    <t>-1955802507</t>
  </si>
  <si>
    <t>13</t>
  </si>
  <si>
    <t>977151125</t>
  </si>
  <si>
    <t>Jádrové vrty diamantovými korunkami do stavebních materiálů (železobetonu, betonu, cihel, obkladů, dlažeb, kamene) průměru přes 180 do 200 mm</t>
  </si>
  <si>
    <t>-1600609386</t>
  </si>
  <si>
    <t>0,8*2 "zaslepeni K+F"</t>
  </si>
  <si>
    <t>14</t>
  </si>
  <si>
    <t>977151126</t>
  </si>
  <si>
    <t>Jádrové vrty diamantovými korunkami do stavebních materiálů (železobetonu, betonu, cihel, obkladů, dlažeb, kamene) průměru přes 200 do 225 mm</t>
  </si>
  <si>
    <t>872036021</t>
  </si>
  <si>
    <t>0,35 "B"</t>
  </si>
  <si>
    <t>0,8 "E"</t>
  </si>
  <si>
    <t>0,9 "I"</t>
  </si>
  <si>
    <t>977151127</t>
  </si>
  <si>
    <t>Jádrové vrty diamantovými korunkami do stavebních materiálů (železobetonu, betonu, cihel, obkladů, dlažeb, kamene) průměru přes 225 do 250 mm</t>
  </si>
  <si>
    <t>835587354</t>
  </si>
  <si>
    <t>0,35 "A"</t>
  </si>
  <si>
    <t>0,8 "J"</t>
  </si>
  <si>
    <t>0,95*5 "D,G,H,L,M"</t>
  </si>
  <si>
    <t>16</t>
  </si>
  <si>
    <t>977151129</t>
  </si>
  <si>
    <t>Jádrové vrty diamantovými korunkami do stavebních materiálů (železobetonu, betonu, cihel, obkladů, dlažeb, kamene) průměru přes 300 do 350 mm</t>
  </si>
  <si>
    <t>1318774307</t>
  </si>
  <si>
    <t>0,35 "C"</t>
  </si>
  <si>
    <t>17</t>
  </si>
  <si>
    <t>977151911</t>
  </si>
  <si>
    <t>Jádrové vrty diamantovými korunkami do stavebních materiálů (železobetonu, betonu, cihel, obkladů, dlažeb, kamene) Příplatek k cenám za práci ve stísněném prostoru</t>
  </si>
  <si>
    <t>1235098475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</si>
  <si>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</si>
  <si>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</si>
  <si>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</si>
  <si>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</si>
  <si>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</si>
  <si>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t</t>
  </si>
  <si>
    <t>1042369361</t>
  </si>
  <si>
    <t>19</t>
  </si>
  <si>
    <t>997013509</t>
  </si>
  <si>
    <t>Odvoz suti a vybouraných hmot na skládku nebo meziskládku se složením, na vzdálenost Příplatek k ceně za každý další i započatý 1 km přes 1 km</t>
  </si>
  <si>
    <t>1180876856</t>
  </si>
  <si>
    <t>68,622*12 'Přepočtené koeficientem množství</t>
  </si>
  <si>
    <t>20</t>
  </si>
  <si>
    <t>997013831</t>
  </si>
  <si>
    <t>Poplatek za uložení stavebního odpadu na skládce (skládkovné) směsného</t>
  </si>
  <si>
    <t>-1943674148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</si>
  <si>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</si>
  <si>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</si>
  <si>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</si>
  <si>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</si>
  <si>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</si>
  <si>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</si>
  <si>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214778722</t>
  </si>
  <si>
    <t>pi*3,2*3,2*2 "strop nádrží"</t>
  </si>
  <si>
    <t>22</t>
  </si>
  <si>
    <t>711131821</t>
  </si>
  <si>
    <t>Odstranění izolace proti zemní vlhkosti na ploše svislé S</t>
  </si>
  <si>
    <t>-1961396051</t>
  </si>
  <si>
    <t>pi*6,4*0,65*2 "boky aku.komor"</t>
  </si>
  <si>
    <t>(3*1,8*2)+(1,5*1,7*4) "skořepiny"</t>
  </si>
  <si>
    <t>764</t>
  </si>
  <si>
    <t>Konstrukce klempířské</t>
  </si>
  <si>
    <t>23</t>
  </si>
  <si>
    <t>712300843</t>
  </si>
  <si>
    <t>Odstranění ze střech plochých do 10 st. zbytkového asfaltového pásu odsekáním</t>
  </si>
  <si>
    <t>-531230898</t>
  </si>
  <si>
    <t>24</t>
  </si>
  <si>
    <t>764002841</t>
  </si>
  <si>
    <t>Demontáž klempířských konstrukcí oplechování horních ploch zdí a nadezdívek do suti</t>
  </si>
  <si>
    <t>-2027628887</t>
  </si>
  <si>
    <t>(4,26+3,1)*2</t>
  </si>
  <si>
    <t>767</t>
  </si>
  <si>
    <t>Konstrukce zámečnické</t>
  </si>
  <si>
    <t>25</t>
  </si>
  <si>
    <t>767641800</t>
  </si>
  <si>
    <t>Demontáž dveřních zárubní odřezáním od upevnění, plochy dveří do 2,5 m2</t>
  </si>
  <si>
    <t>kus</t>
  </si>
  <si>
    <t>1751409968</t>
  </si>
  <si>
    <t>26</t>
  </si>
  <si>
    <t>767691822</t>
  </si>
  <si>
    <t>Vyvěšení nebo zavěšení kovových křídel – ostatní práce s případným uložením a opětovným zavěšením po provedení stavebních změn dveří, plochy do 2 m2</t>
  </si>
  <si>
    <t>-1164659815</t>
  </si>
  <si>
    <t>27</t>
  </si>
  <si>
    <t>767996803</t>
  </si>
  <si>
    <t>Demontáž ostatních zámečnických konstrukcí o hmotnosti jednotlivých dílů rozebráním přes 100 do 250 kg</t>
  </si>
  <si>
    <t>kg</t>
  </si>
  <si>
    <t>-544532313</t>
  </si>
  <si>
    <t>M</t>
  </si>
  <si>
    <t>Práce a dodávky M</t>
  </si>
  <si>
    <t>23-M</t>
  </si>
  <si>
    <t>Montáže potrubí</t>
  </si>
  <si>
    <t>28</t>
  </si>
  <si>
    <t>23108111R</t>
  </si>
  <si>
    <t>Demontáž původního ocelového vystrojení rozřezáním a uložením na skládku v areálu VDJ</t>
  </si>
  <si>
    <t>64</t>
  </si>
  <si>
    <t>-893832412</t>
  </si>
  <si>
    <t>940 "demontáž vystrojení VDJ"</t>
  </si>
  <si>
    <t>san_1</t>
  </si>
  <si>
    <t>sanace 1 - strop aku komory</t>
  </si>
  <si>
    <t>53,429</t>
  </si>
  <si>
    <t>san_5</t>
  </si>
  <si>
    <t>sanace 5 - stěny suterénu arma komory</t>
  </si>
  <si>
    <t>53,1</t>
  </si>
  <si>
    <t>san_3</t>
  </si>
  <si>
    <t>sanace 3 - dno aku komor</t>
  </si>
  <si>
    <t>56,549</t>
  </si>
  <si>
    <t>san_6</t>
  </si>
  <si>
    <t>sanace 6 - dno suterénu arma komory</t>
  </si>
  <si>
    <t>8,4</t>
  </si>
  <si>
    <t>san_2</t>
  </si>
  <si>
    <t>sanace 2 -  stěny aku komory</t>
  </si>
  <si>
    <t>150,796</t>
  </si>
  <si>
    <t>san_4</t>
  </si>
  <si>
    <t>sanace 4 - odpadní jímka aku komory</t>
  </si>
  <si>
    <t>san_7</t>
  </si>
  <si>
    <t>sanace 7 - odpadní jímka arm komora</t>
  </si>
  <si>
    <t>1,98</t>
  </si>
  <si>
    <t>02 - SO 02 - Stavební část - vodojem</t>
  </si>
  <si>
    <t>kce_4</t>
  </si>
  <si>
    <t>konstrukce 4 - strop aku komor</t>
  </si>
  <si>
    <t>64,34</t>
  </si>
  <si>
    <t>kce_5</t>
  </si>
  <si>
    <t>konstrukce 5 - boky aku komor</t>
  </si>
  <si>
    <t>42,223</t>
  </si>
  <si>
    <t>det_B</t>
  </si>
  <si>
    <t>detail B</t>
  </si>
  <si>
    <t>42</t>
  </si>
  <si>
    <t>det_A</t>
  </si>
  <si>
    <t>detail A</t>
  </si>
  <si>
    <t>60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</si>
  <si>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</si>
  <si>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</si>
  <si>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</si>
  <si>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</si>
  <si>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</si>
  <si>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</si>
  <si>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</si>
  <si>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</si>
  <si>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</si>
  <si>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</si>
  <si>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</si>
  <si>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</si>
  <si>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</si>
  <si>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21-M - Elektromontáže</t>
  </si>
  <si>
    <t>OST - Ostatní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</si>
  <si>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</si>
  <si>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</si>
  <si>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</si>
  <si>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114843313</t>
  </si>
  <si>
    <t>19,3*0,35*0,75</t>
  </si>
  <si>
    <t>212755213</t>
  </si>
  <si>
    <t>Trativody bez lože z drenážních trubek plastových flexibilních D 80 mm</t>
  </si>
  <si>
    <t>-1084688109</t>
  </si>
  <si>
    <t>1,5+2,4*4+2,6*2+1,5+1,5  "obvod vstupů akukomor"</t>
  </si>
  <si>
    <t>19,3*1,1 'Přepočtené koeficientem množství</t>
  </si>
  <si>
    <t>213141113</t>
  </si>
  <si>
    <t>Zřízení vrstvy z geotextilie filtrační, separační, odvodňovací, ochranné, výztužné nebo protierozní v rovině nebo ve sklonu do 1:5, šířky přes 6 do 8,5 m</t>
  </si>
  <si>
    <t>194871869</t>
  </si>
  <si>
    <t>(pi*6,4*1*2)*2 " boky akukomor"</t>
  </si>
  <si>
    <t>(pi*3,2*3,2*2)*2 "strop akukomor"</t>
  </si>
  <si>
    <t>693111460</t>
  </si>
  <si>
    <t>geotextilie netkaná PP 300 g/m2 do š 8,8 m</t>
  </si>
  <si>
    <t>1662435441</t>
  </si>
  <si>
    <t>320,058146753889*1,15 'Přepočtené koeficientem množství</t>
  </si>
  <si>
    <t>279311951</t>
  </si>
  <si>
    <t>Základové zdi z betonu prostého bez zvláštních nároků na vliv prostředí tř. C 20/25</t>
  </si>
  <si>
    <t>455095297</t>
  </si>
  <si>
    <t>(0,5+0,8+4,5+3,4+1,5+0,5+0,5+1,5+0,8)*0,9*0,2 "základ pod lícové zdivo -det.B"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</si>
  <si>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</si>
  <si>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</si>
  <si>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463728484</t>
  </si>
  <si>
    <t>(0,5+0,8+4,5+3,4+1,5+0,5+0,5+1,5+0,8)*1,2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</si>
  <si>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</si>
  <si>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</si>
  <si>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-500963734</t>
  </si>
  <si>
    <t>Svislé a kompletní konstrukce</t>
  </si>
  <si>
    <t>311238116</t>
  </si>
  <si>
    <t>Zdivo nosné jednovrstvé z cihel děrovaných vnitřní [POROTHERM] klasické, spojené na pero a drážku na maltu MVC, pevnost cihel P15, tl. zdiva 300 mm</t>
  </si>
  <si>
    <t>-732974602</t>
  </si>
  <si>
    <t>(4,1+0,75+0,5+1,1+1,5+2,7)*2,75 "armakomora"</t>
  </si>
  <si>
    <t>2,26*2*4+1,2*1,25*2 "vstupy do akukomor"</t>
  </si>
  <si>
    <t>313234151</t>
  </si>
  <si>
    <t>Zdivo lícované obkladové [Klinker] kotvené do zdiva z cihel 240x115x71 děrovaných</t>
  </si>
  <si>
    <t>79705129</t>
  </si>
  <si>
    <t>2,26*2*4+2,2*1,4*2 "vstupy do akukomor"</t>
  </si>
  <si>
    <t>(2,5+0,75+0,4+0,8+1,5+3,5+0,8)*3,3 "armakomora"</t>
  </si>
  <si>
    <t>3112321VD</t>
  </si>
  <si>
    <t>Nadpraží z lícového zdiva FELDHAUS MANA se třemi tyčemi (staveništní prefabrikát)</t>
  </si>
  <si>
    <t>-1929302494</t>
  </si>
  <si>
    <t>18 "OSTĚNÍ VSTUPU DO OBJEKTU, PŘEKLAD "</t>
  </si>
  <si>
    <t>313234321</t>
  </si>
  <si>
    <t>Kotvení lícovaného zdiva kotvící technikou [Halfen] do zdiva konzolovou kotvou [HK-4 U]</t>
  </si>
  <si>
    <t>894247260</t>
  </si>
  <si>
    <t>317121102</t>
  </si>
  <si>
    <t>Montáž prefabrikovaných překladů pro světlost otvoru přes 1050 do 1800 mm</t>
  </si>
  <si>
    <t>1491201459</t>
  </si>
  <si>
    <t>593212110</t>
  </si>
  <si>
    <t>překlad železobetonový RZP 149/14/14 V 149x14x14 cm</t>
  </si>
  <si>
    <t>32</t>
  </si>
  <si>
    <t>1268392799</t>
  </si>
  <si>
    <t>317168131</t>
  </si>
  <si>
    <t>Překlady keramické vysoké [HELUZ] osazené do maltového lože, šířky překladu 7 cm výšky 23,8 cm, délky 125 cm</t>
  </si>
  <si>
    <t>-617258403</t>
  </si>
  <si>
    <t>317998113</t>
  </si>
  <si>
    <t>Izolace tepelná mezi překlady z pěnového polystyrénu výšky 24 cm, tloušťky 80 mm</t>
  </si>
  <si>
    <t>472679105</t>
  </si>
  <si>
    <t>411171111R</t>
  </si>
  <si>
    <t>Montáž  konstrukce podlah a plošin pororoštů z kompozitu do 30 kg/m2</t>
  </si>
  <si>
    <t>-1576444392</t>
  </si>
  <si>
    <t>6,65 "pororošt P1"</t>
  </si>
  <si>
    <t>1,24*0,47 "pororošt P2"</t>
  </si>
  <si>
    <t>592271391</t>
  </si>
  <si>
    <t>pororošt, typ Prefagrid, s vyjímatelnými díly - D.2.5 (vč. nosné konstrukce)</t>
  </si>
  <si>
    <t>2052429738</t>
  </si>
  <si>
    <t>411321616</t>
  </si>
  <si>
    <t>Stropy z betonu železového (bez výztuže) stropů deskových, plochých střech, desek balkonových, desek hřibových stropů včetně hlavic hřibových sloupů tř. C 30/37</t>
  </si>
  <si>
    <t>1746713159</t>
  </si>
  <si>
    <t>(2,685*2,31+0,77*3,7)*0,25*2 "vstupy do akukomor"</t>
  </si>
  <si>
    <t>411351101</t>
  </si>
  <si>
    <t>Bednění stropů, kleneb nebo skořepin bez podpěrné konstrukce stropů deskových, balkonových nebo plošných konzol plné, rovné, popř. s náběhy zřízení</t>
  </si>
  <si>
    <t>-1063675959</t>
  </si>
  <si>
    <t>(2,685*2,31+0,77*3,7)*2 "vstupy do akukomor"</t>
  </si>
  <si>
    <t>(2,7+6)*2*0,25*2 "vstupy do akukomor"</t>
  </si>
  <si>
    <t>411351102</t>
  </si>
  <si>
    <t>Bednění stropů, kleneb nebo skořepin bez podpěrné konstrukce stropů deskových, balkonových nebo plošných konzol plné, rovné, popř. s náběhy odstranění</t>
  </si>
  <si>
    <t>-1798594710</t>
  </si>
  <si>
    <t>411354171</t>
  </si>
  <si>
    <t>Podpěrná konstrukce stropů výšky do 4 m se zesílením dna bednění na výměru m2 půdorysu pro zatížení betonovou směsí a výztuží do 5 kPa zřízení</t>
  </si>
  <si>
    <t>-718641086</t>
  </si>
  <si>
    <t>2*4,5*2</t>
  </si>
  <si>
    <t>411354172</t>
  </si>
  <si>
    <t>Podpěrná konstrukce stropů výšky do 4 m se zesílením dna bednění na výměru m2 půdorysu pro zatížení betonovou směsí a výztuží do 5 kPa odstranění</t>
  </si>
  <si>
    <t>1024617053</t>
  </si>
  <si>
    <t>411361221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</si>
  <si>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10 216 (E)</t>
  </si>
  <si>
    <t>-1535674238</t>
  </si>
  <si>
    <t>724*0,001</t>
  </si>
  <si>
    <t>417321414</t>
  </si>
  <si>
    <t>Ztužující pásy a věnce z betonu železového (bez výztuže) tř. C 20/25</t>
  </si>
  <si>
    <t>125427394</t>
  </si>
  <si>
    <t>(4,26*2+2,4*2+1,8*2+1,5*4)*0,2*0,3</t>
  </si>
  <si>
    <t>417351115</t>
  </si>
  <si>
    <t>Bednění bočnic ztužujících pásů a věnců včetně vzpěr zřízení</t>
  </si>
  <si>
    <t>-1289629561</t>
  </si>
  <si>
    <t>((4,26+3)*2+(4,26-0,6+2,4)*2)*0,6 "armakomora"</t>
  </si>
  <si>
    <t>(1,8+1,5*2+1,2*3)*2*0,6 "akukomory"</t>
  </si>
  <si>
    <t>417351116</t>
  </si>
  <si>
    <t>Bednění bočnic ztužujících pásů a věnců včetně vzpěr odstranění</t>
  </si>
  <si>
    <t>806395347</t>
  </si>
  <si>
    <t>417361821</t>
  </si>
  <si>
    <t>Výztuž ztužujících pásů a věnců z betonářské oceli 10 505 (R) nebo BSt 500</t>
  </si>
  <si>
    <t>374488595</t>
  </si>
  <si>
    <t>1,375*0,09 'Přepočtené koeficientem množství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</si>
  <si>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</si>
  <si>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</si>
  <si>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</si>
  <si>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-530029288</t>
  </si>
  <si>
    <t>3,9*2,8 "strop nad armakomorou"</t>
  </si>
  <si>
    <t>2*1,2*2 "vstupy do akukomor"</t>
  </si>
  <si>
    <t>29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</si>
  <si>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</si>
  <si>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</si>
  <si>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2011984731</t>
  </si>
  <si>
    <t>30</t>
  </si>
  <si>
    <t>611321191</t>
  </si>
  <si>
    <t>Omítka vápenocementová vnitřních ploch nanášená ručně Příplatek k cenám za každých dalších i započatých 5 mm tloušťky omítky přes 10 mm stropů</t>
  </si>
  <si>
    <t>-1156378436</t>
  </si>
  <si>
    <t>31</t>
  </si>
  <si>
    <t>612321121</t>
  </si>
  <si>
    <t>Omítka vápenocementová vnitřních ploch nanášená ručně jednovrstvá, tloušťky do 10 mm hladká svislých konstrukcí stěn</t>
  </si>
  <si>
    <t>1915072662</t>
  </si>
  <si>
    <t>zdivo-pod obklad</t>
  </si>
  <si>
    <t>7,5*2,4 "stěna vpravo"</t>
  </si>
  <si>
    <t>(5*2,4)+(5*3,5)+(4,5*3,5) "suterenní stěny"</t>
  </si>
  <si>
    <t>(2,2*2+1,2)*2*2 "vstupy do akukomor"</t>
  </si>
  <si>
    <t>(1,5+0,8+0,4+0,8+2+0,4)*2,6 "armakomora"</t>
  </si>
  <si>
    <t>619999011</t>
  </si>
  <si>
    <t>Příplatky k cenám úprav vnitřních povrchů omítaných stropů za sklon od vodorovné roviny přes 15 do 30 st.</t>
  </si>
  <si>
    <t>-547017046</t>
  </si>
  <si>
    <t>33</t>
  </si>
  <si>
    <t>631311214</t>
  </si>
  <si>
    <t>Mazanina z betonu prostého se zvýšenými nároky na prostředí tl. přes 50 do 80 mm tř. C 25/30</t>
  </si>
  <si>
    <t>-1899252453</t>
  </si>
  <si>
    <t>pi*3*3*0,08*2 "dno akukomor - Sanace III"</t>
  </si>
  <si>
    <t>3,5*2,4*0,06  "dno armakomory - Sanace VI"</t>
  </si>
  <si>
    <t>34</t>
  </si>
  <si>
    <t>631319011</t>
  </si>
  <si>
    <t>Příplatek k cenám mazanin za úpravu povrchu mazaniny přehlazením, mazanina tl. přes 50 do 80 mm</t>
  </si>
  <si>
    <t>-541419697</t>
  </si>
  <si>
    <t>35</t>
  </si>
  <si>
    <t>631362021</t>
  </si>
  <si>
    <t>Výztuž mazanin ze svařovaných sítí z drátů typu KARI</t>
  </si>
  <si>
    <t>-464876789</t>
  </si>
  <si>
    <t>san_3*3,033*0,001 "dno akukomor - KARI 150/150/6 -Sanace III  "</t>
  </si>
  <si>
    <t>san_6*1,98*0,001  "dno armakomory - KARI  100/100/4 - Sanace VI"</t>
  </si>
  <si>
    <t>36</t>
  </si>
  <si>
    <t>632450134</t>
  </si>
  <si>
    <t>Potěr cementový vyrovnávací ze suchých směsí v ploše o průměrné (střední) tl. přes 40 do 50 mm</t>
  </si>
  <si>
    <t>81410086</t>
  </si>
  <si>
    <t>spádová mazanina tl. 30-80mm</t>
  </si>
  <si>
    <t>kce_4 "strop akukomor"</t>
  </si>
  <si>
    <t>37</t>
  </si>
  <si>
    <t>637211122</t>
  </si>
  <si>
    <t>Okapový chodník z dlaždic betonových se zalitím spár cementovou maltou do písku, tl. dlaždic 60 mm</t>
  </si>
  <si>
    <t>212225220</t>
  </si>
  <si>
    <t>19,3*0,9</t>
  </si>
  <si>
    <t>(0,5+0,8+4,5+3,4+1,5+0,5+0,5+1,5+0,8)*0,5 "obvod armakomory"</t>
  </si>
  <si>
    <t>38</t>
  </si>
  <si>
    <t>916231212</t>
  </si>
  <si>
    <t>Osazení chodníkového obrubníku betonového se zřízením lože, s vyplněním a zatřením spár cementovou maltou stojatého bez boční opěry, do lože z betonu prostého</t>
  </si>
  <si>
    <t>-991106694</t>
  </si>
  <si>
    <t>(1,5+2,4*4+2,6*2+1,5+1,5) +2*1 "obvod vstupů akukomor"</t>
  </si>
  <si>
    <t>39</t>
  </si>
  <si>
    <t>592172190</t>
  </si>
  <si>
    <t>obrubník betonový parkový 50 x 8 x 20 cm šedý</t>
  </si>
  <si>
    <t>427173631</t>
  </si>
  <si>
    <t>21,3*2 'Přepočtené koeficientem množství</t>
  </si>
  <si>
    <t>40</t>
  </si>
  <si>
    <t>916991121</t>
  </si>
  <si>
    <t>Lože pod obrubníky, krajníky nebo obruby z dlažebních kostek z betonu prostého</t>
  </si>
  <si>
    <t>-1017752042</t>
  </si>
  <si>
    <t>21,3*0,25*0,3</t>
  </si>
  <si>
    <t>41</t>
  </si>
  <si>
    <t>9339011R1</t>
  </si>
  <si>
    <t>Zkouška vodotěsnosti nádrže, její dezinfekce a zkráceného parametru včetně Al</t>
  </si>
  <si>
    <t>1060885178</t>
  </si>
  <si>
    <t>933901111</t>
  </si>
  <si>
    <t>Provedení zkoušky vodotěsnosti nádrže do 1000 m3</t>
  </si>
  <si>
    <t>825023570</t>
  </si>
  <si>
    <t>P</t>
  </si>
  <si>
    <t>Poznámka k položce:
upozornit zhotovitele, že zdroj vody má vydatnost 1,0 l/s</t>
  </si>
  <si>
    <t xml:space="preserve">pi*3*3*4*2 "akumulační komory" </t>
  </si>
  <si>
    <t>43</t>
  </si>
  <si>
    <t>933901311</t>
  </si>
  <si>
    <t>Naplnění a vyprázdnění nádrže pro propláchnutí do 1000 m3</t>
  </si>
  <si>
    <t>-653087482</t>
  </si>
  <si>
    <t>44</t>
  </si>
  <si>
    <t>081139100</t>
  </si>
  <si>
    <t>pitná voda, včetně dodávky a likvidace vody, naplní jednu komoru, poté další  bude přečerpání do vedlejší nádrže</t>
  </si>
  <si>
    <t>-811898402</t>
  </si>
  <si>
    <t>45</t>
  </si>
  <si>
    <t>941111121</t>
  </si>
  <si>
    <t>Montáž lešení řadového trubkového lehkého pracovního s podlahami s provozním zatížením tř. 3 do 200 kg/m2 šířky tř. W09 přes 0,9 do 1,2 m, výšky do 10 m</t>
  </si>
  <si>
    <t>-1986355038</t>
  </si>
  <si>
    <t>pi*6*4*2 "plocha akukomor"</t>
  </si>
  <si>
    <t>(3,5+2,4)*2*5 "suteren armakomory"</t>
  </si>
  <si>
    <t>2,4*2,5 " armakomora"</t>
  </si>
  <si>
    <t>46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</si>
  <si>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</si>
  <si>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</si>
  <si>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-514919776</t>
  </si>
  <si>
    <t>47</t>
  </si>
  <si>
    <t>941111821</t>
  </si>
  <si>
    <t>Demontáž lešení řadového trubkového lehkého pracovního s podlahami s provozním zatížením tř. 3 do 200 kg/m2 šířky tř. W09 přes 0,9 do 1,2 m, výšky do 10 m</t>
  </si>
  <si>
    <t>-2054687543</t>
  </si>
  <si>
    <t>48</t>
  </si>
  <si>
    <t>953171024</t>
  </si>
  <si>
    <t>Osazování kovových předmětů poklopů litinových nebo ocelových včetně rámů, hmotnosti přes 150 kg</t>
  </si>
  <si>
    <t>674669340</t>
  </si>
  <si>
    <t>49</t>
  </si>
  <si>
    <t>552410200R</t>
  </si>
  <si>
    <t>poklop šachtový 600x800/5mm nerezový s límcem, uzamykatelný s fixací otevřené polohy (typ  VaK M.B.)</t>
  </si>
  <si>
    <t>-1014428740</t>
  </si>
  <si>
    <t>50</t>
  </si>
  <si>
    <t>9539611R4</t>
  </si>
  <si>
    <t>Lepená kotva do betonu, otvor 18mm, (HIT-RE 500 SD), kotevní šroub HAS-HIT-V-R M16x380mm</t>
  </si>
  <si>
    <t>kpl</t>
  </si>
  <si>
    <t>423604261</t>
  </si>
  <si>
    <t>51</t>
  </si>
  <si>
    <t>97716413R</t>
  </si>
  <si>
    <t>Utěsnění potrubí ve vyvrtaném otvoru  do DN 250 - dle D.2.1</t>
  </si>
  <si>
    <t>1468722167</t>
  </si>
  <si>
    <t>1"E"</t>
  </si>
  <si>
    <t>1"I"</t>
  </si>
  <si>
    <t>52</t>
  </si>
  <si>
    <t>97716414R</t>
  </si>
  <si>
    <t>Utěsnění potrubí ve vyvrtaném otvoru  do DN 350 - dle D.2.1</t>
  </si>
  <si>
    <t>253718162</t>
  </si>
  <si>
    <t>8 "A, C, D, G, H, J, L, M "</t>
  </si>
  <si>
    <t>53</t>
  </si>
  <si>
    <t>97716421R</t>
  </si>
  <si>
    <t>Sanace nevyužitých stávajících prostupů  do DN 225 - dle D.2.1</t>
  </si>
  <si>
    <t>-841229570</t>
  </si>
  <si>
    <t>3 " B, F, K"</t>
  </si>
  <si>
    <t>54</t>
  </si>
  <si>
    <t>985113121</t>
  </si>
  <si>
    <t>Pemrlování povrchu betonu líce kleneb a podhledů</t>
  </si>
  <si>
    <t>-1794621527</t>
  </si>
  <si>
    <t>pi*3*3*2 "strop akukomory"</t>
  </si>
  <si>
    <t>-1,2*1,3*2 "vstup"</t>
  </si>
  <si>
    <t>55</t>
  </si>
  <si>
    <t>985113191</t>
  </si>
  <si>
    <t>Pemrlování povrchu betonu Příplatek k cenám za práci v uzavřeném prostoru</t>
  </si>
  <si>
    <t>1240395814</t>
  </si>
  <si>
    <t>56</t>
  </si>
  <si>
    <t>985121122</t>
  </si>
  <si>
    <t>Tryskání degradovaného betonu stěn, rubu kleneb a podlah vodou pod tlakem přes 300 do 1 250 barů</t>
  </si>
  <si>
    <t>-821215776</t>
  </si>
  <si>
    <t>pi*6*4*2 "stěny akukomor -sanace II"</t>
  </si>
  <si>
    <t>(1*1,5*2) "dno akukomor - sanace IV"</t>
  </si>
  <si>
    <t>(4,5*3,5*2)+(4,5*2,4*2) "stěny suterenu armakomory - sanace V"</t>
  </si>
  <si>
    <t>1,8*1,1 "dno armakomory - sanace VII"</t>
  </si>
  <si>
    <t>57</t>
  </si>
  <si>
    <t>985121222</t>
  </si>
  <si>
    <t>Tryskání degradovaného betonu líce kleneb a podhledů vodou pod tlakem přes 300 do 1 250 barů</t>
  </si>
  <si>
    <t>365273062</t>
  </si>
  <si>
    <t>san_1 "stropy akukomor- sanace I"</t>
  </si>
  <si>
    <t>58</t>
  </si>
  <si>
    <t>985131111</t>
  </si>
  <si>
    <t>Očištění ploch stěn, rubu kleneb a podlah tlakovou vodou</t>
  </si>
  <si>
    <t>381911367</t>
  </si>
  <si>
    <t xml:space="preserve">(pi*3*3*2) "dno akukomor - sanace III" </t>
  </si>
  <si>
    <t>2,4*3,5 "dno armakomory - sanace VI"</t>
  </si>
  <si>
    <t>59</t>
  </si>
  <si>
    <t>985131311</t>
  </si>
  <si>
    <t>Očištění ploch stěn, rubu kleneb a podlah ruční dočištění ocelovými kartáči</t>
  </si>
  <si>
    <t>1306488116</t>
  </si>
  <si>
    <t>985131411</t>
  </si>
  <si>
    <t>Očištění ploch stěn, rubu kleneb a podlah vysušení stlačeným vzduchem</t>
  </si>
  <si>
    <t>-2102895686</t>
  </si>
  <si>
    <t>san_2 "stěny akukomor -sanace II"</t>
  </si>
  <si>
    <t>san_3 "dno aku komor"</t>
  </si>
  <si>
    <t>san_4 "jímka akukomor -sanace IV"</t>
  </si>
  <si>
    <t>san_5 "stěny suterénu arma komory"</t>
  </si>
  <si>
    <t>san_6 "dno suterénu arma komory"</t>
  </si>
  <si>
    <t>san_7 "jímka armakomory - sanace VII"</t>
  </si>
  <si>
    <t>61</t>
  </si>
  <si>
    <t>985132311</t>
  </si>
  <si>
    <t>Očištění ploch líce kleneb a podhledů ruční dočištění ocelovými kartáči</t>
  </si>
  <si>
    <t>-1099596633</t>
  </si>
  <si>
    <t>62</t>
  </si>
  <si>
    <t>985139111</t>
  </si>
  <si>
    <t>Očištění ploch Příplatek k cenám za práci ve stísněném prostoru</t>
  </si>
  <si>
    <t>819490833</t>
  </si>
  <si>
    <t>63</t>
  </si>
  <si>
    <t>985311111</t>
  </si>
  <si>
    <t>Reprofilace betonu sanačními maltami na cementové bázi ručně stěn, tloušťky do 10 mm VANDEX CRS 05</t>
  </si>
  <si>
    <t>-1402377348</t>
  </si>
  <si>
    <t>san_2*0,3 "30% povrchu"</t>
  </si>
  <si>
    <t>san_7*0,1 "10% povrchu"</t>
  </si>
  <si>
    <t>985311113</t>
  </si>
  <si>
    <t>Reprofilace stropů cementovými sanačními maltami tl 10 mm VANDEX UNIOMOERTEL 1</t>
  </si>
  <si>
    <t>-1725511101</t>
  </si>
  <si>
    <t>65</t>
  </si>
  <si>
    <t>985311111R</t>
  </si>
  <si>
    <t>Reprofilace stěn cementovými sanačními maltami tl 10 mm Vandex UNIOMOERTEL 1</t>
  </si>
  <si>
    <t>1447485322</t>
  </si>
  <si>
    <t>66</t>
  </si>
  <si>
    <t>985311211</t>
  </si>
  <si>
    <t>Reprofilace betonu sanačními maltami na cementové bázi ručně líce kleneb a podhledů, tloušťky do 10 mm VANDEX CRS 05</t>
  </si>
  <si>
    <t>838138512</t>
  </si>
  <si>
    <t>san_6 "dno armakomory - sanace VI"</t>
  </si>
  <si>
    <t>san_7 "odpadní jímka armakomory - sanace VII"</t>
  </si>
  <si>
    <t>67</t>
  </si>
  <si>
    <t>985321211</t>
  </si>
  <si>
    <t>Ochranný nátěr betonářské výztuže 1 vrstva tloušťky 1 mm na epoxidové bázi stěn, líce kleneb a podhledů VANDEX KOROSIONSCHUTZ</t>
  </si>
  <si>
    <t>919345815</t>
  </si>
  <si>
    <t>san_1  "strop akukomor-sanace I"</t>
  </si>
  <si>
    <t>68</t>
  </si>
  <si>
    <t>985323112</t>
  </si>
  <si>
    <t>Spojovací můstek reprofilovaného betonu na cementové bázi, tloušťky 2 mm VANDEX SUPER</t>
  </si>
  <si>
    <t>-1505805734</t>
  </si>
  <si>
    <t xml:space="preserve">san_3 "dno akukomor - sanace III" </t>
  </si>
  <si>
    <t>san_5 "stěny suterénu armakomory - sanace VI"</t>
  </si>
  <si>
    <t>69</t>
  </si>
  <si>
    <t>98532424R</t>
  </si>
  <si>
    <t xml:space="preserve">Tenkostěnná vodotěsná membrána BB75 tl. 3-5mm šedý </t>
  </si>
  <si>
    <t>1775420238</t>
  </si>
  <si>
    <t>70</t>
  </si>
  <si>
    <t>985311911</t>
  </si>
  <si>
    <t>Reprofilace betonu sanačními maltami na cementové bázi ručně Příplatek k cenám za práci ve stísněném prostoru</t>
  </si>
  <si>
    <t>1804664631</t>
  </si>
  <si>
    <t>71</t>
  </si>
  <si>
    <t>711111001</t>
  </si>
  <si>
    <t>Provedení izolace proti zemní vlhkosti natěradly a tmely za studena na ploše vodorovné V nátěrem penetračním</t>
  </si>
  <si>
    <t>1529996484</t>
  </si>
  <si>
    <t>pi*3,2*3,2*2  "strop akukomor -kce_4"</t>
  </si>
  <si>
    <t>pi*6,4*1,05*2 "boky akukomor - kce_5"</t>
  </si>
  <si>
    <t>(0,5+0,8+4,5+3,4+1,5+0,5+0,5+1,5+0,8)*3 "základy - detail B"</t>
  </si>
  <si>
    <t>12*2,5*2 "obvod vstupů akukomor-detail A"</t>
  </si>
  <si>
    <t>72</t>
  </si>
  <si>
    <t>111631500</t>
  </si>
  <si>
    <t>emulze asfaltová DEKPRIMER</t>
  </si>
  <si>
    <t>-1946869200</t>
  </si>
  <si>
    <t>208,563*0,0004 'Přepočtené koeficientem množství</t>
  </si>
  <si>
    <t>73</t>
  </si>
  <si>
    <t>711131101</t>
  </si>
  <si>
    <t>Provedení izolace proti zemní vlhkosti pásy na sucho AIP nebo tkaniny na ploše vodorovné V</t>
  </si>
  <si>
    <t>1549648646</t>
  </si>
  <si>
    <t>KCE_4*2 "Strop akukomor"</t>
  </si>
  <si>
    <t>74</t>
  </si>
  <si>
    <t>693110241</t>
  </si>
  <si>
    <t>geotextilie FILTEK 300</t>
  </si>
  <si>
    <t>-1112913113</t>
  </si>
  <si>
    <t>128,68*1,15 'Přepočtené koeficientem množství</t>
  </si>
  <si>
    <t>75</t>
  </si>
  <si>
    <t>711141559</t>
  </si>
  <si>
    <t>Provedení izolace proti zemní vlhkosti pásy přitavením NAIP na ploše vodorovné V</t>
  </si>
  <si>
    <t>1837257482</t>
  </si>
  <si>
    <t>kce_4*2 "stropy akukomor -kce_4"</t>
  </si>
  <si>
    <t>76</t>
  </si>
  <si>
    <t>711142559</t>
  </si>
  <si>
    <t>Provedení izolace proti zemní vlhkosti pásy přitavením NAIP na ploše svislé S</t>
  </si>
  <si>
    <t>-1594476490</t>
  </si>
  <si>
    <t>kce_5*2 "boky akukomor -Kce_5"</t>
  </si>
  <si>
    <t>det_B "základy - detail B"</t>
  </si>
  <si>
    <t>det_A "obvod vstupů akukomor-detail A"</t>
  </si>
  <si>
    <t>77</t>
  </si>
  <si>
    <t>628522541</t>
  </si>
  <si>
    <t>pás asfaltovaný modifikovaný ELASTEK 50 GARDEN</t>
  </si>
  <si>
    <t>-2082976320</t>
  </si>
  <si>
    <t>kce_5*1,15  "boky akukomor -Kce_5"</t>
  </si>
  <si>
    <t>kce_4*1,15 "stropy akukomor -kce_4"</t>
  </si>
  <si>
    <t>det_B*1,15 "základy - detail B"</t>
  </si>
  <si>
    <t>78</t>
  </si>
  <si>
    <t>628522581</t>
  </si>
  <si>
    <t>pás asfaltovaný modifikovaný GLASTK 40 MINERAL</t>
  </si>
  <si>
    <t>1595243602</t>
  </si>
  <si>
    <t>kce_5 "boky akukomor -Kce_5"</t>
  </si>
  <si>
    <t>kce_4 "stropy akukomor -kce_4"</t>
  </si>
  <si>
    <t>79</t>
  </si>
  <si>
    <t>628520150</t>
  </si>
  <si>
    <t>pás asfaltovaný modifikovaný GLASTEK 3 STICKER PLUS</t>
  </si>
  <si>
    <t>9406329</t>
  </si>
  <si>
    <t>det_A*1,15 "obvod vstupů akukomor-detail A"</t>
  </si>
  <si>
    <t>80</t>
  </si>
  <si>
    <t>711161331</t>
  </si>
  <si>
    <t>Izolace proti zemní vlhkosti nopovými foliemi [FONDALINE] základů nebo stěn s odvodňovací funkcí tloušťky 0,6 mm, šířky 2,0 m s textilií</t>
  </si>
  <si>
    <t>1289600548</t>
  </si>
  <si>
    <t>(1,5+(2,4*4)+2,6*2+1,5+1,5)*1,7 "obvod vstupů akukomor"</t>
  </si>
  <si>
    <t>KCE_4 "Strop akukomor"</t>
  </si>
  <si>
    <t>97,15*1,1 'Přepočtené koeficientem množství</t>
  </si>
  <si>
    <t>81</t>
  </si>
  <si>
    <t>693340101</t>
  </si>
  <si>
    <t>nopová fólie s perforovanými nopy DEKDREN T20 Garden</t>
  </si>
  <si>
    <t>1552576656</t>
  </si>
  <si>
    <t>106,865*1,15 'Přepočtené koeficientem množství</t>
  </si>
  <si>
    <t>82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</si>
  <si>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</si>
  <si>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</si>
  <si>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</si>
  <si>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-1379585979</t>
  </si>
  <si>
    <t>713</t>
  </si>
  <si>
    <t>Izolace tepelné</t>
  </si>
  <si>
    <t>83</t>
  </si>
  <si>
    <t>713121121</t>
  </si>
  <si>
    <t>Montáž tepelné izolace podlah rohožemi, pásy, deskami, dílci, bloky (izolační materiál ve specifikaci) kladenými volně dvouvrstvá</t>
  </si>
  <si>
    <t>-1957222030</t>
  </si>
  <si>
    <t>KCE_4 "strop akukomor - kce_4"</t>
  </si>
  <si>
    <t>84</t>
  </si>
  <si>
    <t>713131121</t>
  </si>
  <si>
    <t>Montáž izolace tepelné stěn přichycením hmoždinkami rohoží, pásů, dílců, desek</t>
  </si>
  <si>
    <t>2119281242</t>
  </si>
  <si>
    <t>85</t>
  </si>
  <si>
    <t>283764210</t>
  </si>
  <si>
    <t>deska z extrudovaného polystyrénu XPS tl. 70mm</t>
  </si>
  <si>
    <t>-566867533</t>
  </si>
  <si>
    <t>kce_5*2*1,02 "boky akukomor -Kce_5"</t>
  </si>
  <si>
    <t>kce_4*2*1,02 "strop akukomor - kce_4"</t>
  </si>
  <si>
    <t>86</t>
  </si>
  <si>
    <t>71313113R</t>
  </si>
  <si>
    <t>Izolace tepelná stěn vložením do konstrukce (kotvena kotevním systémem lícového zdiva a kotvícími kruhovými terči)</t>
  </si>
  <si>
    <t>264252537</t>
  </si>
  <si>
    <t>zdivo Klinker</t>
  </si>
  <si>
    <t>87</t>
  </si>
  <si>
    <t>713111111</t>
  </si>
  <si>
    <t>Montáž tepelné izolace stropů rohožemi, pásy, dílci, deskami, bloky (izolační materiál ve specifikaci) vrchem bez překrytí lepenkou kladenými volně</t>
  </si>
  <si>
    <t>-1168277224</t>
  </si>
  <si>
    <t>(4*2,8)*2 "strop armakomory"</t>
  </si>
  <si>
    <t>88</t>
  </si>
  <si>
    <t>713151131</t>
  </si>
  <si>
    <t>Montáž tepelné izolace střech šikmých rohožemi, pásy, deskami (izolační materiál ve specifikaci) kladenými volně nad krokve, sklonu střechy do 30 st.</t>
  </si>
  <si>
    <t>-2068970246</t>
  </si>
  <si>
    <t>(3*1,5*2)*2</t>
  </si>
  <si>
    <t>89</t>
  </si>
  <si>
    <t>631481040</t>
  </si>
  <si>
    <t>deska izolační minerální střešní λ-0.038 600x1200 mm tl. 100 mm</t>
  </si>
  <si>
    <t>-1966739015</t>
  </si>
  <si>
    <t>98,465*1,02 'Přepočtené koeficientem množství</t>
  </si>
  <si>
    <t>90</t>
  </si>
  <si>
    <t>713131151</t>
  </si>
  <si>
    <t>Montáž tepelné izolace stěn rohožemi, pásy, deskami, dílci, bloky (izolační materiál ve specifikaci) vložením jednovrstvě</t>
  </si>
  <si>
    <t>-495965217</t>
  </si>
  <si>
    <t>12*0,65*2 "obvod vstupů akukomor-detail A"</t>
  </si>
  <si>
    <t>91</t>
  </si>
  <si>
    <t>634822830</t>
  </si>
  <si>
    <t>deska izolační z pěnového skla s jednostrannou povrchovou úpravou pro lepení na beton a přímé nastavení pásu 60 x 60 x 15 cm</t>
  </si>
  <si>
    <t>-1014701854</t>
  </si>
  <si>
    <t>57,6*1,02 'Přepočtené koeficientem množství</t>
  </si>
  <si>
    <t>92</t>
  </si>
  <si>
    <t>713291132</t>
  </si>
  <si>
    <t>Montáž tepelné izolace chlazených a temperovaných místností - doplňky a konstrukční součásti parotěsné zábrany stropů vrchem fólií</t>
  </si>
  <si>
    <t>1251933200</t>
  </si>
  <si>
    <t>(4*2,8) "strop armakomory kce_2"</t>
  </si>
  <si>
    <t>(3*1,5*2) " stropy akukomor kce_3"</t>
  </si>
  <si>
    <t>93</t>
  </si>
  <si>
    <t>283292180</t>
  </si>
  <si>
    <t>fólie hydroizolační pojistná difúzně otevřená bez bednění, délka role 50 m, šířka  1,50 m</t>
  </si>
  <si>
    <t>943763254</t>
  </si>
  <si>
    <t>Poznámka k položce:
Difuzně otevřená pojistná hydroizolace pro dvouplášťové šikmé střechy bez bednění, zateplené na celou výšku krokví.</t>
  </si>
  <si>
    <t>20,2*1,1 'Přepočtené koeficientem množství</t>
  </si>
  <si>
    <t>94</t>
  </si>
  <si>
    <t>998713201</t>
  </si>
  <si>
    <t>Přesun hmot pro izolace tepelné stanovený procentní sazbou (%) z ceny vodorovná dopravní vzdálenost do 50 m v objektech výšky do 6 m</t>
  </si>
  <si>
    <t>591003360</t>
  </si>
  <si>
    <t>751</t>
  </si>
  <si>
    <t>Vzduchotechnika</t>
  </si>
  <si>
    <t>95</t>
  </si>
  <si>
    <t>751398012</t>
  </si>
  <si>
    <t>Mtž větrací mřížky na kruhové potrubí D do 200 mm</t>
  </si>
  <si>
    <t>-75182826</t>
  </si>
  <si>
    <t>2+1</t>
  </si>
  <si>
    <t>96</t>
  </si>
  <si>
    <t>553414260</t>
  </si>
  <si>
    <t>mřížka větrací nerezová 200 x 200 se síťovinou</t>
  </si>
  <si>
    <t>128</t>
  </si>
  <si>
    <t>-880966542</t>
  </si>
  <si>
    <t>97</t>
  </si>
  <si>
    <t>551618221</t>
  </si>
  <si>
    <t>přesuvka - protipylová VLOŽKA</t>
  </si>
  <si>
    <t>1542571001</t>
  </si>
  <si>
    <t>98</t>
  </si>
  <si>
    <t>751398021</t>
  </si>
  <si>
    <t>Montáž ostatních zařízení větrací mřížky stěnové, průřezu do 0,040 m2</t>
  </si>
  <si>
    <t>-1435009416</t>
  </si>
  <si>
    <t>99</t>
  </si>
  <si>
    <t>553414310</t>
  </si>
  <si>
    <t>mřížka větrací nerezová do spáry (provětrávaná fasáda)</t>
  </si>
  <si>
    <t>-542485586</t>
  </si>
  <si>
    <t>100</t>
  </si>
  <si>
    <t>751525081</t>
  </si>
  <si>
    <t>Montáž potrubí plastového kruhového bez příruby do 100 mm, průměru</t>
  </si>
  <si>
    <t>1949916289</t>
  </si>
  <si>
    <t>8,8*2 "odvětrání akukomor"</t>
  </si>
  <si>
    <t>101</t>
  </si>
  <si>
    <t>286118361</t>
  </si>
  <si>
    <t>trubka plastová PVC KG d110mm</t>
  </si>
  <si>
    <t>-1528471177</t>
  </si>
  <si>
    <t>102</t>
  </si>
  <si>
    <t>751525082</t>
  </si>
  <si>
    <t>Montáž potrubí plastového kruhového bez příruby přes 100 do 200 mm</t>
  </si>
  <si>
    <t>-49839983</t>
  </si>
  <si>
    <t>5,5 "odvětrání armakomory"</t>
  </si>
  <si>
    <t>103</t>
  </si>
  <si>
    <t>286118521</t>
  </si>
  <si>
    <t>trubka plastová PVC 160x3,2mm</t>
  </si>
  <si>
    <t>-1885343895</t>
  </si>
  <si>
    <t>104</t>
  </si>
  <si>
    <t>751526172</t>
  </si>
  <si>
    <t>Montáž oblouku do plastového potrubí kruhového bez příruby, průměru přes 100 do 200 mm</t>
  </si>
  <si>
    <t>-2055634041</t>
  </si>
  <si>
    <t>4+6</t>
  </si>
  <si>
    <t>105</t>
  </si>
  <si>
    <t>286118740</t>
  </si>
  <si>
    <t>koleno plastové 110x45°</t>
  </si>
  <si>
    <t>-1128018352</t>
  </si>
  <si>
    <t>106</t>
  </si>
  <si>
    <t>998751201</t>
  </si>
  <si>
    <t>Přesun hmot pro vzduchotechniku stanovený procentní sazbou z ceny vodorovná dopravní vzdálenost do 50 m v objektech výšky do 12 m</t>
  </si>
  <si>
    <t>-366128573</t>
  </si>
  <si>
    <t>762</t>
  </si>
  <si>
    <t>Konstrukce tesařské</t>
  </si>
  <si>
    <t>107</t>
  </si>
  <si>
    <t>762332541</t>
  </si>
  <si>
    <t>Montáž vázaných konstrukcí krovů střech pultových, sedlových, valbových, stanových čtvercového nebo obdélníkového půdorysu, z řeziva hoblovaného s použitím ocelových spojek (spojky ve specifikaci), do 120 cm2 průřezové plochy</t>
  </si>
  <si>
    <t>-1315296240</t>
  </si>
  <si>
    <t>8*4 "kleštiny 60*180"</t>
  </si>
  <si>
    <t>28,3 "nárožní prkno 18*195"</t>
  </si>
  <si>
    <t>48 "pomocné prkno 80*18"</t>
  </si>
  <si>
    <t>108</t>
  </si>
  <si>
    <t>762332543</t>
  </si>
  <si>
    <t>Montáž vázaných konstrukcí krovů střech pultových, sedlových, valbových, stanových čtvercového nebo obdélníkového půdorysu, z řeziva hoblovaného s použitím ocelových spojek (spojky ve specifikaci), přes 224 do 288 cm2 průřezové plochy</t>
  </si>
  <si>
    <t>1504676354</t>
  </si>
  <si>
    <t>20,6 "pozednice 180*140"</t>
  </si>
  <si>
    <t>74,5 "krokev 140*180"</t>
  </si>
  <si>
    <t>109</t>
  </si>
  <si>
    <t>605121210</t>
  </si>
  <si>
    <t>řezivo jehličnaté hraněné, neopracované (hranolky, hranoly) řezivo jehličnaté - hranoly délka 4 - 5 m hranoly jakost I-II</t>
  </si>
  <si>
    <t>653040375</t>
  </si>
  <si>
    <t>8*4*0,06*0,18 "kleštiny 60*180"</t>
  </si>
  <si>
    <t>28,3*0,018*0,195 "nárožní prkno 18*195"</t>
  </si>
  <si>
    <t>20,6*0,18*0,14 "pozednice 180*140"</t>
  </si>
  <si>
    <t>74,5*0,14*0,18 "krokev 140*180"</t>
  </si>
  <si>
    <t>48*0,018*0,08"pomocné prkno 80*18"</t>
  </si>
  <si>
    <t>110</t>
  </si>
  <si>
    <t>762341660</t>
  </si>
  <si>
    <t>Bednění a laťování montáž bednění štítových okapových říms, krajnic, závětrných prken a žaluzií ve spádu nebo rovnoběžně s okapem z palubek</t>
  </si>
  <si>
    <t>-66332749</t>
  </si>
  <si>
    <t>15,7</t>
  </si>
  <si>
    <t>111</t>
  </si>
  <si>
    <t>611911550</t>
  </si>
  <si>
    <t>obložení dřevěné palubky obkladové - bez povrchové úpravy - provedení na pero a drážku - cena za m2 vč. pera - délka 2,4 - 5 m - balené ve fólii dřevina smrk profil klasický tl. x š (mm)      jakost 19 x 116               A/B</t>
  </si>
  <si>
    <t>-1310381658</t>
  </si>
  <si>
    <t>15,7*1,05 'Přepočtené koeficientem množství</t>
  </si>
  <si>
    <t>112</t>
  </si>
  <si>
    <t>762342314</t>
  </si>
  <si>
    <t>Bednění a laťování montáž laťování střech složitých sklonu do 60 st. při osové vzdálenosti latí přes 150 do 360 mm</t>
  </si>
  <si>
    <t>1591683082</t>
  </si>
  <si>
    <t>46,3</t>
  </si>
  <si>
    <t>113</t>
  </si>
  <si>
    <t>762342441</t>
  </si>
  <si>
    <t>Bednění a laťování montáž lišt trojúhelníkových nebo kontralatí</t>
  </si>
  <si>
    <t>-472696025</t>
  </si>
  <si>
    <t>114</t>
  </si>
  <si>
    <t>605141140</t>
  </si>
  <si>
    <t>řezivo jehličnaté drobné, neopracované (lišty a latě), (ČSN 49 1503, ČSN 49 2100) řezivo jehličnaté - latě střešní latě délka 4 - 5 m latě  impregnované</t>
  </si>
  <si>
    <t>-366785577</t>
  </si>
  <si>
    <t>74*0,03*0,05 "kontralate"</t>
  </si>
  <si>
    <t>160*0,03*0,05 "late"</t>
  </si>
  <si>
    <t>115</t>
  </si>
  <si>
    <t>762395000</t>
  </si>
  <si>
    <t>Spojovací prostředky krovů, bednění a laťování, nadstřešních konstrukcí svory, prkna, hřebíky, pásová ocel, vruty</t>
  </si>
  <si>
    <t>-2137493025</t>
  </si>
  <si>
    <t>2,91+0,351</t>
  </si>
  <si>
    <t>116</t>
  </si>
  <si>
    <t>762412501</t>
  </si>
  <si>
    <t>Montáž olištování spár hoblovanými lištami stěn</t>
  </si>
  <si>
    <t>-1862800287</t>
  </si>
  <si>
    <t>117</t>
  </si>
  <si>
    <t>605141010R</t>
  </si>
  <si>
    <t>řezivo jehličnaté lať jakost I hoblované 10 - 25 cm2</t>
  </si>
  <si>
    <t>1621986449</t>
  </si>
  <si>
    <t>0,02*0,04*52</t>
  </si>
  <si>
    <t>0,042*1,04 'Přepočtené koeficientem množství</t>
  </si>
  <si>
    <t>118</t>
  </si>
  <si>
    <t>762511222</t>
  </si>
  <si>
    <t>Podlahové konstrukce podkladové z dřevoštěpkových desek [OSB] jednovrstvých lepených na pero a drážku 12 mm nebroušených, tloušťky desky</t>
  </si>
  <si>
    <t>-2137230261</t>
  </si>
  <si>
    <t>2,7*6*2 "vstupy do akukomor - separace - det.A"</t>
  </si>
  <si>
    <t>119</t>
  </si>
  <si>
    <t>283723030</t>
  </si>
  <si>
    <t>deska z pěnového polystyrenu pro trvalé zatížení v tlaku (max. 2000 kg/m2) 1000 x 500 x 40 mm</t>
  </si>
  <si>
    <t>1251241578</t>
  </si>
  <si>
    <t>Poznámka k položce:
lambda=0,037 [W / m K]</t>
  </si>
  <si>
    <t>120</t>
  </si>
  <si>
    <t>998762201</t>
  </si>
  <si>
    <t>Přesun hmot pro konstrukce tesařské stanovený procentní sazbou (%) z ceny vodorovná dopravní vzdálenost do 50 m v objektech výšky do 6 m</t>
  </si>
  <si>
    <t>-1249134329</t>
  </si>
  <si>
    <t>763</t>
  </si>
  <si>
    <t>Konstrukce suché výstavby</t>
  </si>
  <si>
    <t>121</t>
  </si>
  <si>
    <t>7633312R5</t>
  </si>
  <si>
    <t>Heraklitový podhled desky tl. 25mm vč. roštu</t>
  </si>
  <si>
    <t>-446773488</t>
  </si>
  <si>
    <t>2*1,5*2+4*2,8</t>
  </si>
  <si>
    <t>122</t>
  </si>
  <si>
    <t>998763401</t>
  </si>
  <si>
    <t>Přesun hmot pro konstrukce montované z desek stanovený procentní sazbou (%) z ceny vodorovná dopravní vzdálenost do 50 m v objektech výšky do 6 m</t>
  </si>
  <si>
    <t>392688597</t>
  </si>
  <si>
    <t>765</t>
  </si>
  <si>
    <t>Krytina skládaná</t>
  </si>
  <si>
    <t>123</t>
  </si>
  <si>
    <t>765114011</t>
  </si>
  <si>
    <t>Krytina keramická hladká bobrovka sklonu střechy do 30 st. na sucho korunové krytí režná</t>
  </si>
  <si>
    <t>-1435019998</t>
  </si>
  <si>
    <t>46,3 "plocha střechy"</t>
  </si>
  <si>
    <t>124</t>
  </si>
  <si>
    <t>765114211</t>
  </si>
  <si>
    <t>Krytina keramická hladká bobrovka sklonu střechy do 30 st. nárožní hrana z hřebenáčů režných na sucho s větracím pásem kovovým</t>
  </si>
  <si>
    <t>890769561</t>
  </si>
  <si>
    <t>3,2*4</t>
  </si>
  <si>
    <t>125</t>
  </si>
  <si>
    <t>765114311</t>
  </si>
  <si>
    <t>Krytina keramická hladká bobrovka sklonu střechy do 30 st. hřeben z hřebenáčů režných na sucho s větracím pásem kovovým</t>
  </si>
  <si>
    <t>-636567551</t>
  </si>
  <si>
    <t>126</t>
  </si>
  <si>
    <t>765114521</t>
  </si>
  <si>
    <t>Krytina keramická hladká bobrovka sklonu střechy do 30 st. štítová hrana na sucho okrajovými taškami režnými</t>
  </si>
  <si>
    <t>-958427503</t>
  </si>
  <si>
    <t>2,2*4</t>
  </si>
  <si>
    <t>127</t>
  </si>
  <si>
    <t>765191011</t>
  </si>
  <si>
    <t>Montáž pojistné hydroizolační fólie kladené ve sklonu přes 20 st. volně na krokve</t>
  </si>
  <si>
    <t>-886453857</t>
  </si>
  <si>
    <t>596602181</t>
  </si>
  <si>
    <t xml:space="preserve">fólie hydroizolační difúzní </t>
  </si>
  <si>
    <t>-560757756</t>
  </si>
  <si>
    <t>46,3*1,1 'Přepočtené koeficientem množství</t>
  </si>
  <si>
    <t>129</t>
  </si>
  <si>
    <t>998765201</t>
  </si>
  <si>
    <t>Přesun hmot pro krytiny skládané stanovený procentní sazbou (%) z ceny vodorovná dopravní vzdálenost do 50 m v objektech výšky do 6 m</t>
  </si>
  <si>
    <t>622073850</t>
  </si>
  <si>
    <t>766</t>
  </si>
  <si>
    <t>Konstrukce truhlářské</t>
  </si>
  <si>
    <t>130</t>
  </si>
  <si>
    <t>766660411</t>
  </si>
  <si>
    <t>Montáž dveřních křídel dřevěných nebo plastových vchodových dveří včetně rámu do zdiva jednokřídlových bez nadsvětlíku</t>
  </si>
  <si>
    <t>1518251896</t>
  </si>
  <si>
    <t>131</t>
  </si>
  <si>
    <t>611441631</t>
  </si>
  <si>
    <t>dveře plastové vchodové 1křídlové otevíravé 900x2000 mm, plné, zateplené, prachotěsné, vč. zámku a kování</t>
  </si>
  <si>
    <t>-1678503501</t>
  </si>
  <si>
    <t>132</t>
  </si>
  <si>
    <t>998766201</t>
  </si>
  <si>
    <t>Přesun hmot pro konstrukce truhlářské stanovený procentní sazbou (%) z ceny vodorovná dopravní vzdálenost do 50 m v objektech výšky do 6 m</t>
  </si>
  <si>
    <t>2058722659</t>
  </si>
  <si>
    <t>133</t>
  </si>
  <si>
    <t>767662210</t>
  </si>
  <si>
    <t>Montáž mříží otvíravých</t>
  </si>
  <si>
    <t>-1953613568</t>
  </si>
  <si>
    <t>1,1*2,1 "vstupní mříž</t>
  </si>
  <si>
    <t>134</t>
  </si>
  <si>
    <t>552423320R</t>
  </si>
  <si>
    <t>mříž vstupní s rámem 900x2000mm dle PD D2.6 nerez AISI316L</t>
  </si>
  <si>
    <t>-1497004369</t>
  </si>
  <si>
    <t>135</t>
  </si>
  <si>
    <t>767833100</t>
  </si>
  <si>
    <t>Montáž žebříků do zdiva s bočnicemi z profilové oceli, z trubek nebo tenkostěnných profilů</t>
  </si>
  <si>
    <t>390571524</t>
  </si>
  <si>
    <t>5,05 "Z1"</t>
  </si>
  <si>
    <t>5,05 "Z2"</t>
  </si>
  <si>
    <t>5,81 "Z3"</t>
  </si>
  <si>
    <t>136</t>
  </si>
  <si>
    <t>286614940</t>
  </si>
  <si>
    <t>Nerez žebřík AISI316L L=5,05 vč.příslušenství dle D.2.4</t>
  </si>
  <si>
    <t>679020339</t>
  </si>
  <si>
    <t xml:space="preserve">2 "Z1, Z2" </t>
  </si>
  <si>
    <t>137</t>
  </si>
  <si>
    <t>2866149511</t>
  </si>
  <si>
    <t>Kompozitní - žebřík L=5,81 vč.příslušenství dle D.2.4</t>
  </si>
  <si>
    <t>-1703204791</t>
  </si>
  <si>
    <t>1 "Z3"</t>
  </si>
  <si>
    <t>"</t>
  </si>
  <si>
    <t>138</t>
  </si>
  <si>
    <t>767995113</t>
  </si>
  <si>
    <t>Montáž ostatních atypických zámečnických konstrukcí hmotnosti přes 10 do 20 kg</t>
  </si>
  <si>
    <t>1045121584</t>
  </si>
  <si>
    <t>14,4 "anténní konzola - nerez ocel AISI 304, DIN 1.4301"</t>
  </si>
  <si>
    <t>139</t>
  </si>
  <si>
    <t>596602531</t>
  </si>
  <si>
    <t>anténní konzola - dle projektové dokumentace (D.2.8)</t>
  </si>
  <si>
    <t>366873769</t>
  </si>
  <si>
    <t>140</t>
  </si>
  <si>
    <t>998767201</t>
  </si>
  <si>
    <t>Přesun hmot pro zámečnické konstrukce stanovený procentní sazbou (%) z ceny vodorovná dopravní vzdálenost do 50 m v objektech výšky do 6 m</t>
  </si>
  <si>
    <t>531749</t>
  </si>
  <si>
    <t>771</t>
  </si>
  <si>
    <t>Podlahy z dlaždic</t>
  </si>
  <si>
    <t>141</t>
  </si>
  <si>
    <t>771574113</t>
  </si>
  <si>
    <t>Montáž podlah z dlaždic keramických lepených flexibilním lepidlem režných nebo glazovaných hladkých přes 9 do 12 ks/ m2</t>
  </si>
  <si>
    <t>-1292917757</t>
  </si>
  <si>
    <t>142</t>
  </si>
  <si>
    <t>597614071</t>
  </si>
  <si>
    <t>dlaždice keramické TAURUS 300x300mm</t>
  </si>
  <si>
    <t>-1777161151</t>
  </si>
  <si>
    <t>8,4*1,1 'Přepočtené koeficientem množství</t>
  </si>
  <si>
    <t>143</t>
  </si>
  <si>
    <t>771579192</t>
  </si>
  <si>
    <t>Montáž podlah z dlaždic keramických Příplatek k cenám za podlahy v omezeném prostoru</t>
  </si>
  <si>
    <t>2114024849</t>
  </si>
  <si>
    <t>144</t>
  </si>
  <si>
    <t>771591111</t>
  </si>
  <si>
    <t>Podlahy - ostatní práce penetrace podkladu</t>
  </si>
  <si>
    <t>229429788</t>
  </si>
  <si>
    <t>145</t>
  </si>
  <si>
    <t>998771201</t>
  </si>
  <si>
    <t>Přesun hmot pro podlahy z dlaždic stanovený procentní sazbou (%) z ceny vodorovná dopravní vzdálenost do 50 m v objektech výšky do 6 m</t>
  </si>
  <si>
    <t>-148489741</t>
  </si>
  <si>
    <t>781</t>
  </si>
  <si>
    <t>Dokončovací práce - obklady</t>
  </si>
  <si>
    <t>146</t>
  </si>
  <si>
    <t>781474212</t>
  </si>
  <si>
    <t>Montáž obkladů vnitřních stěn z dlaždic keramických lepených flexibilním lepidlem průmyslových hladkých přes 35 do 45 ks/m2</t>
  </si>
  <si>
    <t>-2051123799</t>
  </si>
  <si>
    <t>(5*2,4)+(5*3,5)+(4,5*3,5) "spodni stěny"</t>
  </si>
  <si>
    <t>147</t>
  </si>
  <si>
    <t>597610000</t>
  </si>
  <si>
    <t>obkládačky keramické koupelnové (bílé i barevné) 25 x 33 x 0,7 cm I. j.</t>
  </si>
  <si>
    <t>2064296743</t>
  </si>
  <si>
    <t>100,99*1,1 'Přepočtené koeficientem množství</t>
  </si>
  <si>
    <t>148</t>
  </si>
  <si>
    <t>781479192</t>
  </si>
  <si>
    <t>Montáž obkladů vnitřních stěn z dlaždic keramických Příplatek k cenám za obklady v omezeném prostoru</t>
  </si>
  <si>
    <t>914175398</t>
  </si>
  <si>
    <t>149</t>
  </si>
  <si>
    <t>998781201</t>
  </si>
  <si>
    <t>Přesun hmot pro obklady keramické stanovený procentní sazbou (%) z ceny vodorovná dopravní vzdálenost do 50 m v objektech výšky do 6 m</t>
  </si>
  <si>
    <t>-1854531769</t>
  </si>
  <si>
    <t>783</t>
  </si>
  <si>
    <t>Dokončovací práce - nátěry</t>
  </si>
  <si>
    <t>150</t>
  </si>
  <si>
    <t>783213121</t>
  </si>
  <si>
    <t>Napouštěcí nátěr tesařských konstrukcí zabudovaných do konstrukce proti dřevokazným houbám, hmyzu a plísním dvojnásobný syntetický</t>
  </si>
  <si>
    <t>1293809968</t>
  </si>
  <si>
    <t>8*4*(0,06+0,18)*2 "kleštiny 60*180"</t>
  </si>
  <si>
    <t>28,3*(0,018+0,195)*2 "nárožní prkno 18*195"</t>
  </si>
  <si>
    <t>20,6*(0,18+0,14)*2 "pozednice 180*140"</t>
  </si>
  <si>
    <t>74,5*(0,14+0,18)*2 "krokev 140*180"</t>
  </si>
  <si>
    <t>48*(0,018+0,08)*2 "pomocné prkno 80*18"</t>
  </si>
  <si>
    <t>74*(0,03+0,05)*2 "kontralate"</t>
  </si>
  <si>
    <t>160*(0,03+0,05)*2 "late"</t>
  </si>
  <si>
    <t>40*(0,08+0,015)*2 "pomocný rošt"</t>
  </si>
  <si>
    <t>151</t>
  </si>
  <si>
    <t>783218111</t>
  </si>
  <si>
    <t>Lazurovací nátěr tesařských konstrukcí dvojnásobný syntetický</t>
  </si>
  <si>
    <t>-363846313</t>
  </si>
  <si>
    <t>15,7 "prkenný záklop"</t>
  </si>
  <si>
    <t>52*(0,02*0,04)*2  "Krycí lišta"</t>
  </si>
  <si>
    <t>784</t>
  </si>
  <si>
    <t>Dokončovací práce - malby a tapety</t>
  </si>
  <si>
    <t>152</t>
  </si>
  <si>
    <t>784211101</t>
  </si>
  <si>
    <t>Malby z malířských směsí otěruvzdorných za mokra dvojnásobné, bílé za mokra otěruvzdorné výborně v místnostech výšky do 3,80 m</t>
  </si>
  <si>
    <t>-500371836</t>
  </si>
  <si>
    <t>21-M</t>
  </si>
  <si>
    <t>Elektromontáže</t>
  </si>
  <si>
    <t>153</t>
  </si>
  <si>
    <t>220301601</t>
  </si>
  <si>
    <t>Položení koberce včetně uříznutí podlahoviny na míru a připevnění dielektrického</t>
  </si>
  <si>
    <t>1703544146</t>
  </si>
  <si>
    <t>1,3*2,12</t>
  </si>
  <si>
    <t>154</t>
  </si>
  <si>
    <t>272511000</t>
  </si>
  <si>
    <t>koberec dielektrický S1, černá do 26 kV šířka 1300 mm síla 1,5 mm</t>
  </si>
  <si>
    <t>1384577535</t>
  </si>
  <si>
    <t>2,756*1,15 'Přepočtené koeficientem množství</t>
  </si>
  <si>
    <t>OST</t>
  </si>
  <si>
    <t>Ostatní</t>
  </si>
  <si>
    <t>155</t>
  </si>
  <si>
    <t>001001001</t>
  </si>
  <si>
    <t xml:space="preserve">Provizorní připojení náhradního zásobování </t>
  </si>
  <si>
    <t>soubor</t>
  </si>
  <si>
    <t>512</t>
  </si>
  <si>
    <t>817866534</t>
  </si>
  <si>
    <t>Poznámka k položce:
- odkopání zeminy v ploše 1m2
- odříznutí stávajícího LT potrubí DN 125
- osazení speiciální příruby LT DN 125 (č. 7102)
- osazení zaslepovací příruby LT DN 125 (č. 8000)
- zasypání výkopu</t>
  </si>
  <si>
    <t>156</t>
  </si>
  <si>
    <t>001001002</t>
  </si>
  <si>
    <t>Odtrhové zkoušky na předúpravě a finálním povrchu</t>
  </si>
  <si>
    <t>-1809276481</t>
  </si>
  <si>
    <t>10*2 "terče na akum komoře"</t>
  </si>
  <si>
    <t>9 "terče na manip komoře"</t>
  </si>
  <si>
    <t>157</t>
  </si>
  <si>
    <t>001001003</t>
  </si>
  <si>
    <t>Kontrola krytí výztuže</t>
  </si>
  <si>
    <t>1262201279</t>
  </si>
  <si>
    <t>15*2 "akum komory"</t>
  </si>
  <si>
    <t>158</t>
  </si>
  <si>
    <t>001001004</t>
  </si>
  <si>
    <t>Kompletační a koordinační činnost s ostatními zhotoviteli (ITC servis, sanance, ...)</t>
  </si>
  <si>
    <t>-2095277115</t>
  </si>
  <si>
    <t>dl</t>
  </si>
  <si>
    <t>dlažba tl. 45mm</t>
  </si>
  <si>
    <t>2,4</t>
  </si>
  <si>
    <t>veg</t>
  </si>
  <si>
    <t>vegetační tvárnice</t>
  </si>
  <si>
    <t>65,7</t>
  </si>
  <si>
    <t>03 - SO 03 - Oplocení a terénní úpravy</t>
  </si>
  <si>
    <t xml:space="preserve">    5 - Komunikace</t>
  </si>
  <si>
    <t xml:space="preserve">    998 - Přesun hmot</t>
  </si>
  <si>
    <t>111211131</t>
  </si>
  <si>
    <t>Pálení větví stromů se snášením na hromady listnatých v rovině nebo ve svahu do 1:3, průměru kmene do 30 cm</t>
  </si>
  <si>
    <t>490507234</t>
  </si>
  <si>
    <t>112101101</t>
  </si>
  <si>
    <t>Kácení stromů s odřezáním kmene a s odvětvením listnatých, průměru kmene přes 100 do 300 mm</t>
  </si>
  <si>
    <t>353385716</t>
  </si>
  <si>
    <t>112201101</t>
  </si>
  <si>
    <t>Odstranění pařezů s jejich vykopáním, vytrháním nebo odstřelením, s přesekáním kořenů průměru přes 100 do 300 mm</t>
  </si>
  <si>
    <t>-843957345</t>
  </si>
  <si>
    <t>162301401</t>
  </si>
  <si>
    <t>Vodorovné přemístění větví, kmenů nebo pařezů s naložením, složením a dopravou do 5000 m větví stromů listnatých, průměru kmene přes 100 do 300 mm</t>
  </si>
  <si>
    <t>-1918147735</t>
  </si>
  <si>
    <t>162301411</t>
  </si>
  <si>
    <t>Vodorovné přemístění větví, kmenů nebo pařezů s naložením, složením a dopravou do 5000 m kmenů stromů listnatých, průměru přes 100 do 300 mm</t>
  </si>
  <si>
    <t>1823032099</t>
  </si>
  <si>
    <t>162301421</t>
  </si>
  <si>
    <t>Vodorovné přemístění větví, kmenů nebo pařezů s naložením, složením a dopravou do 5000 m pařezů kmenů, průměru přes 100 do 300 mm</t>
  </si>
  <si>
    <t>-545381015</t>
  </si>
  <si>
    <t>133201101</t>
  </si>
  <si>
    <t>Hloubení zapažených i nezapažených šachet s případným nutným přemístěním výkopku ve výkopišti v hornině tř. 3 do 100 m3</t>
  </si>
  <si>
    <t>537040702</t>
  </si>
  <si>
    <t>0,4*0,4*0,65*57 "sloupky"</t>
  </si>
  <si>
    <t>0,57*0,4*0,65*8 "vzpěry"</t>
  </si>
  <si>
    <t>4,05*0,4*0,65 "branka"</t>
  </si>
  <si>
    <t>162301911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</si>
  <si>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</si>
  <si>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1652548021</t>
  </si>
  <si>
    <t>12*2 'Přepočtené koeficientem množství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</si>
  <si>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</si>
  <si>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</si>
  <si>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-1639193007</t>
  </si>
  <si>
    <t>171101105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</si>
  <si>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</si>
  <si>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1148122193</t>
  </si>
  <si>
    <t>(1,29+0,56)*20</t>
  </si>
  <si>
    <t>(6,21+2,31)*20</t>
  </si>
  <si>
    <t>(3,0+7,45)*15</t>
  </si>
  <si>
    <t>181301111</t>
  </si>
  <si>
    <t>Rozprostření a urovnání ornice v rovině nebo ve svahu sklonu do 1:5 při souvislé ploše přes 500 m2, tl. vrstvy do 100 mm</t>
  </si>
  <si>
    <t>-1427436869</t>
  </si>
  <si>
    <t>1100</t>
  </si>
  <si>
    <t>181951102</t>
  </si>
  <si>
    <t>Úprava pláně vyrovnáním výškových rozdílů v hornině tř. 1 až 4 se zhutněním</t>
  </si>
  <si>
    <t>-1783680132</t>
  </si>
  <si>
    <t>veg "vegetační tvárnice"</t>
  </si>
  <si>
    <t>183403111</t>
  </si>
  <si>
    <t>Obdělání půdy nakopáním na hloubku do 0,1 m v rovině a svahu do 1:5</t>
  </si>
  <si>
    <t>1973894878</t>
  </si>
  <si>
    <t>183405211</t>
  </si>
  <si>
    <t>Výsev trávníku hydroosevem na ornici</t>
  </si>
  <si>
    <t>-2015067742</t>
  </si>
  <si>
    <t>005724701</t>
  </si>
  <si>
    <t>osivo směs travní VV-15</t>
  </si>
  <si>
    <t>-743901406</t>
  </si>
  <si>
    <t>1100*0,015 'Přepočtené koeficientem množství</t>
  </si>
  <si>
    <t>185803111</t>
  </si>
  <si>
    <t>Ošetření trávníku shrabáním v rovině a svahu do 1:5</t>
  </si>
  <si>
    <t>-822590434</t>
  </si>
  <si>
    <t>215901101</t>
  </si>
  <si>
    <t>Zhutnění podloží z hornin soudržných do 92% PS nebo nesoudržných sypkých I(d) do 0,8</t>
  </si>
  <si>
    <t>-266169864</t>
  </si>
  <si>
    <t>271572211</t>
  </si>
  <si>
    <t>Podsyp pod základové konstrukce se zhutněním a urovnáním povrchu ze štěrkopísku netříděného</t>
  </si>
  <si>
    <t>78915685</t>
  </si>
  <si>
    <t>0,96*0,56*1,5 "vstupní terasa"</t>
  </si>
  <si>
    <t>273322611</t>
  </si>
  <si>
    <t>Základy z betonu železového (bez výztuže) desky z betonu se zvýšenými nároky na prostředí tř. C 30/37</t>
  </si>
  <si>
    <t>2041657450</t>
  </si>
  <si>
    <t>1,56*1,16*0,2 "vstupní terasa"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</si>
  <si>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</si>
  <si>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</si>
  <si>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-434453019</t>
  </si>
  <si>
    <t>(1,56+1,16)*2*0,2 "vstupní terasa"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</si>
  <si>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</si>
  <si>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</si>
  <si>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820335088</t>
  </si>
  <si>
    <t>273362021</t>
  </si>
  <si>
    <t>Výztuž základů desek ze svařovaných sítí z drátů typu KARI</t>
  </si>
  <si>
    <t>-974955384</t>
  </si>
  <si>
    <t>kari 100/6</t>
  </si>
  <si>
    <t>1,56*1,16*4,44*0,001*2 "vstupní terasa"</t>
  </si>
  <si>
    <t>275313711</t>
  </si>
  <si>
    <t>Základy z betonu prostého patky a bloky z betonu kamenem neprokládaného tř. C 20/25</t>
  </si>
  <si>
    <t>1579438029</t>
  </si>
  <si>
    <t>0,4*3,94*0,62 "branka"</t>
  </si>
  <si>
    <t>275351215</t>
  </si>
  <si>
    <t>Zřízení bednění stěn základových patek</t>
  </si>
  <si>
    <t>-1626913525</t>
  </si>
  <si>
    <t>(0,4+3,94)*2*0,62 "branka"</t>
  </si>
  <si>
    <t>275351216</t>
  </si>
  <si>
    <t>Odstranění bednění stěn základových patek</t>
  </si>
  <si>
    <t>-1672861026</t>
  </si>
  <si>
    <t>279113134</t>
  </si>
  <si>
    <t>Základové zdi z tvárnic ztraceného bednění včetně výplně z betonu bez zvláštních nároků na vliv prostředí třídy C 16/20, tloušťky zdiva přes 250 do 300 mm</t>
  </si>
  <si>
    <t>-21754615</t>
  </si>
  <si>
    <t xml:space="preserve"> (1,56+0,56)*2*1,5 "základ pod vstupní terasu"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</si>
  <si>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</si>
  <si>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</si>
  <si>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-745866113</t>
  </si>
  <si>
    <t>6,36*0,015 'Přepočtené koeficientem množství</t>
  </si>
  <si>
    <t>317941121</t>
  </si>
  <si>
    <t>Osazování ocelových válcovaných nosníků na zdivu I nebo IE nebo U nebo UE nebo L do č. 12 nebo výšky do 120 mm</t>
  </si>
  <si>
    <t>1187520100</t>
  </si>
  <si>
    <t>130103588</t>
  </si>
  <si>
    <t>ocel pásová válcovaná za studena 50 x 5  mm</t>
  </si>
  <si>
    <t>-1505873033</t>
  </si>
  <si>
    <t>0,5*8*1,96*0,001 "vzpěry "</t>
  </si>
  <si>
    <t>130104340</t>
  </si>
  <si>
    <t>ocel profilová v jakosti 11 375 ocel profilová L úhelníky rovnostranné 80 x 80 x 8 mm</t>
  </si>
  <si>
    <t>-2010754108</t>
  </si>
  <si>
    <t>Poznámka k položce:
Hmotnost: 9,63 kg/m</t>
  </si>
  <si>
    <t>3,76*4*9,63*0,001 "L č. 80 "</t>
  </si>
  <si>
    <t>338121123</t>
  </si>
  <si>
    <t>Osazování sloupků a vzpěr plotových železobetonových se zabetonováním patky betonem tř. B 7,5, o objemu do 0,15 m3</t>
  </si>
  <si>
    <t>-1246389113</t>
  </si>
  <si>
    <t>57 "sloupek plotový řadový"</t>
  </si>
  <si>
    <t>592313510</t>
  </si>
  <si>
    <t>sloupek plotový řadový  KZV 5-250 betonový</t>
  </si>
  <si>
    <t>123628922</t>
  </si>
  <si>
    <t>338121125</t>
  </si>
  <si>
    <t>Osazování sloupků a vzpěr plotových železobetonových se zabetonováním patky betonem tř. B 7,5, o objemu přes 0,15 do 0,20 m3</t>
  </si>
  <si>
    <t>994142581</t>
  </si>
  <si>
    <t>8 "vzpěra betonová"</t>
  </si>
  <si>
    <t>592311211</t>
  </si>
  <si>
    <t>vzpěra  KZS 15-250 betonová</t>
  </si>
  <si>
    <t>1005214285</t>
  </si>
  <si>
    <t>338171123</t>
  </si>
  <si>
    <t>Osazování sloupků a vzpěr plotových ocelových v 2,60 m se zabetonováním</t>
  </si>
  <si>
    <t>-1482057628</t>
  </si>
  <si>
    <t>553423282</t>
  </si>
  <si>
    <t>sloupek pro branku ocelový  v. 2350 mm 127x7mm</t>
  </si>
  <si>
    <t>-1664921976</t>
  </si>
  <si>
    <t>348101230</t>
  </si>
  <si>
    <t>Montáž vrat a vrátek k oplocení na sloupky ocelové, plochy jednotlivě přes 4 do 6 m2</t>
  </si>
  <si>
    <t>15380958</t>
  </si>
  <si>
    <t>553446384</t>
  </si>
  <si>
    <t>vstupní vrata 3620x1700mm - dle projektové dokumentace (D.3.2)</t>
  </si>
  <si>
    <t>-1468361992</t>
  </si>
  <si>
    <t>348401120</t>
  </si>
  <si>
    <t>Osazení oplocení ze strojového pletiva s napínacími dráty do 15 st. sklonu svahu, výšky do 1,6 m</t>
  </si>
  <si>
    <t>-1756211503</t>
  </si>
  <si>
    <t>172</t>
  </si>
  <si>
    <t>313275133</t>
  </si>
  <si>
    <t>pletivo čtyřhranné z ocelových drátů s pozinkovaným a poplastovaným povrchem, výška 160 cm</t>
  </si>
  <si>
    <t>-805398404</t>
  </si>
  <si>
    <t>348401350</t>
  </si>
  <si>
    <t>Osazení napínacího drátu na oplocení do 15° sklonu svahu</t>
  </si>
  <si>
    <t>412315711</t>
  </si>
  <si>
    <t>172*3 'Přepočtené koeficientem množství</t>
  </si>
  <si>
    <t>348401360</t>
  </si>
  <si>
    <t>Přiháčkování strojového pletiva k napínacímu drátu na oplocení ve sklonu svahu do 15°</t>
  </si>
  <si>
    <t>977224034</t>
  </si>
  <si>
    <t>158411801</t>
  </si>
  <si>
    <t>drát předpínací normální PVC</t>
  </si>
  <si>
    <t>1475179880</t>
  </si>
  <si>
    <t>359901212</t>
  </si>
  <si>
    <t>Monitoring stok (kamerový systém) jakékoli výšky stávající kanalizace</t>
  </si>
  <si>
    <t>589046499</t>
  </si>
  <si>
    <t>Komunikace</t>
  </si>
  <si>
    <t>564831111</t>
  </si>
  <si>
    <t>Podklad ze štěrkodrti ŠD s rozprostřením a zhutněním, po zhutnění tl. 100 mm</t>
  </si>
  <si>
    <t>1089228332</t>
  </si>
  <si>
    <t>564851111</t>
  </si>
  <si>
    <t>Podklad ze štěrkodrti ŠD s rozprostřením a zhutněním, po zhutnění tl. 150 mm</t>
  </si>
  <si>
    <t>711056896</t>
  </si>
  <si>
    <t>2,5*360 "oprava přístupvé lesní cesty"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</si>
  <si>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</si>
  <si>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</si>
  <si>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1140343216</t>
  </si>
  <si>
    <t>33,2 "odstavná plocha"</t>
  </si>
  <si>
    <t>32,5 "přístupový chodník"</t>
  </si>
  <si>
    <t>592281151</t>
  </si>
  <si>
    <t>tvárnice betonová zatravňovací 60x40x10 cm</t>
  </si>
  <si>
    <t>-618851427</t>
  </si>
  <si>
    <t>631311114</t>
  </si>
  <si>
    <t>Mazanina z betonu prostého bez zvýšených nároků na prostředí tl. přes 50 do 80 mm tř. C 16/20</t>
  </si>
  <si>
    <t>1369546855</t>
  </si>
  <si>
    <t>dl*0,08 "cementová mazanina - vyspádovaná"</t>
  </si>
  <si>
    <t>63621211R</t>
  </si>
  <si>
    <t>Dlažba z cihel mrazuvzdorných na MC tl. 10mm</t>
  </si>
  <si>
    <t>1713339527</t>
  </si>
  <si>
    <t>2,4 " dlažba - vstupní terasa"</t>
  </si>
  <si>
    <t>592450381</t>
  </si>
  <si>
    <t>dlažba cihelná mrazuvzdorná 200x100x45mm (LIPEA KLINKER RADEBERG)</t>
  </si>
  <si>
    <t>-1569437268</t>
  </si>
  <si>
    <t>-819030951</t>
  </si>
  <si>
    <t>2 "podél přístupového chodníku"</t>
  </si>
  <si>
    <t>1138344750</t>
  </si>
  <si>
    <t>2*2 'Přepočtené koeficientem množství</t>
  </si>
  <si>
    <t>1511622242</t>
  </si>
  <si>
    <t>2,0*0,25*0,3</t>
  </si>
  <si>
    <t>919726123</t>
  </si>
  <si>
    <t>Geotextilie netkaná pro ochranu, separaci nebo filtraci měrná hmotnost přes 300 do 500 g/m2</t>
  </si>
  <si>
    <t>1980480139</t>
  </si>
  <si>
    <t>966071711</t>
  </si>
  <si>
    <t>Bourání plotových sloupků a vzpěr ocelových trubkových nebo profilovaných výšky do 2,50 m zabetonovaných</t>
  </si>
  <si>
    <t>-1988523189</t>
  </si>
  <si>
    <t>57+8</t>
  </si>
  <si>
    <t>966071821</t>
  </si>
  <si>
    <t>Rozebrání oplocení z pletiva drátěného se čtvercovými oky, výšky do 1,6 m</t>
  </si>
  <si>
    <t>-1581537973</t>
  </si>
  <si>
    <t>966073811</t>
  </si>
  <si>
    <t>Rozebrání vrat a vrátek k oplocení plochy jednotlivě přes 2 do 6 m2</t>
  </si>
  <si>
    <t>-382286236</t>
  </si>
  <si>
    <t>776234136</t>
  </si>
  <si>
    <t>-563278395</t>
  </si>
  <si>
    <t>4,821*12 'Přepočtené koeficientem množství</t>
  </si>
  <si>
    <t>-129968466</t>
  </si>
  <si>
    <t>998</t>
  </si>
  <si>
    <t>Přesun hmot</t>
  </si>
  <si>
    <t>998232111</t>
  </si>
  <si>
    <t>Přesun hmot pro oplocení se svislou nosnou konstrukcí zděnou z cihel, tvárnic, bloků, popř. kovovou nebo dřevěnou vodorovná dopravní vzdálenost do 50 m, pro oplocení výšky do 10 m</t>
  </si>
  <si>
    <t>-2036033363</t>
  </si>
  <si>
    <t>76751271R</t>
  </si>
  <si>
    <t>Venkovní zábradlí nerezové (dodávka + montáž) - dle D.2.7</t>
  </si>
  <si>
    <t>-631728082</t>
  </si>
  <si>
    <t>-1780929485</t>
  </si>
  <si>
    <t>LT_100</t>
  </si>
  <si>
    <t>litinová trouba hrdlová DN 100</t>
  </si>
  <si>
    <t>49,95</t>
  </si>
  <si>
    <t>lo</t>
  </si>
  <si>
    <t>lože pod potrubí</t>
  </si>
  <si>
    <t>7,2</t>
  </si>
  <si>
    <t>ob</t>
  </si>
  <si>
    <t>obsyp potrubí 300mm nad potrubí</t>
  </si>
  <si>
    <t>30,102</t>
  </si>
  <si>
    <t>PB</t>
  </si>
  <si>
    <t>podkladní bloky</t>
  </si>
  <si>
    <t>0,768</t>
  </si>
  <si>
    <t>LT_150</t>
  </si>
  <si>
    <t>litinová trouba hrdlová DN 150</t>
  </si>
  <si>
    <t>28,31</t>
  </si>
  <si>
    <t>výkop rýhy</t>
  </si>
  <si>
    <t>125,999</t>
  </si>
  <si>
    <t>n</t>
  </si>
  <si>
    <t>násypy aku komor</t>
  </si>
  <si>
    <t>38,07</t>
  </si>
  <si>
    <t>04 - SO 04 - Výměna venkovních potrubí</t>
  </si>
  <si>
    <t xml:space="preserve">    8 - Trubní vedení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</si>
  <si>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</si>
  <si>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</si>
  <si>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140290572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</si>
  <si>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</si>
  <si>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</si>
  <si>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-1827581934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</si>
  <si>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</si>
  <si>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</si>
  <si>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1210808473</t>
  </si>
  <si>
    <t>Sejmutí ornice s přemístěním na vzdálenost do 100 m</t>
  </si>
  <si>
    <t>295270309</t>
  </si>
  <si>
    <t>1,0*LT_100*0,15</t>
  </si>
  <si>
    <t>1,0*LT_150*0,15</t>
  </si>
  <si>
    <t>130001101</t>
  </si>
  <si>
    <t>Příplatek za ztížení vykopávky v blízkosti pozemního vedení</t>
  </si>
  <si>
    <t>2142954984</t>
  </si>
  <si>
    <t>(1+2+3)*1,0*1,5*1,0</t>
  </si>
  <si>
    <t>132101202</t>
  </si>
  <si>
    <t>Hloubení zapažených i nezapažených rýh šířky přes 600 do 2 000 mm s urovnáním dna do předepsaného profilu a spádu v horninách tř. 1 a 2 přes 100 do 1 000 m3</t>
  </si>
  <si>
    <t>1337600985</t>
  </si>
  <si>
    <t>v*0,2</t>
  </si>
  <si>
    <t>132201202</t>
  </si>
  <si>
    <t>Hloubení zapažených i nezapažených rýh šířky přes 600 do 2 000 mm s urovnáním dna do předepsaného profilu a spádu v hornině tř. 3 přes 100 do 1 000 m3</t>
  </si>
  <si>
    <t>-346016156</t>
  </si>
  <si>
    <t>0,92*LT_100*(1,9-0,15)</t>
  </si>
  <si>
    <t>0,92*LT_150*(1,9-0,15)</t>
  </si>
  <si>
    <t>v*0,8</t>
  </si>
  <si>
    <t>151101101</t>
  </si>
  <si>
    <t>Zřízení pažení a rozepření stěn rýh pro podzemní vedení pro všechny šířky rýhy příložné pro jakoukoliv mezerovitost, hloubky do 2 m</t>
  </si>
  <si>
    <t>-2130932872</t>
  </si>
  <si>
    <t>LT_100*1,9*2</t>
  </si>
  <si>
    <t>LT_150*1,9*2</t>
  </si>
  <si>
    <t>151101111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</si>
  <si>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</si>
  <si>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</si>
  <si>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</si>
  <si>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-508021736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</si>
  <si>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</si>
  <si>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</si>
  <si>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1031975379</t>
  </si>
  <si>
    <t>n "do násypů aku komor"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</si>
  <si>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</si>
  <si>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</si>
  <si>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40808973</t>
  </si>
  <si>
    <t>lo+ob+PB</t>
  </si>
  <si>
    <t>174101101</t>
  </si>
  <si>
    <t>Zásyp jam, šachet rýh nebo kolem objektů sypaninou se zhutněním</t>
  </si>
  <si>
    <t>-1912000570</t>
  </si>
  <si>
    <t>v-n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</si>
  <si>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</si>
  <si>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</si>
  <si>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-1030735229</t>
  </si>
  <si>
    <t>0,92*LT_100*0,4</t>
  </si>
  <si>
    <t>0,92*LT_150*0,45</t>
  </si>
  <si>
    <t>583373020</t>
  </si>
  <si>
    <t>štěrkopísek frakce 0-16</t>
  </si>
  <si>
    <t>-1150924974</t>
  </si>
  <si>
    <t>30,102*2,0541 'Přepočtené koeficientem množství</t>
  </si>
  <si>
    <t>181301102</t>
  </si>
  <si>
    <t>Rozprostření a urovnání ornice v rovině nebo ve svahu sklonu do 1:5 při souvislé ploše do 500 m2, tl. vrstvy přes 100 do 150 mm</t>
  </si>
  <si>
    <t>-1368811526</t>
  </si>
  <si>
    <t>1720657440</t>
  </si>
  <si>
    <t>962512879</t>
  </si>
  <si>
    <t>1,0*LT_100</t>
  </si>
  <si>
    <t>1,0*LT_150</t>
  </si>
  <si>
    <t>005724700</t>
  </si>
  <si>
    <t>osivo směs travní krajinná - technická</t>
  </si>
  <si>
    <t>-1731551532</t>
  </si>
  <si>
    <t>78,26*0,015 'Přepočtené koeficientem množství</t>
  </si>
  <si>
    <t>981342325</t>
  </si>
  <si>
    <t>-1598038974</t>
  </si>
  <si>
    <t>451572111</t>
  </si>
  <si>
    <t>Lože pod potrubí otevřený výkop z kameniva drobného těženého</t>
  </si>
  <si>
    <t>1311560299</t>
  </si>
  <si>
    <t>0,92*LT_100*0,1</t>
  </si>
  <si>
    <t>0,92*LT_150*0,1</t>
  </si>
  <si>
    <t>452313131</t>
  </si>
  <si>
    <t>Podkladní bloky z betonu prostého tř. C 12/15 otevřený výkop</t>
  </si>
  <si>
    <t>249054059</t>
  </si>
  <si>
    <t>0,4*0,4*0,4*12</t>
  </si>
  <si>
    <t>452353101</t>
  </si>
  <si>
    <t>Bednění podkladních bloků otevřený výkop</t>
  </si>
  <si>
    <t>1450917262</t>
  </si>
  <si>
    <t>0,4*0,4*4*12</t>
  </si>
  <si>
    <t>Trubní vedení</t>
  </si>
  <si>
    <t>850245121</t>
  </si>
  <si>
    <t>Výřez nebo výsek na potrubí z trub litinových tlakových nebo plasických hmot DN 80</t>
  </si>
  <si>
    <t>-262447242</t>
  </si>
  <si>
    <t>850315121</t>
  </si>
  <si>
    <t>Výřez nebo výsek na potrubí z trub litinových tlakových nebo plasických hmot DN 150</t>
  </si>
  <si>
    <t>-109009784</t>
  </si>
  <si>
    <t>851261131</t>
  </si>
  <si>
    <t>Montáž potrubí z trub litinových tlakových hrdlových v otevřeném výkopu s integrovaným těsněním DN 100</t>
  </si>
  <si>
    <t>-1142915051</t>
  </si>
  <si>
    <t>49,95 "řad 2"</t>
  </si>
  <si>
    <t>552530310</t>
  </si>
  <si>
    <t>trouba vodovodní litinová spoj TYTON C100 Zn + epoxid  DN 100 mm</t>
  </si>
  <si>
    <t>-1720287948</t>
  </si>
  <si>
    <t>851311131</t>
  </si>
  <si>
    <t>Montáž potrubí z trub litinových tlakových hrdlových v otevřeném výkopu s integrovaným těsněním DN 150</t>
  </si>
  <si>
    <t>1200041451</t>
  </si>
  <si>
    <t>28,31 "řad 1"</t>
  </si>
  <si>
    <t>552530330</t>
  </si>
  <si>
    <t>trouba vodovodní litinová spoj TYTON C64 Zn + epoxid  DN 150 mm</t>
  </si>
  <si>
    <t>780668090</t>
  </si>
  <si>
    <t>852242122</t>
  </si>
  <si>
    <t>Montáž potrubí z trub litinových tlakových přírubových abnormálních délek, jednotlivě do 1 m v otevřeném výkopu, kanálu nebo v šachtě DN 80</t>
  </si>
  <si>
    <t>1155235773</t>
  </si>
  <si>
    <t>50.20.80400</t>
  </si>
  <si>
    <t>Tvarovky přírubové FF, tvarovka přímá AVK tvarovka litinová, FF, tvarovka přímá, DN 80/400</t>
  </si>
  <si>
    <t>ks</t>
  </si>
  <si>
    <t>-1041904902</t>
  </si>
  <si>
    <t>850008030016</t>
  </si>
  <si>
    <t>SEK - LT DN 80, DL. 300</t>
  </si>
  <si>
    <t>KS</t>
  </si>
  <si>
    <t>-2113294612</t>
  </si>
  <si>
    <t>852262122</t>
  </si>
  <si>
    <t>Montáž potrubí z trub litinových tlakových přírubových abnormálních délek, jednotlivě do 1 m v otevřeném výkopu, kanálu nebo v šachtě DN 100</t>
  </si>
  <si>
    <t>-427502897</t>
  </si>
  <si>
    <t>850010030016</t>
  </si>
  <si>
    <t>SEK - LT DN 100, DL. 300</t>
  </si>
  <si>
    <t>-1009715540</t>
  </si>
  <si>
    <t>852312122</t>
  </si>
  <si>
    <t>Montáž potrubí z trub litinových tlakových přírubových abnormálních délek, jednotlivě do 1 m v otevřeném výkopu, kanálu nebo v šachtě DN 150</t>
  </si>
  <si>
    <t>-1575507924</t>
  </si>
  <si>
    <t>850012530016</t>
  </si>
  <si>
    <t>SEK - LT DN 125, DL. 300</t>
  </si>
  <si>
    <t>-1302831032</t>
  </si>
  <si>
    <t>850015050016</t>
  </si>
  <si>
    <t>SEK - LT DN 150, DL. 500</t>
  </si>
  <si>
    <t>-2140461402</t>
  </si>
  <si>
    <t>857241131</t>
  </si>
  <si>
    <t>Montáž litinových tvarovek na potrubí litinovém tlakovém jednoosých na potrubí z trub hrdlových v otevřeném výkopu, kanálu nebo v šachtě s integrovaným těsněním DN 80</t>
  </si>
  <si>
    <t>1546894247</t>
  </si>
  <si>
    <t>552597100</t>
  </si>
  <si>
    <t>přesuvka hrdlová U tvárná litina základní povrchová ochrana včetně 2x spoj těsnící DN80 L160 mm</t>
  </si>
  <si>
    <t>736675495</t>
  </si>
  <si>
    <t>857242122</t>
  </si>
  <si>
    <t>Montáž litinových tvarovek na potrubí litinovém tlakovém jednoosých na potrubí z trub přírubových v otevřeném výkopu, kanálu nebo v šachtě DN 80</t>
  </si>
  <si>
    <t>-1569077711</t>
  </si>
  <si>
    <t>505008020016</t>
  </si>
  <si>
    <t>VODA+KANAL Přírubové tvarovky - ostatní KOLENO PATNÍ PŘÍRUBOVÉ DLOUHÉ DN 80</t>
  </si>
  <si>
    <t>1543844098</t>
  </si>
  <si>
    <t>857261131</t>
  </si>
  <si>
    <t>Montáž litinových tvarovek na potrubí litinovém tlakovém jednoosých na potrubí z trub hrdlových v otevřeném výkopu, kanálu nebo v šachtě s integrovaným těsněním DN 100</t>
  </si>
  <si>
    <t>1028017312</t>
  </si>
  <si>
    <t>552538930</t>
  </si>
  <si>
    <t>tvarovka přírubová s hrdlem TYTON z tvárné litiny,práškový epoxid, tl.250µm EU-kus DN100 L130 mm</t>
  </si>
  <si>
    <t>1168424647</t>
  </si>
  <si>
    <t>552539170</t>
  </si>
  <si>
    <t>koleno hrdlové z tvárné litiny,práškový epoxid, tl.250µm MMK-kus DN 100-22,5°</t>
  </si>
  <si>
    <t>-1590869436</t>
  </si>
  <si>
    <t>552539410</t>
  </si>
  <si>
    <t>koleno hrdlové z tvárné litiny,práškový epoxid, tl.250µm MMK-kus DN 100-45°</t>
  </si>
  <si>
    <t>699312442</t>
  </si>
  <si>
    <t>552538580</t>
  </si>
  <si>
    <t>přechod hrdlový z tvárné litiny,práškový epoxid, tl.250µm MMR-kus DN 100/80 mm</t>
  </si>
  <si>
    <t>901876210</t>
  </si>
  <si>
    <t>857263131</t>
  </si>
  <si>
    <t>Montáž litinových tvarovek na potrubí litinovém tlakovém odbočných na potrubí z trub hrdlových v otevřeném výkopu, kanálu nebo v šachtě s integrovaným těsněním DN 100</t>
  </si>
  <si>
    <t>-294733070</t>
  </si>
  <si>
    <t>552537450</t>
  </si>
  <si>
    <t>tvarovka hrdlová s přírubovou odbočkou z tvárné litiny,práškový epoxid, tl.250µm MMA-kus DN 100/80 mm</t>
  </si>
  <si>
    <t>1102770277</t>
  </si>
  <si>
    <t>857311131</t>
  </si>
  <si>
    <t>Montáž litinových tvarovek na potrubí litinovém tlakovém jednoosých na potrubí z trub hrdlových v otevřeném výkopu, kanálu nebo v šachtě s integrovaným těsněním DN 150</t>
  </si>
  <si>
    <t>1073806743</t>
  </si>
  <si>
    <t>552538950</t>
  </si>
  <si>
    <t>tvarovka přírubová s hrdlem z tvárné litiny,práškový epoxid, tl.250µm EU-kus DN150 L135 mm</t>
  </si>
  <si>
    <t>1120040199</t>
  </si>
  <si>
    <t>552597120</t>
  </si>
  <si>
    <t>přesuvka hrdlová U tvárná litina základní povrchová ochrana včetně 2x spoj těsnící DN125 L165 mm</t>
  </si>
  <si>
    <t>1786361449</t>
  </si>
  <si>
    <t>552539310</t>
  </si>
  <si>
    <t>koleno hrdlové z tvárné litiny,práškový epoxid, tl.250µm MMK-kus DN 150-30°</t>
  </si>
  <si>
    <t>2103555470</t>
  </si>
  <si>
    <t>552539430</t>
  </si>
  <si>
    <t>koleno hrdlové z tvárné litiny,práškový epoxid, tl.250µm MMK-kus DN 150-45°</t>
  </si>
  <si>
    <t>537325553</t>
  </si>
  <si>
    <t>552538640</t>
  </si>
  <si>
    <t>přechod hrdlový z tvárné litiny,práškový epoxid, tl.250µm MMR-kus DN 150/125 mm</t>
  </si>
  <si>
    <t>1895864077</t>
  </si>
  <si>
    <t>891241112</t>
  </si>
  <si>
    <t>Montáž vodovodních armatur na potrubí šoupátek nebo klapek uzavíracích v otevřeném výkopu nebo v šachtách s osazením zemní soupravy (bez poklopů) DN 80</t>
  </si>
  <si>
    <t>-676786761</t>
  </si>
  <si>
    <t xml:space="preserve"> 3.1.80</t>
  </si>
  <si>
    <t>Pitná voda Šoupata Šoupata přírubová, stavební délka F4 AVK šoupátko 3.1, DN 80, stavební délka F4, PN 10/16</t>
  </si>
  <si>
    <t>893120243</t>
  </si>
  <si>
    <t>7.5.5.1050</t>
  </si>
  <si>
    <t>Pitná voda Zemní soupravy Teleskopické soupravy šoupatové AVK zemní teleskopická souprava 7.5, pro šoupě DN 65-80, rozsah 1,1-1,85 m</t>
  </si>
  <si>
    <t>1246696022</t>
  </si>
  <si>
    <t>891247111</t>
  </si>
  <si>
    <t>Montáž hydrantů podzemních DN 80</t>
  </si>
  <si>
    <t>1964873791</t>
  </si>
  <si>
    <t>12.1.3.801000</t>
  </si>
  <si>
    <t>Pitná voda Hydranty Hydranty podzemní, jednoduše jištěné AVK hydrant podzemní 12.1.3, jednoduše jištěný, DN 80, 1000 mm</t>
  </si>
  <si>
    <t>778904782</t>
  </si>
  <si>
    <t>892271111</t>
  </si>
  <si>
    <t>Tlakové zkoušky vodou na potrubí DN 100 nebo 125</t>
  </si>
  <si>
    <t>2016472610</t>
  </si>
  <si>
    <t>892273122</t>
  </si>
  <si>
    <t>Proplach a dezinfekce vodovodního potrubí DN od 80 do 125</t>
  </si>
  <si>
    <t>38496051</t>
  </si>
  <si>
    <t>892351111</t>
  </si>
  <si>
    <t>Tlakové zkoušky vodou na potrubí DN 150 nebo 200</t>
  </si>
  <si>
    <t>-1823141811</t>
  </si>
  <si>
    <t>892353122</t>
  </si>
  <si>
    <t>Proplach a dezinfekce vodovodního potrubí DN 150 nebo 200</t>
  </si>
  <si>
    <t>-1567644953</t>
  </si>
  <si>
    <t>892372111</t>
  </si>
  <si>
    <t>Zabezpečení konců vodovodního potrubí DN do 300 při tlakových zkouškách</t>
  </si>
  <si>
    <t>-831233232</t>
  </si>
  <si>
    <t>899401112</t>
  </si>
  <si>
    <t>Osazení poklopů litinových šoupátkových</t>
  </si>
  <si>
    <t>1562993875</t>
  </si>
  <si>
    <t>1 "DN 80"</t>
  </si>
  <si>
    <t>2 "identifikační vodič"</t>
  </si>
  <si>
    <t>7.2.13</t>
  </si>
  <si>
    <t>Pitná voda Uliční poklopy AVK PLAST uliční poklop šoupatový 7.2.13</t>
  </si>
  <si>
    <t>544407538</t>
  </si>
  <si>
    <t>899401113</t>
  </si>
  <si>
    <t>Osazení poklopů litinových hydrantových</t>
  </si>
  <si>
    <t>-456204714</t>
  </si>
  <si>
    <t>7.2.15</t>
  </si>
  <si>
    <t>Pitná voda Uliční poklopy AVK PLAST uliční poklop hydrantový 7.2.15</t>
  </si>
  <si>
    <t>1646741245</t>
  </si>
  <si>
    <t>348200000000</t>
  </si>
  <si>
    <t>PODKLADOVÁ DESKA POD HYDRANTOVÝ POKLOP</t>
  </si>
  <si>
    <t>1731318801</t>
  </si>
  <si>
    <t>899712111</t>
  </si>
  <si>
    <t>Orientační tabulky na vodovodních a kanalizačních řadech na zdivu</t>
  </si>
  <si>
    <t>-2034158091</t>
  </si>
  <si>
    <t>1 "HP"</t>
  </si>
  <si>
    <t>1 "šoupata"</t>
  </si>
  <si>
    <t>899721111</t>
  </si>
  <si>
    <t>Signalizační vodič na potrubí DN do 150 mm</t>
  </si>
  <si>
    <t>-1217575660</t>
  </si>
  <si>
    <t>CYKY J 2x4mm2</t>
  </si>
  <si>
    <t>LT_100+2</t>
  </si>
  <si>
    <t>LT_150+2</t>
  </si>
  <si>
    <t>899722112</t>
  </si>
  <si>
    <t>Krytí potrubí z plastů výstražnou fólií z PVC šířky 25 cm</t>
  </si>
  <si>
    <t>-1912130240</t>
  </si>
  <si>
    <t>bílé barvy"</t>
  </si>
  <si>
    <t>998273102</t>
  </si>
  <si>
    <t>Přesun hmot pro trubní vedení hloubené z trub litinových pro vodovody nebo kanalizace v otevřeném výkopu dopravní vzdálenost do 15 m</t>
  </si>
  <si>
    <t>2112392285</t>
  </si>
  <si>
    <t>230205056</t>
  </si>
  <si>
    <t>Montáž potrubí PE průměru do 110 mm návin nebo tyč, svařované na tupo nebo elektrospojkou D 110, tl. stěny 10,0 mm</t>
  </si>
  <si>
    <t>-1173890303</t>
  </si>
  <si>
    <t>1,5*2 "identifikační vodič"</t>
  </si>
  <si>
    <t>286131160</t>
  </si>
  <si>
    <t>potrubí vodovodní PE100 PN16 SDR11 6 m, 12 m, 100 m, 110 x 10,0 mm</t>
  </si>
  <si>
    <t>-1523777364</t>
  </si>
  <si>
    <t>05 - SO 05 - Elektrostavební část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</si>
  <si>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</si>
  <si>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</si>
  <si>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</si>
  <si>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</si>
  <si>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741110002</t>
  </si>
  <si>
    <t>Montáž trubek elektroinstalačních s nasunutím nebo našroubováním do krabic plastových tuhých, uložených pevně, vnější D přes 23 do 35 mm</t>
  </si>
  <si>
    <t>491704458</t>
  </si>
  <si>
    <t>345710930</t>
  </si>
  <si>
    <t>trubka elektroinstalační tuhá z PVC D 22,1/25 mm, délka 3 m</t>
  </si>
  <si>
    <t>1201127854</t>
  </si>
  <si>
    <t>Poznámka k položce:
EAN 8595057619081</t>
  </si>
  <si>
    <t>741110053</t>
  </si>
  <si>
    <t>Montáž trubek elektroinstalačních s nasunutím nebo našroubováním do krabic plastových ohebných, uložených volně, vnější D přes 35 mm</t>
  </si>
  <si>
    <t>1049153161</t>
  </si>
  <si>
    <t>345713510</t>
  </si>
  <si>
    <t>trubka elektroinstalační ohebná dvouplášťová korugovaná D 41/50 mm, HDPE+LDPE</t>
  </si>
  <si>
    <t>-956578788</t>
  </si>
  <si>
    <t>Poznámka k položce:
EAN 8595057698178</t>
  </si>
  <si>
    <t>741122015</t>
  </si>
  <si>
    <t>Montáž kabelů měděných bez ukončení uložených pod omítku plných kulatých (CYKY), počtu a průřezu žil 3x1,5 mm2</t>
  </si>
  <si>
    <t>-1186678803</t>
  </si>
  <si>
    <t>741122211</t>
  </si>
  <si>
    <t>Montáž kabelů měděných bez ukončení uložených volně nebo v liště plných kulatých (CYKY) počtu a průřezu žil 3x1,5 až 6 mm2</t>
  </si>
  <si>
    <t>193905011</t>
  </si>
  <si>
    <t>341110300</t>
  </si>
  <si>
    <t>kabel silový s Cu jádrem CYKY 3x1,5 mm2</t>
  </si>
  <si>
    <t>-63382765</t>
  </si>
  <si>
    <t>Poznámka k položce:
obsah kovu [kg/m], Cu =0,044, Al =0</t>
  </si>
  <si>
    <t>341110360</t>
  </si>
  <si>
    <t>kabel silový s Cu jádrem CYKY 3x2,5 mm2</t>
  </si>
  <si>
    <t>1449811108</t>
  </si>
  <si>
    <t>Poznámka k položce:
obsah kovu [kg/m], Cu =0,074, Al =0</t>
  </si>
  <si>
    <t>741122222</t>
  </si>
  <si>
    <t>Montáž kabelů měděných bez ukončení uložených volně nebo v liště plných kulatých (CYKY) počtu a průřezu žil 4x10 mm2</t>
  </si>
  <si>
    <t>2091919544</t>
  </si>
  <si>
    <t>Poznámka k položce:
zatažení původního přívodního kabelu do trubky</t>
  </si>
  <si>
    <t>741231012</t>
  </si>
  <si>
    <t>Montáž svorkovnic do rozváděčů s popisnými štítky se zapojením vodičů na jedné straně řadových, průřezové plochy vodičů do ochranných</t>
  </si>
  <si>
    <t>102233894</t>
  </si>
  <si>
    <t>10.650.982</t>
  </si>
  <si>
    <t>Ochrana před bleskem a přepětím Ochrana před bleskem a přepětím Systémy vyrovnání potenciálu Svorka POT 25/16 ekvipotenciální</t>
  </si>
  <si>
    <t>1007385146</t>
  </si>
  <si>
    <t>741310041</t>
  </si>
  <si>
    <t>Montáž spínačů jedno nebo dvoupólových nástěnných se zapojením vodičů, pro prostředí venkovní nebo mokré přepínačů, řazení 5-sériových</t>
  </si>
  <si>
    <t>244507240</t>
  </si>
  <si>
    <t>10.069.860</t>
  </si>
  <si>
    <t>Domovní spínače a zásuvky Domovní spínače a zásuvky Instalační spínače Spínač VARIANT 3558N-C05510 B</t>
  </si>
  <si>
    <t>439937337</t>
  </si>
  <si>
    <t>741313082</t>
  </si>
  <si>
    <t>Montáž zásuvek domovních se zapojením vodičů šroubové připojení venkovní nebo mokré, provedení 2P + PE</t>
  </si>
  <si>
    <t>1619898558</t>
  </si>
  <si>
    <t>10.813.509</t>
  </si>
  <si>
    <t>Domovní spínače a zásuvky Domovní spínače a zásuvky Zásuvky Zásuvka VARIANT 5518N-C03510 B</t>
  </si>
  <si>
    <t>741371102</t>
  </si>
  <si>
    <t>Montáž svítidel zářivkových se zapojením vodičů průmyslových stropních přisazených 1 zdroj s krytem</t>
  </si>
  <si>
    <t>-1793889709</t>
  </si>
  <si>
    <t>10.190.929</t>
  </si>
  <si>
    <t>Svítidla Svítidla Svítidla vodotěsná, do vlhkých prostor PRIMA 154 PC 1F ET5 1x54W IP66</t>
  </si>
  <si>
    <t>-326771870</t>
  </si>
  <si>
    <t>10.574.162</t>
  </si>
  <si>
    <t>Světelné zdroje Světelné zdroje Zářivkové trubice standardní Trubice 54W/840 HO LUMILUX T5 OSRAM</t>
  </si>
  <si>
    <t>-1386070949</t>
  </si>
  <si>
    <t>741410022</t>
  </si>
  <si>
    <t>Montáž uzemňovacího vedení s upevněním, propojením a připojením pomocí svorek v zemi s izolací spojů pásku průřezu do 120 mm2 v průmyslové výstavbě</t>
  </si>
  <si>
    <t>-1676162749</t>
  </si>
  <si>
    <t>354420620</t>
  </si>
  <si>
    <t>pás zemnící 30 x 4 mm FeZn</t>
  </si>
  <si>
    <t>1728131185</t>
  </si>
  <si>
    <t>741410042</t>
  </si>
  <si>
    <t>Montáž uzemňovacího vedení s upevněním, propojením a připojením pomocí svorek v zemi s izolací spojů drátu nebo lana D do 10 mm v průmyslové výstavbě</t>
  </si>
  <si>
    <t>1423225261</t>
  </si>
  <si>
    <t>10.343.768</t>
  </si>
  <si>
    <t>Ochrana před bleskem a přepětím Ochrana před bleskem a přepětím Dráty zemnící pro hromosvod Drát uzem. FeZn pozink. pr.10 s izolací</t>
  </si>
  <si>
    <t>-50869231</t>
  </si>
  <si>
    <t>354420360</t>
  </si>
  <si>
    <t>svorka uzemnění nerez připojovací</t>
  </si>
  <si>
    <t>1146270824</t>
  </si>
  <si>
    <t>354420390</t>
  </si>
  <si>
    <t>svorka uzemnění nerez pro zemnící pásku</t>
  </si>
  <si>
    <t>772554349</t>
  </si>
  <si>
    <t>741410072</t>
  </si>
  <si>
    <t>Montáž uzemňovacího vedení s upevněním, propojením a připojením pomocí svorek doplňků ostatních konstrukcí vodičem průřezu do 16 mm2, uloženým pevně</t>
  </si>
  <si>
    <t>-21545664</t>
  </si>
  <si>
    <t>341421570</t>
  </si>
  <si>
    <t>vodič silový s Cu jádrem CYA H07 V-K 6 mm2</t>
  </si>
  <si>
    <t>1904344604</t>
  </si>
  <si>
    <t>Poznámka k položce:
obsah kovu [kg/m], Cu =0,059, Al =0</t>
  </si>
  <si>
    <t>341421590</t>
  </si>
  <si>
    <t>vodič silový s Cu jádrem CYA H07 V-K 16 mm2</t>
  </si>
  <si>
    <t>Poznámka k položce:
obsah kovu [kg/m], Cu =0,157, Al =0</t>
  </si>
  <si>
    <t>741420001</t>
  </si>
  <si>
    <t>Montáž hromosvodného vedení svodových drátů nebo lan s podpěrami, D do 10 mm</t>
  </si>
  <si>
    <t>2096719386</t>
  </si>
  <si>
    <t>35441d819253</t>
  </si>
  <si>
    <t>jímací stožár HVI-light  I SET - DEHNcon-H, délka podpůrné trubky 2705, délka jímače 1000, délka HVI vodiče 6m- větší délku třeba zadat při objednání</t>
  </si>
  <si>
    <t>475003553</t>
  </si>
  <si>
    <t>Poznámka k položce:
obj.č.819253
Požadovaná délka HVI-light vodiče : 9,5 m</t>
  </si>
  <si>
    <t>35441d105161</t>
  </si>
  <si>
    <t>nerezový držák na potrubí - pro upevnění podpůrné trubky k anténnímu stožáru</t>
  </si>
  <si>
    <t>-682486952</t>
  </si>
  <si>
    <t>Poznámka k položce:
obj. č. 105161</t>
  </si>
  <si>
    <t>35441d275320</t>
  </si>
  <si>
    <t>nerezová podpěra vedení HVI s upínacím páskem (na stožár)</t>
  </si>
  <si>
    <t>493078859</t>
  </si>
  <si>
    <t>Poznámka k položce:
obj. č. 275320</t>
  </si>
  <si>
    <t>741810001</t>
  </si>
  <si>
    <t>Zkoušky a prohlídky elektrických rozvodů a zařízení celková prohlídka a vyhotovení revizní zprávy pro objem montážních prací do 100 tis. Kč</t>
  </si>
  <si>
    <t>391233916</t>
  </si>
  <si>
    <t>741910411</t>
  </si>
  <si>
    <t>Montáž žlabů bez stojiny a výložníků kovových s podpěrkami a příslušenstvím bez víka, šířky do 50 mm</t>
  </si>
  <si>
    <t>-618980009</t>
  </si>
  <si>
    <t>10.663.954</t>
  </si>
  <si>
    <t>Úložný a instalační materiál Kabelové nosné systémy Drátěné žlaby Žlab DZ 60X60  drátěný žár.pozink</t>
  </si>
  <si>
    <t>-1250416356</t>
  </si>
  <si>
    <t>10.663.922</t>
  </si>
  <si>
    <t>Úložný a instalační materiál Kabelové nosné systémy Spojky pro kabelový nosný systém Rychlospojka DZRS/B pozink</t>
  </si>
  <si>
    <t>371073197</t>
  </si>
  <si>
    <t>10.663.924</t>
  </si>
  <si>
    <t>Úložný a instalační materiál Kabelové nosné systémy Stěnové a stropní držáky pro kabelový nosn Závěs DZZ/B pozink</t>
  </si>
  <si>
    <t>-2002551066</t>
  </si>
  <si>
    <t>10.549.333</t>
  </si>
  <si>
    <t>Úložný a instalační materiál Upevňovací technika Natloukací ocelové kotvy Kotva KPO 6X70 zinek</t>
  </si>
  <si>
    <t>338357480</t>
  </si>
  <si>
    <t>46-M</t>
  </si>
  <si>
    <t>Zemní práce při extr.mont.pracích</t>
  </si>
  <si>
    <t>460150033</t>
  </si>
  <si>
    <t>Hloubení zapažených i nezapažených kabelových rýh ručně včetně urovnání dna s přemístěním výkopku do vzdálenosti 3 m od okraje jámy nebo naložením na dopravní prostředek šířky 40 cm, hloubky 50 cm, v hornině třídy 3</t>
  </si>
  <si>
    <t>-81470371</t>
  </si>
  <si>
    <t>460560033</t>
  </si>
  <si>
    <t>Zásyp kabelových rýh ručně včetně zhutnění a uložení výkopku do vrstev a urovnání povrchu šířky 40 cm hloubky 50 cm, v hornině třídy 3</t>
  </si>
  <si>
    <t>837537634</t>
  </si>
  <si>
    <t>001001005</t>
  </si>
  <si>
    <t>Kompletační a koordinační činnost s ostatními zhotoviteli (VaK MB,a.s, ...)</t>
  </si>
  <si>
    <t>996427793</t>
  </si>
  <si>
    <t>08 - VON</t>
  </si>
  <si>
    <t>D1 - Vedlejší rozpočtové náklady / viz Technické podmínky VaK MB aktuální verze 1.8 DEF</t>
  </si>
  <si>
    <t>D1</t>
  </si>
  <si>
    <t>Vedlejší rozpočtové náklady / viz Technické podmínky VaK MB aktuální verze 1.8 DEF</t>
  </si>
  <si>
    <t>VaK MB, a.s.-TP 1.1</t>
  </si>
  <si>
    <t>Zařízení staveniště, provozní vlivy</t>
  </si>
  <si>
    <t>258132829</t>
  </si>
  <si>
    <t>VaK MB, a.s.-TP 1.2</t>
  </si>
  <si>
    <t>Skládkovné</t>
  </si>
  <si>
    <t>1152201149</t>
  </si>
  <si>
    <t>VaK MB, a.s.-TP 1.3</t>
  </si>
  <si>
    <t>Fotodokumentace</t>
  </si>
  <si>
    <t>2060443698</t>
  </si>
  <si>
    <t>VaK MB, a.s.-TP 1.5</t>
  </si>
  <si>
    <t>Realizační dokumentace stavby včetně projednání a kontroly na stavbě</t>
  </si>
  <si>
    <t>-77229392</t>
  </si>
  <si>
    <t>VaK MB, a.s.-TP 1.6</t>
  </si>
  <si>
    <t>Plán bezpečnosti a ochrany zdraví při práci (BOZP)</t>
  </si>
  <si>
    <t>672343350</t>
  </si>
  <si>
    <t>VaK MB, a.s.-TP 1.8</t>
  </si>
  <si>
    <t>Doklady požadované k předání a převzetí díla</t>
  </si>
  <si>
    <t>-620035927</t>
  </si>
  <si>
    <t>VaK MB, a.s.-TP 1.9</t>
  </si>
  <si>
    <t>Dokumentace skutečného provedení stavby a dokumentace geodetického zaměření stavby</t>
  </si>
  <si>
    <t>1835164119</t>
  </si>
  <si>
    <t>VaK MB, a.s.-TP 1.10</t>
  </si>
  <si>
    <t>Další doplňující průzkumy</t>
  </si>
  <si>
    <t>1027243213</t>
  </si>
  <si>
    <t>VaK MB, a.s.-TP 1.11</t>
  </si>
  <si>
    <t>Pasportizace stávajících objektů – inventarizační prohlídky</t>
  </si>
  <si>
    <t>16466047</t>
  </si>
  <si>
    <t>VaK MB, a.s.-TP 1.12</t>
  </si>
  <si>
    <t>Vytyčení podzemních zařízení, rizika a zvláštní opatření</t>
  </si>
  <si>
    <t>2051473367</t>
  </si>
  <si>
    <t>VaK MB, a.s.-TP 1.13</t>
  </si>
  <si>
    <t>Zaškolení pracovníků provozovatele/objednatele</t>
  </si>
  <si>
    <t>842183630</t>
  </si>
  <si>
    <t>VaK MB, a.s.-TP 1.14</t>
  </si>
  <si>
    <t>Vytyčení stavby, ochrana geodetických bodů před poškozením</t>
  </si>
  <si>
    <t>1887475603</t>
  </si>
  <si>
    <t>VaK MB, a.s.-TP 1.15</t>
  </si>
  <si>
    <t>Zajištění a osvětlení výkopů a překopů</t>
  </si>
  <si>
    <t>-1873014049</t>
  </si>
  <si>
    <t>VaK MB, a.s.-TP 1.16</t>
  </si>
  <si>
    <t>Havarijní plán</t>
  </si>
  <si>
    <t>1066829864</t>
  </si>
  <si>
    <t>VaK MB, a.s.-TP 1.17</t>
  </si>
  <si>
    <t>Zvláštní požadavky na zhotovení</t>
  </si>
  <si>
    <t>1663955389</t>
  </si>
  <si>
    <t>VaK MB, a.s.</t>
  </si>
  <si>
    <t>Náhrady ušlé produkce uživatelům pozemků dotčených stavbou</t>
  </si>
  <si>
    <t>1884972592</t>
  </si>
  <si>
    <t>VaK MB, a.s..1</t>
  </si>
  <si>
    <t>Ostatní náklady jinde neuvedené</t>
  </si>
  <si>
    <t>-1860267684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</si>
  <si>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</si>
  <si>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</si>
  <si>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</si>
  <si>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</si>
  <si>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</si>
  <si>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</si>
  <si>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</si>
  <si>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</si>
  <si>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</si>
  <si>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</si>
  <si>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</si>
  <si>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</si>
  <si>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</si>
  <si>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</si>
  <si>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</si>
  <si>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</si>
  <si>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</si>
  <si>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</si>
  <si>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</si>
  <si>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</si>
  <si>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</si>
  <si>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</si>
  <si>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</si>
  <si>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</si>
  <si>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</si>
  <si>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</si>
  <si>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</si>
  <si>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</si>
  <si>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</si>
  <si>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</si>
  <si>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</si>
  <si>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</si>
  <si>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</si>
  <si>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</si>
  <si>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</si>
  <si>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</si>
  <si>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</si>
  <si>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</si>
  <si>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</si>
  <si>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</si>
  <si>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</si>
  <si>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</si>
  <si>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</si>
  <si>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</si>
  <si>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</si>
  <si>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</si>
  <si>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</si>
  <si>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</si>
  <si>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</si>
  <si>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</si>
  <si>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</si>
  <si>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</si>
  <si>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</si>
  <si>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</si>
  <si>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</si>
  <si>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</si>
  <si>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</si>
  <si>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</si>
  <si>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</si>
  <si>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</si>
  <si>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</si>
  <si>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</si>
  <si>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</si>
  <si>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</si>
  <si>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</si>
  <si>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</si>
  <si>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</si>
  <si>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</si>
  <si>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</si>
  <si>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</si>
  <si>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</si>
  <si>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</si>
  <si>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</si>
  <si>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</si>
  <si>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</si>
  <si>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</si>
  <si>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</si>
  <si>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</si>
  <si>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</si>
  <si>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</si>
  <si>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</si>
  <si>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</si>
  <si>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</si>
  <si>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</si>
  <si>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</si>
  <si>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</si>
  <si>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</si>
  <si>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</si>
  <si>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</si>
  <si>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</si>
  <si>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</si>
  <si>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</si>
  <si>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</si>
  <si>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</si>
  <si>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</si>
  <si>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</si>
  <si>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</si>
  <si>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</si>
  <si>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</si>
  <si>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</si>
  <si>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</si>
  <si>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</si>
  <si>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</si>
  <si>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</si>
  <si>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</si>
  <si>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</si>
  <si>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</si>
  <si>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</si>
  <si>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</si>
  <si>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</si>
  <si>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</si>
  <si>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</si>
  <si>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</si>
  <si>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</si>
  <si>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</si>
  <si>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</si>
  <si>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</si>
  <si>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</si>
  <si>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</si>
  <si>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</si>
  <si>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</si>
  <si>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</si>
  <si>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</si>
  <si>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</si>
  <si>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</si>
  <si>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</si>
  <si>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</si>
  <si>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</si>
  <si>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</si>
  <si>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</si>
  <si>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</si>
  <si>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</si>
  <si>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</si>
  <si>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</si>
  <si>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</si>
  <si>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</si>
  <si>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</si>
  <si>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</si>
  <si>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</si>
  <si>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</si>
  <si>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</si>
  <si>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</si>
  <si>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</si>
  <si>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</si>
  <si>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</si>
  <si>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</si>
  <si>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</si>
  <si>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</si>
  <si>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</si>
  <si>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</si>
  <si>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</si>
  <si>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</si>
  <si>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</si>
  <si>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</si>
  <si>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</si>
  <si>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</si>
  <si>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</si>
  <si>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</si>
  <si>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</si>
  <si>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</si>
  <si>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</si>
  <si>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</si>
  <si>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</si>
  <si>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</si>
  <si>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</si>
  <si>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</si>
  <si>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</si>
  <si>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</si>
  <si>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</si>
  <si>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</si>
  <si>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</si>
  <si>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</si>
  <si>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</si>
  <si>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</si>
  <si>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</si>
  <si>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</si>
  <si>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</si>
  <si>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</si>
  <si>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</si>
  <si>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Vak MB</t>
  </si>
  <si>
    <t>změna tepelné izolace z XPS na pěnosklo tl.140 mm-ocenit dle textové části zadávací dokumentace detail 1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</si>
</sst>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8" borderId="5" xfId="0" applyFont="1" applyFill="1" applyBorder="1" applyAlignment="1" applyProtection="1">
      <alignment vertical="center"/>
      <protection locked="0"/>
    </xf>
    <xf numFmtId="0" fontId="39" fillId="8" borderId="28" xfId="0" applyFont="1" applyFill="1" applyBorder="1" applyAlignment="1" applyProtection="1">
      <alignment horizontal="center" vertical="center"/>
      <protection locked="0"/>
    </xf>
    <xf numFmtId="49" fontId="39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center" vertical="center" wrapText="1"/>
      <protection locked="0"/>
    </xf>
    <xf numFmtId="167" fontId="39" fillId="8" borderId="28" xfId="0" applyNumberFormat="1" applyFont="1" applyFill="1" applyBorder="1" applyAlignment="1" applyProtection="1">
      <alignment vertical="center"/>
      <protection locked="0"/>
    </xf>
    <xf numFmtId="4" fontId="39" fillId="8" borderId="28" xfId="0" applyNumberFormat="1" applyFont="1" applyFill="1" applyBorder="1" applyAlignment="1" applyProtection="1">
      <alignment vertical="center"/>
      <protection locked="0"/>
    </xf>
    <xf numFmtId="0" fontId="39" fillId="8" borderId="5" xfId="0" applyFont="1" applyFill="1" applyBorder="1" applyAlignment="1">
      <alignment vertical="center"/>
    </xf>
    <xf numFmtId="0" fontId="39" fillId="8" borderId="28" xfId="0" applyFont="1" applyFill="1" applyBorder="1" applyAlignment="1" applyProtection="1">
      <alignment horizontal="left" vertical="center"/>
      <protection locked="0"/>
    </xf>
    <xf numFmtId="0" fontId="39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166" fontId="1" fillId="8" borderId="0" xfId="0" applyNumberFormat="1" applyFont="1" applyFill="1" applyBorder="1" applyAlignment="1">
      <alignment vertical="center"/>
    </xf>
    <xf numFmtId="166" fontId="1" fillId="8" borderId="19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left" vertical="center"/>
    </xf>
    <xf numFmtId="4" fontId="0" fillId="8" borderId="0" xfId="0" applyNumberFormat="1" applyFont="1" applyFill="1" applyAlignment="1">
      <alignment vertical="center"/>
    </xf>
    <xf numFmtId="0" fontId="51" fillId="8" borderId="5" xfId="0" applyFont="1" applyFill="1" applyBorder="1" applyAlignment="1">
      <alignment vertical="center"/>
    </xf>
    <xf numFmtId="0" fontId="0" fillId="8" borderId="28" xfId="0" applyFont="1" applyFill="1" applyBorder="1" applyAlignment="1" applyProtection="1">
      <alignment horizontal="center" vertical="center"/>
      <protection locked="0"/>
    </xf>
    <xf numFmtId="49" fontId="0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center" vertical="center" wrapText="1"/>
      <protection locked="0"/>
    </xf>
    <xf numFmtId="167" fontId="0" fillId="8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>
      <alignment vertical="center"/>
    </xf>
    <xf numFmtId="0" fontId="1" fillId="8" borderId="28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>
      <alignment horizontal="center" vertical="center"/>
    </xf>
    <xf numFmtId="0" fontId="52" fillId="8" borderId="5" xfId="0" applyFont="1" applyFill="1" applyBorder="1" applyAlignment="1">
      <alignment vertical="center"/>
    </xf>
    <xf numFmtId="0" fontId="0" fillId="9" borderId="5" xfId="0" applyFont="1" applyFill="1" applyBorder="1" applyAlignment="1" applyProtection="1">
      <alignment vertical="center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49" fontId="0" fillId="9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9" borderId="28" xfId="0" applyFont="1" applyFill="1" applyBorder="1" applyAlignment="1" applyProtection="1">
      <alignment horizontal="left" vertical="center" wrapText="1"/>
      <protection locked="0"/>
    </xf>
    <xf numFmtId="0" fontId="0" fillId="9" borderId="28" xfId="0" applyFont="1" applyFill="1" applyBorder="1" applyAlignment="1" applyProtection="1">
      <alignment horizontal="center" vertical="center" wrapText="1"/>
      <protection locked="0"/>
    </xf>
    <xf numFmtId="167" fontId="0" fillId="9" borderId="28" xfId="0" applyNumberFormat="1" applyFont="1" applyFill="1" applyBorder="1" applyAlignment="1" applyProtection="1">
      <alignment vertical="center"/>
      <protection locked="0"/>
    </xf>
    <xf numFmtId="4" fontId="0" fillId="9" borderId="28" xfId="0" applyNumberFormat="1" applyFont="1" applyFill="1" applyBorder="1" applyAlignment="1" applyProtection="1">
      <alignment vertical="center"/>
      <protection locked="0"/>
    </xf>
    <xf numFmtId="0" fontId="1" fillId="9" borderId="28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166" fontId="1" fillId="9" borderId="0" xfId="0" applyNumberFormat="1" applyFont="1" applyFill="1" applyBorder="1" applyAlignment="1">
      <alignment vertical="center"/>
    </xf>
    <xf numFmtId="166" fontId="1" fillId="9" borderId="19" xfId="0" applyNumberFormat="1" applyFont="1" applyFill="1" applyBorder="1" applyAlignment="1">
      <alignment vertical="center"/>
    </xf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horizontal="left" vertical="center"/>
    </xf>
    <xf numFmtId="4" fontId="0" fillId="9" borderId="0" xfId="0" applyNumberFormat="1" applyFont="1" applyFill="1" applyAlignment="1">
      <alignment vertical="center"/>
    </xf>
    <xf numFmtId="0" fontId="39" fillId="9" borderId="28" xfId="0" applyFont="1" applyFill="1" applyBorder="1" applyAlignment="1" applyProtection="1">
      <alignment horizontal="center" vertical="center"/>
      <protection locked="0"/>
    </xf>
    <xf numFmtId="49" fontId="39" fillId="9" borderId="28" xfId="0" applyNumberFormat="1" applyFont="1" applyFill="1" applyBorder="1" applyAlignment="1" applyProtection="1">
      <alignment horizontal="left" vertical="center" wrapText="1"/>
      <protection locked="0"/>
    </xf>
    <xf numFmtId="0" fontId="39" fillId="9" borderId="28" xfId="0" applyFont="1" applyFill="1" applyBorder="1" applyAlignment="1" applyProtection="1">
      <alignment horizontal="left" vertical="center" wrapText="1"/>
      <protection locked="0"/>
    </xf>
    <xf numFmtId="0" fontId="39" fillId="9" borderId="28" xfId="0" applyFont="1" applyFill="1" applyBorder="1" applyAlignment="1" applyProtection="1">
      <alignment horizontal="center" vertical="center" wrapText="1"/>
      <protection locked="0"/>
    </xf>
    <xf numFmtId="167" fontId="39" fillId="9" borderId="28" xfId="0" applyNumberFormat="1" applyFont="1" applyFill="1" applyBorder="1" applyAlignment="1" applyProtection="1">
      <alignment vertical="center"/>
      <protection locked="0"/>
    </xf>
    <xf numFmtId="4" fontId="39" fillId="9" borderId="28" xfId="0" applyNumberFormat="1" applyFont="1" applyFill="1" applyBorder="1" applyAlignment="1" applyProtection="1">
      <alignment vertical="center"/>
      <protection locked="0"/>
    </xf>
    <xf numFmtId="0" fontId="39" fillId="9" borderId="5" xfId="0" applyFont="1" applyFill="1" applyBorder="1" applyAlignment="1">
      <alignment vertical="center"/>
    </xf>
    <xf numFmtId="0" fontId="39" fillId="9" borderId="28" xfId="0" applyFont="1" applyFill="1" applyBorder="1" applyAlignment="1" applyProtection="1">
      <alignment horizontal="left" vertical="center"/>
      <protection locked="0"/>
    </xf>
    <xf numFmtId="0" fontId="39" fillId="9" borderId="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pane ySplit="1" topLeftCell="A15" activePane="bottomLeft" state="frozen"/>
      <selection pane="bottomLeft" activeCell="AI8" sqref="AI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404" t="s">
        <v>8</v>
      </c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82" t="s">
        <v>17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28"/>
      <c r="AQ5" s="30"/>
      <c r="BE5" s="38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84" t="s">
        <v>20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28"/>
      <c r="AQ6" s="30"/>
      <c r="BE6" s="381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81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8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1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81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8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1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81"/>
      <c r="BS13" s="23" t="s">
        <v>9</v>
      </c>
    </row>
    <row r="14" spans="1:74" ht="15">
      <c r="B14" s="27"/>
      <c r="C14" s="28"/>
      <c r="D14" s="28"/>
      <c r="E14" s="385" t="s">
        <v>32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8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1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81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8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1"/>
      <c r="BS19" s="23" t="s">
        <v>9</v>
      </c>
    </row>
    <row r="20" spans="2:71" ht="22.5" customHeight="1">
      <c r="B20" s="27"/>
      <c r="C20" s="28"/>
      <c r="D20" s="28"/>
      <c r="E20" s="387" t="s">
        <v>5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28"/>
      <c r="AP20" s="28"/>
      <c r="AQ20" s="30"/>
      <c r="BE20" s="38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8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88" t="e">
        <f>ROUND(AG51,2)</f>
        <v>#REF!</v>
      </c>
      <c r="AL23" s="389"/>
      <c r="AM23" s="389"/>
      <c r="AN23" s="389"/>
      <c r="AO23" s="389"/>
      <c r="AP23" s="41"/>
      <c r="AQ23" s="44"/>
      <c r="BE23" s="38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8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90" t="s">
        <v>38</v>
      </c>
      <c r="M25" s="390"/>
      <c r="N25" s="390"/>
      <c r="O25" s="390"/>
      <c r="P25" s="41"/>
      <c r="Q25" s="41"/>
      <c r="R25" s="41"/>
      <c r="S25" s="41"/>
      <c r="T25" s="41"/>
      <c r="U25" s="41"/>
      <c r="V25" s="41"/>
      <c r="W25" s="390" t="s">
        <v>39</v>
      </c>
      <c r="X25" s="390"/>
      <c r="Y25" s="390"/>
      <c r="Z25" s="390"/>
      <c r="AA25" s="390"/>
      <c r="AB25" s="390"/>
      <c r="AC25" s="390"/>
      <c r="AD25" s="390"/>
      <c r="AE25" s="390"/>
      <c r="AF25" s="41"/>
      <c r="AG25" s="41"/>
      <c r="AH25" s="41"/>
      <c r="AI25" s="41"/>
      <c r="AJ25" s="41"/>
      <c r="AK25" s="390" t="s">
        <v>40</v>
      </c>
      <c r="AL25" s="390"/>
      <c r="AM25" s="390"/>
      <c r="AN25" s="390"/>
      <c r="AO25" s="390"/>
      <c r="AP25" s="41"/>
      <c r="AQ25" s="44"/>
      <c r="BE25" s="38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79">
        <v>0.21</v>
      </c>
      <c r="M26" s="378"/>
      <c r="N26" s="378"/>
      <c r="O26" s="378"/>
      <c r="P26" s="47"/>
      <c r="Q26" s="47"/>
      <c r="R26" s="47"/>
      <c r="S26" s="47"/>
      <c r="T26" s="47"/>
      <c r="U26" s="47"/>
      <c r="V26" s="47"/>
      <c r="W26" s="377" t="e">
        <f>ROUND(AZ51,2)</f>
        <v>#REF!</v>
      </c>
      <c r="X26" s="378"/>
      <c r="Y26" s="378"/>
      <c r="Z26" s="378"/>
      <c r="AA26" s="378"/>
      <c r="AB26" s="378"/>
      <c r="AC26" s="378"/>
      <c r="AD26" s="378"/>
      <c r="AE26" s="378"/>
      <c r="AF26" s="47"/>
      <c r="AG26" s="47"/>
      <c r="AH26" s="47"/>
      <c r="AI26" s="47"/>
      <c r="AJ26" s="47"/>
      <c r="AK26" s="377" t="e">
        <f>ROUND(AV51,2)</f>
        <v>#REF!</v>
      </c>
      <c r="AL26" s="378"/>
      <c r="AM26" s="378"/>
      <c r="AN26" s="378"/>
      <c r="AO26" s="378"/>
      <c r="AP26" s="47"/>
      <c r="AQ26" s="49"/>
      <c r="BE26" s="38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79">
        <v>0.15</v>
      </c>
      <c r="M27" s="378"/>
      <c r="N27" s="378"/>
      <c r="O27" s="378"/>
      <c r="P27" s="47"/>
      <c r="Q27" s="47"/>
      <c r="R27" s="47"/>
      <c r="S27" s="47"/>
      <c r="T27" s="47"/>
      <c r="U27" s="47"/>
      <c r="V27" s="47"/>
      <c r="W27" s="377" t="e">
        <f>ROUND(BA51,2)</f>
        <v>#REF!</v>
      </c>
      <c r="X27" s="378"/>
      <c r="Y27" s="378"/>
      <c r="Z27" s="378"/>
      <c r="AA27" s="378"/>
      <c r="AB27" s="378"/>
      <c r="AC27" s="378"/>
      <c r="AD27" s="378"/>
      <c r="AE27" s="378"/>
      <c r="AF27" s="47"/>
      <c r="AG27" s="47"/>
      <c r="AH27" s="47"/>
      <c r="AI27" s="47"/>
      <c r="AJ27" s="47"/>
      <c r="AK27" s="377" t="e">
        <f>ROUND(AW51,2)</f>
        <v>#REF!</v>
      </c>
      <c r="AL27" s="378"/>
      <c r="AM27" s="378"/>
      <c r="AN27" s="378"/>
      <c r="AO27" s="378"/>
      <c r="AP27" s="47"/>
      <c r="AQ27" s="49"/>
      <c r="BE27" s="38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79">
        <v>0.21</v>
      </c>
      <c r="M28" s="378"/>
      <c r="N28" s="378"/>
      <c r="O28" s="378"/>
      <c r="P28" s="47"/>
      <c r="Q28" s="47"/>
      <c r="R28" s="47"/>
      <c r="S28" s="47"/>
      <c r="T28" s="47"/>
      <c r="U28" s="47"/>
      <c r="V28" s="47"/>
      <c r="W28" s="377" t="e">
        <f>ROUND(BB51,2)</f>
        <v>#REF!</v>
      </c>
      <c r="X28" s="378"/>
      <c r="Y28" s="378"/>
      <c r="Z28" s="378"/>
      <c r="AA28" s="378"/>
      <c r="AB28" s="378"/>
      <c r="AC28" s="378"/>
      <c r="AD28" s="378"/>
      <c r="AE28" s="378"/>
      <c r="AF28" s="47"/>
      <c r="AG28" s="47"/>
      <c r="AH28" s="47"/>
      <c r="AI28" s="47"/>
      <c r="AJ28" s="47"/>
      <c r="AK28" s="377">
        <v>0</v>
      </c>
      <c r="AL28" s="378"/>
      <c r="AM28" s="378"/>
      <c r="AN28" s="378"/>
      <c r="AO28" s="378"/>
      <c r="AP28" s="47"/>
      <c r="AQ28" s="49"/>
      <c r="BE28" s="38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79">
        <v>0.15</v>
      </c>
      <c r="M29" s="378"/>
      <c r="N29" s="378"/>
      <c r="O29" s="378"/>
      <c r="P29" s="47"/>
      <c r="Q29" s="47"/>
      <c r="R29" s="47"/>
      <c r="S29" s="47"/>
      <c r="T29" s="47"/>
      <c r="U29" s="47"/>
      <c r="V29" s="47"/>
      <c r="W29" s="377" t="e">
        <f>ROUND(BC51,2)</f>
        <v>#REF!</v>
      </c>
      <c r="X29" s="378"/>
      <c r="Y29" s="378"/>
      <c r="Z29" s="378"/>
      <c r="AA29" s="378"/>
      <c r="AB29" s="378"/>
      <c r="AC29" s="378"/>
      <c r="AD29" s="378"/>
      <c r="AE29" s="378"/>
      <c r="AF29" s="47"/>
      <c r="AG29" s="47"/>
      <c r="AH29" s="47"/>
      <c r="AI29" s="47"/>
      <c r="AJ29" s="47"/>
      <c r="AK29" s="377">
        <v>0</v>
      </c>
      <c r="AL29" s="378"/>
      <c r="AM29" s="378"/>
      <c r="AN29" s="378"/>
      <c r="AO29" s="378"/>
      <c r="AP29" s="47"/>
      <c r="AQ29" s="49"/>
      <c r="BE29" s="38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79">
        <v>0</v>
      </c>
      <c r="M30" s="378"/>
      <c r="N30" s="378"/>
      <c r="O30" s="378"/>
      <c r="P30" s="47"/>
      <c r="Q30" s="47"/>
      <c r="R30" s="47"/>
      <c r="S30" s="47"/>
      <c r="T30" s="47"/>
      <c r="U30" s="47"/>
      <c r="V30" s="47"/>
      <c r="W30" s="377" t="e">
        <f>ROUND(BD51,2)</f>
        <v>#REF!</v>
      </c>
      <c r="X30" s="378"/>
      <c r="Y30" s="378"/>
      <c r="Z30" s="378"/>
      <c r="AA30" s="378"/>
      <c r="AB30" s="378"/>
      <c r="AC30" s="378"/>
      <c r="AD30" s="378"/>
      <c r="AE30" s="378"/>
      <c r="AF30" s="47"/>
      <c r="AG30" s="47"/>
      <c r="AH30" s="47"/>
      <c r="AI30" s="47"/>
      <c r="AJ30" s="47"/>
      <c r="AK30" s="377">
        <v>0</v>
      </c>
      <c r="AL30" s="378"/>
      <c r="AM30" s="378"/>
      <c r="AN30" s="378"/>
      <c r="AO30" s="378"/>
      <c r="AP30" s="47"/>
      <c r="AQ30" s="49"/>
      <c r="BE30" s="38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8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95" t="s">
        <v>49</v>
      </c>
      <c r="Y32" s="396"/>
      <c r="Z32" s="396"/>
      <c r="AA32" s="396"/>
      <c r="AB32" s="396"/>
      <c r="AC32" s="52"/>
      <c r="AD32" s="52"/>
      <c r="AE32" s="52"/>
      <c r="AF32" s="52"/>
      <c r="AG32" s="52"/>
      <c r="AH32" s="52"/>
      <c r="AI32" s="52"/>
      <c r="AJ32" s="52"/>
      <c r="AK32" s="397" t="e">
        <f>SUM(AK23:AK30)</f>
        <v>#REF!</v>
      </c>
      <c r="AL32" s="396"/>
      <c r="AM32" s="396"/>
      <c r="AN32" s="396"/>
      <c r="AO32" s="398"/>
      <c r="AP32" s="50"/>
      <c r="AQ32" s="54"/>
      <c r="BE32" s="38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790_17</v>
      </c>
      <c r="AR41" s="61"/>
    </row>
    <row r="42" spans="2:56" s="4" customFormat="1" ht="36.950000000000003" customHeight="1">
      <c r="B42" s="63"/>
      <c r="C42" s="64" t="s">
        <v>19</v>
      </c>
      <c r="L42" s="406" t="str">
        <f>K6</f>
        <v>Vlkava, VDJ - rekonstrukce</v>
      </c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Vlkava</v>
      </c>
      <c r="AI44" s="62" t="s">
        <v>25</v>
      </c>
      <c r="AM44" s="408" t="str">
        <f>IF(AN8= "","",AN8)</f>
        <v>10.1.2017</v>
      </c>
      <c r="AN44" s="40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>VaK Mladá Boleslav, a.s.</v>
      </c>
      <c r="AI46" s="62" t="s">
        <v>33</v>
      </c>
      <c r="AM46" s="409" t="str">
        <f>IF(E17="","",E17)</f>
        <v>Vodohospodářské inženýrské služby, a.s.</v>
      </c>
      <c r="AN46" s="409"/>
      <c r="AO46" s="409"/>
      <c r="AP46" s="409"/>
      <c r="AR46" s="40"/>
      <c r="AS46" s="410" t="s">
        <v>51</v>
      </c>
      <c r="AT46" s="411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31</v>
      </c>
      <c r="L47" s="3" t="str">
        <f>IF(E14= "Vyplň údaj","",E14)</f>
        <v/>
      </c>
      <c r="AR47" s="40"/>
      <c r="AS47" s="412"/>
      <c r="AT47" s="413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412"/>
      <c r="AT48" s="413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91" t="s">
        <v>52</v>
      </c>
      <c r="D49" s="392"/>
      <c r="E49" s="392"/>
      <c r="F49" s="392"/>
      <c r="G49" s="392"/>
      <c r="H49" s="70"/>
      <c r="I49" s="393" t="s">
        <v>53</v>
      </c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4" t="s">
        <v>54</v>
      </c>
      <c r="AH49" s="392"/>
      <c r="AI49" s="392"/>
      <c r="AJ49" s="392"/>
      <c r="AK49" s="392"/>
      <c r="AL49" s="392"/>
      <c r="AM49" s="392"/>
      <c r="AN49" s="393" t="s">
        <v>55</v>
      </c>
      <c r="AO49" s="392"/>
      <c r="AP49" s="39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402" t="e">
        <f>ROUND(SUM(AG52:AG59),2)</f>
        <v>#REF!</v>
      </c>
      <c r="AH51" s="402"/>
      <c r="AI51" s="402"/>
      <c r="AJ51" s="402"/>
      <c r="AK51" s="402"/>
      <c r="AL51" s="402"/>
      <c r="AM51" s="402"/>
      <c r="AN51" s="403" t="e">
        <f t="shared" ref="AN51:AN59" si="0">SUM(AG51,AT51)</f>
        <v>#REF!</v>
      </c>
      <c r="AO51" s="403"/>
      <c r="AP51" s="403"/>
      <c r="AQ51" s="78" t="s">
        <v>5</v>
      </c>
      <c r="AR51" s="63"/>
      <c r="AS51" s="79">
        <f>ROUND(SUM(AS52:AS59),2)</f>
        <v>0</v>
      </c>
      <c r="AT51" s="80" t="e">
        <f t="shared" ref="AT51:AT59" si="1">ROUND(SUM(AV51:AW51),2)</f>
        <v>#REF!</v>
      </c>
      <c r="AU51" s="81" t="e">
        <f>ROUND(SUM(AU52:AU59),5)</f>
        <v>#REF!</v>
      </c>
      <c r="AV51" s="80" t="e">
        <f>ROUND(AZ51*L26,2)</f>
        <v>#REF!</v>
      </c>
      <c r="AW51" s="80" t="e">
        <f>ROUND(BA51*L27,2)</f>
        <v>#REF!</v>
      </c>
      <c r="AX51" s="80" t="e">
        <f>ROUND(BB51*L26,2)</f>
        <v>#REF!</v>
      </c>
      <c r="AY51" s="80" t="e">
        <f>ROUND(BC51*L27,2)</f>
        <v>#REF!</v>
      </c>
      <c r="AZ51" s="80" t="e">
        <f>ROUND(SUM(AZ52:AZ59),2)</f>
        <v>#REF!</v>
      </c>
      <c r="BA51" s="80" t="e">
        <f>ROUND(SUM(BA52:BA59),2)</f>
        <v>#REF!</v>
      </c>
      <c r="BB51" s="80" t="e">
        <f>ROUND(SUM(BB52:BB59),2)</f>
        <v>#REF!</v>
      </c>
      <c r="BC51" s="80" t="e">
        <f>ROUND(SUM(BC52:BC59),2)</f>
        <v>#REF!</v>
      </c>
      <c r="BD51" s="82" t="e">
        <f>ROUND(SUM(BD52:BD59),2)</f>
        <v>#REF!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22.5" customHeight="1">
      <c r="A52" s="84" t="s">
        <v>75</v>
      </c>
      <c r="B52" s="85"/>
      <c r="C52" s="86"/>
      <c r="D52" s="399" t="s">
        <v>76</v>
      </c>
      <c r="E52" s="399"/>
      <c r="F52" s="399"/>
      <c r="G52" s="399"/>
      <c r="H52" s="399"/>
      <c r="I52" s="87"/>
      <c r="J52" s="399" t="s">
        <v>77</v>
      </c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400">
        <f>'01 - SO 01 - Bourací a de...'!J27</f>
        <v>0</v>
      </c>
      <c r="AH52" s="401"/>
      <c r="AI52" s="401"/>
      <c r="AJ52" s="401"/>
      <c r="AK52" s="401"/>
      <c r="AL52" s="401"/>
      <c r="AM52" s="401"/>
      <c r="AN52" s="400">
        <f t="shared" si="0"/>
        <v>0</v>
      </c>
      <c r="AO52" s="401"/>
      <c r="AP52" s="401"/>
      <c r="AQ52" s="88" t="s">
        <v>78</v>
      </c>
      <c r="AR52" s="85"/>
      <c r="AS52" s="89">
        <v>0</v>
      </c>
      <c r="AT52" s="90">
        <f t="shared" si="1"/>
        <v>0</v>
      </c>
      <c r="AU52" s="91">
        <f>'01 - SO 01 - Bourací a de...'!P87</f>
        <v>0</v>
      </c>
      <c r="AV52" s="90">
        <f>'01 - SO 01 - Bourací a de...'!J30</f>
        <v>0</v>
      </c>
      <c r="AW52" s="90">
        <f>'01 - SO 01 - Bourací a de...'!J31</f>
        <v>0</v>
      </c>
      <c r="AX52" s="90">
        <f>'01 - SO 01 - Bourací a de...'!J32</f>
        <v>0</v>
      </c>
      <c r="AY52" s="90">
        <f>'01 - SO 01 - Bourací a de...'!J33</f>
        <v>0</v>
      </c>
      <c r="AZ52" s="90">
        <f>'01 - SO 01 - Bourací a de...'!F30</f>
        <v>0</v>
      </c>
      <c r="BA52" s="90">
        <f>'01 - SO 01 - Bourací a de...'!F31</f>
        <v>0</v>
      </c>
      <c r="BB52" s="90">
        <f>'01 - SO 01 - Bourací a de...'!F32</f>
        <v>0</v>
      </c>
      <c r="BC52" s="90">
        <f>'01 - SO 01 - Bourací a de...'!F33</f>
        <v>0</v>
      </c>
      <c r="BD52" s="92">
        <f>'01 - SO 01 - Bourací a de...'!F34</f>
        <v>0</v>
      </c>
      <c r="BT52" s="93" t="s">
        <v>79</v>
      </c>
      <c r="BV52" s="93" t="s">
        <v>73</v>
      </c>
      <c r="BW52" s="93" t="s">
        <v>80</v>
      </c>
      <c r="BX52" s="93" t="s">
        <v>7</v>
      </c>
      <c r="CL52" s="93" t="s">
        <v>5</v>
      </c>
      <c r="CM52" s="93" t="s">
        <v>81</v>
      </c>
    </row>
    <row r="53" spans="1:91" s="5" customFormat="1" ht="22.5" customHeight="1">
      <c r="A53" s="84" t="s">
        <v>75</v>
      </c>
      <c r="B53" s="85"/>
      <c r="C53" s="86"/>
      <c r="D53" s="399" t="s">
        <v>82</v>
      </c>
      <c r="E53" s="399"/>
      <c r="F53" s="399"/>
      <c r="G53" s="399"/>
      <c r="H53" s="399"/>
      <c r="I53" s="87"/>
      <c r="J53" s="399" t="s">
        <v>83</v>
      </c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400">
        <f>'02 - SO 02 - Stavební čás...'!J27</f>
        <v>0</v>
      </c>
      <c r="AH53" s="401"/>
      <c r="AI53" s="401"/>
      <c r="AJ53" s="401"/>
      <c r="AK53" s="401"/>
      <c r="AL53" s="401"/>
      <c r="AM53" s="401"/>
      <c r="AN53" s="400">
        <f t="shared" si="0"/>
        <v>0</v>
      </c>
      <c r="AO53" s="401"/>
      <c r="AP53" s="401"/>
      <c r="AQ53" s="88" t="s">
        <v>78</v>
      </c>
      <c r="AR53" s="85"/>
      <c r="AS53" s="89">
        <v>0</v>
      </c>
      <c r="AT53" s="90">
        <f t="shared" si="1"/>
        <v>0</v>
      </c>
      <c r="AU53" s="91">
        <f>'02 - SO 02 - Stavební čás...'!P98</f>
        <v>0</v>
      </c>
      <c r="AV53" s="90">
        <f>'02 - SO 02 - Stavební čás...'!J30</f>
        <v>0</v>
      </c>
      <c r="AW53" s="90">
        <f>'02 - SO 02 - Stavební čás...'!J31</f>
        <v>0</v>
      </c>
      <c r="AX53" s="90">
        <f>'02 - SO 02 - Stavební čás...'!J32</f>
        <v>0</v>
      </c>
      <c r="AY53" s="90">
        <f>'02 - SO 02 - Stavební čás...'!J33</f>
        <v>0</v>
      </c>
      <c r="AZ53" s="90">
        <f>'02 - SO 02 - Stavební čás...'!F30</f>
        <v>0</v>
      </c>
      <c r="BA53" s="90">
        <f>'02 - SO 02 - Stavební čás...'!F31</f>
        <v>0</v>
      </c>
      <c r="BB53" s="90">
        <f>'02 - SO 02 - Stavební čás...'!F32</f>
        <v>0</v>
      </c>
      <c r="BC53" s="90">
        <f>'02 - SO 02 - Stavební čás...'!F33</f>
        <v>0</v>
      </c>
      <c r="BD53" s="92">
        <f>'02 - SO 02 - Stavební čás...'!F34</f>
        <v>0</v>
      </c>
      <c r="BT53" s="93" t="s">
        <v>79</v>
      </c>
      <c r="BV53" s="93" t="s">
        <v>73</v>
      </c>
      <c r="BW53" s="93" t="s">
        <v>84</v>
      </c>
      <c r="BX53" s="93" t="s">
        <v>7</v>
      </c>
      <c r="CL53" s="93" t="s">
        <v>5</v>
      </c>
      <c r="CM53" s="93" t="s">
        <v>81</v>
      </c>
    </row>
    <row r="54" spans="1:91" s="5" customFormat="1" ht="22.5" customHeight="1">
      <c r="A54" s="84" t="s">
        <v>75</v>
      </c>
      <c r="B54" s="85"/>
      <c r="C54" s="86"/>
      <c r="D54" s="399" t="s">
        <v>85</v>
      </c>
      <c r="E54" s="399"/>
      <c r="F54" s="399"/>
      <c r="G54" s="399"/>
      <c r="H54" s="399"/>
      <c r="I54" s="87"/>
      <c r="J54" s="399" t="s">
        <v>86</v>
      </c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400">
        <f>'03 - SO 03 - Oplocení a t...'!J27</f>
        <v>0</v>
      </c>
      <c r="AH54" s="401"/>
      <c r="AI54" s="401"/>
      <c r="AJ54" s="401"/>
      <c r="AK54" s="401"/>
      <c r="AL54" s="401"/>
      <c r="AM54" s="401"/>
      <c r="AN54" s="400">
        <f t="shared" si="0"/>
        <v>0</v>
      </c>
      <c r="AO54" s="401"/>
      <c r="AP54" s="401"/>
      <c r="AQ54" s="88" t="s">
        <v>78</v>
      </c>
      <c r="AR54" s="85"/>
      <c r="AS54" s="89">
        <v>0</v>
      </c>
      <c r="AT54" s="90">
        <f t="shared" si="1"/>
        <v>0</v>
      </c>
      <c r="AU54" s="91">
        <f>'03 - SO 03 - Oplocení a t...'!P87</f>
        <v>0</v>
      </c>
      <c r="AV54" s="90">
        <f>'03 - SO 03 - Oplocení a t...'!J30</f>
        <v>0</v>
      </c>
      <c r="AW54" s="90">
        <f>'03 - SO 03 - Oplocení a t...'!J31</f>
        <v>0</v>
      </c>
      <c r="AX54" s="90">
        <f>'03 - SO 03 - Oplocení a t...'!J32</f>
        <v>0</v>
      </c>
      <c r="AY54" s="90">
        <f>'03 - SO 03 - Oplocení a t...'!J33</f>
        <v>0</v>
      </c>
      <c r="AZ54" s="90">
        <f>'03 - SO 03 - Oplocení a t...'!F30</f>
        <v>0</v>
      </c>
      <c r="BA54" s="90">
        <f>'03 - SO 03 - Oplocení a t...'!F31</f>
        <v>0</v>
      </c>
      <c r="BB54" s="90">
        <f>'03 - SO 03 - Oplocení a t...'!F32</f>
        <v>0</v>
      </c>
      <c r="BC54" s="90">
        <f>'03 - SO 03 - Oplocení a t...'!F33</f>
        <v>0</v>
      </c>
      <c r="BD54" s="92">
        <f>'03 - SO 03 - Oplocení a t...'!F34</f>
        <v>0</v>
      </c>
      <c r="BT54" s="93" t="s">
        <v>79</v>
      </c>
      <c r="BV54" s="93" t="s">
        <v>73</v>
      </c>
      <c r="BW54" s="93" t="s">
        <v>87</v>
      </c>
      <c r="BX54" s="93" t="s">
        <v>7</v>
      </c>
      <c r="CL54" s="93" t="s">
        <v>5</v>
      </c>
      <c r="CM54" s="93" t="s">
        <v>81</v>
      </c>
    </row>
    <row r="55" spans="1:91" s="5" customFormat="1" ht="22.5" customHeight="1">
      <c r="A55" s="84" t="s">
        <v>75</v>
      </c>
      <c r="B55" s="85"/>
      <c r="C55" s="86"/>
      <c r="D55" s="399" t="s">
        <v>88</v>
      </c>
      <c r="E55" s="399"/>
      <c r="F55" s="399"/>
      <c r="G55" s="399"/>
      <c r="H55" s="399"/>
      <c r="I55" s="87"/>
      <c r="J55" s="399" t="s">
        <v>89</v>
      </c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400">
        <f>'04 - SO 04 - Výměna venko...'!J27</f>
        <v>0</v>
      </c>
      <c r="AH55" s="401"/>
      <c r="AI55" s="401"/>
      <c r="AJ55" s="401"/>
      <c r="AK55" s="401"/>
      <c r="AL55" s="401"/>
      <c r="AM55" s="401"/>
      <c r="AN55" s="400">
        <f t="shared" si="0"/>
        <v>0</v>
      </c>
      <c r="AO55" s="401"/>
      <c r="AP55" s="401"/>
      <c r="AQ55" s="88" t="s">
        <v>78</v>
      </c>
      <c r="AR55" s="85"/>
      <c r="AS55" s="89">
        <v>0</v>
      </c>
      <c r="AT55" s="90">
        <f t="shared" si="1"/>
        <v>0</v>
      </c>
      <c r="AU55" s="91">
        <f>'04 - SO 04 - Výměna venko...'!P84</f>
        <v>0</v>
      </c>
      <c r="AV55" s="90">
        <f>'04 - SO 04 - Výměna venko...'!J30</f>
        <v>0</v>
      </c>
      <c r="AW55" s="90">
        <f>'04 - SO 04 - Výměna venko...'!J31</f>
        <v>0</v>
      </c>
      <c r="AX55" s="90">
        <f>'04 - SO 04 - Výměna venko...'!J32</f>
        <v>0</v>
      </c>
      <c r="AY55" s="90">
        <f>'04 - SO 04 - Výměna venko...'!J33</f>
        <v>0</v>
      </c>
      <c r="AZ55" s="90">
        <f>'04 - SO 04 - Výměna venko...'!F30</f>
        <v>0</v>
      </c>
      <c r="BA55" s="90">
        <f>'04 - SO 04 - Výměna venko...'!F31</f>
        <v>0</v>
      </c>
      <c r="BB55" s="90">
        <f>'04 - SO 04 - Výměna venko...'!F32</f>
        <v>0</v>
      </c>
      <c r="BC55" s="90">
        <f>'04 - SO 04 - Výměna venko...'!F33</f>
        <v>0</v>
      </c>
      <c r="BD55" s="92">
        <f>'04 - SO 04 - Výměna venko...'!F34</f>
        <v>0</v>
      </c>
      <c r="BT55" s="93" t="s">
        <v>79</v>
      </c>
      <c r="BV55" s="93" t="s">
        <v>73</v>
      </c>
      <c r="BW55" s="93" t="s">
        <v>90</v>
      </c>
      <c r="BX55" s="93" t="s">
        <v>7</v>
      </c>
      <c r="CL55" s="93" t="s">
        <v>5</v>
      </c>
      <c r="CM55" s="93" t="s">
        <v>81</v>
      </c>
    </row>
    <row r="56" spans="1:91" s="5" customFormat="1" ht="22.5" customHeight="1">
      <c r="A56" s="84" t="s">
        <v>75</v>
      </c>
      <c r="B56" s="85"/>
      <c r="C56" s="86"/>
      <c r="D56" s="399" t="s">
        <v>91</v>
      </c>
      <c r="E56" s="399"/>
      <c r="F56" s="399"/>
      <c r="G56" s="399"/>
      <c r="H56" s="399"/>
      <c r="I56" s="87"/>
      <c r="J56" s="399" t="s">
        <v>92</v>
      </c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400">
        <f>'05 - SO 05 - Elektrostave...'!J27</f>
        <v>0</v>
      </c>
      <c r="AH56" s="401"/>
      <c r="AI56" s="401"/>
      <c r="AJ56" s="401"/>
      <c r="AK56" s="401"/>
      <c r="AL56" s="401"/>
      <c r="AM56" s="401"/>
      <c r="AN56" s="400">
        <f t="shared" si="0"/>
        <v>0</v>
      </c>
      <c r="AO56" s="401"/>
      <c r="AP56" s="401"/>
      <c r="AQ56" s="88" t="s">
        <v>78</v>
      </c>
      <c r="AR56" s="85"/>
      <c r="AS56" s="89">
        <v>0</v>
      </c>
      <c r="AT56" s="90">
        <f t="shared" si="1"/>
        <v>0</v>
      </c>
      <c r="AU56" s="91">
        <f>'05 - SO 05 - Elektrostave...'!P81</f>
        <v>0</v>
      </c>
      <c r="AV56" s="90">
        <f>'05 - SO 05 - Elektrostave...'!J30</f>
        <v>0</v>
      </c>
      <c r="AW56" s="90">
        <f>'05 - SO 05 - Elektrostave...'!J31</f>
        <v>0</v>
      </c>
      <c r="AX56" s="90">
        <f>'05 - SO 05 - Elektrostave...'!J32</f>
        <v>0</v>
      </c>
      <c r="AY56" s="90">
        <f>'05 - SO 05 - Elektrostave...'!J33</f>
        <v>0</v>
      </c>
      <c r="AZ56" s="90">
        <f>'05 - SO 05 - Elektrostave...'!F30</f>
        <v>0</v>
      </c>
      <c r="BA56" s="90">
        <f>'05 - SO 05 - Elektrostave...'!F31</f>
        <v>0</v>
      </c>
      <c r="BB56" s="90">
        <f>'05 - SO 05 - Elektrostave...'!F32</f>
        <v>0</v>
      </c>
      <c r="BC56" s="90">
        <f>'05 - SO 05 - Elektrostave...'!F33</f>
        <v>0</v>
      </c>
      <c r="BD56" s="92">
        <f>'05 - SO 05 - Elektrostave...'!F34</f>
        <v>0</v>
      </c>
      <c r="BT56" s="93" t="s">
        <v>79</v>
      </c>
      <c r="BV56" s="93" t="s">
        <v>73</v>
      </c>
      <c r="BW56" s="93" t="s">
        <v>93</v>
      </c>
      <c r="BX56" s="93" t="s">
        <v>7</v>
      </c>
      <c r="CL56" s="93" t="s">
        <v>5</v>
      </c>
      <c r="CM56" s="93" t="s">
        <v>81</v>
      </c>
    </row>
    <row r="57" spans="1:91" s="5" customFormat="1" ht="22.5" customHeight="1">
      <c r="A57" s="84" t="s">
        <v>75</v>
      </c>
      <c r="B57" s="85"/>
      <c r="C57" s="86"/>
      <c r="D57" s="399" t="s">
        <v>94</v>
      </c>
      <c r="E57" s="399"/>
      <c r="F57" s="399"/>
      <c r="G57" s="399"/>
      <c r="H57" s="399"/>
      <c r="I57" s="87"/>
      <c r="J57" s="399" t="s">
        <v>95</v>
      </c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400" t="e">
        <f>#REF!</f>
        <v>#REF!</v>
      </c>
      <c r="AH57" s="401"/>
      <c r="AI57" s="401"/>
      <c r="AJ57" s="401"/>
      <c r="AK57" s="401"/>
      <c r="AL57" s="401"/>
      <c r="AM57" s="401"/>
      <c r="AN57" s="400" t="e">
        <f t="shared" si="0"/>
        <v>#REF!</v>
      </c>
      <c r="AO57" s="401"/>
      <c r="AP57" s="401"/>
      <c r="AQ57" s="88" t="s">
        <v>96</v>
      </c>
      <c r="AR57" s="85"/>
      <c r="AS57" s="89">
        <v>0</v>
      </c>
      <c r="AT57" s="90" t="e">
        <f t="shared" si="1"/>
        <v>#REF!</v>
      </c>
      <c r="AU57" s="91" t="e">
        <f>#REF!</f>
        <v>#REF!</v>
      </c>
      <c r="AV57" s="90" t="e">
        <f>#REF!</f>
        <v>#REF!</v>
      </c>
      <c r="AW57" s="90" t="e">
        <f>#REF!</f>
        <v>#REF!</v>
      </c>
      <c r="AX57" s="90" t="e">
        <f>#REF!</f>
        <v>#REF!</v>
      </c>
      <c r="AY57" s="90" t="e">
        <f>#REF!</f>
        <v>#REF!</v>
      </c>
      <c r="AZ57" s="90" t="e">
        <f>#REF!</f>
        <v>#REF!</v>
      </c>
      <c r="BA57" s="90" t="e">
        <f>#REF!</f>
        <v>#REF!</v>
      </c>
      <c r="BB57" s="90" t="e">
        <f>#REF!</f>
        <v>#REF!</v>
      </c>
      <c r="BC57" s="90" t="e">
        <f>#REF!</f>
        <v>#REF!</v>
      </c>
      <c r="BD57" s="92" t="e">
        <f>#REF!</f>
        <v>#REF!</v>
      </c>
      <c r="BT57" s="93" t="s">
        <v>79</v>
      </c>
      <c r="BV57" s="93" t="s">
        <v>73</v>
      </c>
      <c r="BW57" s="93" t="s">
        <v>97</v>
      </c>
      <c r="BX57" s="93" t="s">
        <v>7</v>
      </c>
      <c r="CL57" s="93" t="s">
        <v>5</v>
      </c>
      <c r="CM57" s="93" t="s">
        <v>81</v>
      </c>
    </row>
    <row r="58" spans="1:91" s="5" customFormat="1" ht="22.5" customHeight="1">
      <c r="A58" s="84" t="s">
        <v>75</v>
      </c>
      <c r="B58" s="85"/>
      <c r="C58" s="86"/>
      <c r="D58" s="399" t="s">
        <v>98</v>
      </c>
      <c r="E58" s="399"/>
      <c r="F58" s="399"/>
      <c r="G58" s="399"/>
      <c r="H58" s="399"/>
      <c r="I58" s="87"/>
      <c r="J58" s="399" t="s">
        <v>99</v>
      </c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400" t="e">
        <f>#REF!</f>
        <v>#REF!</v>
      </c>
      <c r="AH58" s="401"/>
      <c r="AI58" s="401"/>
      <c r="AJ58" s="401"/>
      <c r="AK58" s="401"/>
      <c r="AL58" s="401"/>
      <c r="AM58" s="401"/>
      <c r="AN58" s="400" t="e">
        <f t="shared" si="0"/>
        <v>#REF!</v>
      </c>
      <c r="AO58" s="401"/>
      <c r="AP58" s="401"/>
      <c r="AQ58" s="88" t="s">
        <v>96</v>
      </c>
      <c r="AR58" s="85"/>
      <c r="AS58" s="89">
        <v>0</v>
      </c>
      <c r="AT58" s="90" t="e">
        <f t="shared" si="1"/>
        <v>#REF!</v>
      </c>
      <c r="AU58" s="91" t="e">
        <f>#REF!</f>
        <v>#REF!</v>
      </c>
      <c r="AV58" s="90" t="e">
        <f>#REF!</f>
        <v>#REF!</v>
      </c>
      <c r="AW58" s="90" t="e">
        <f>#REF!</f>
        <v>#REF!</v>
      </c>
      <c r="AX58" s="90" t="e">
        <f>#REF!</f>
        <v>#REF!</v>
      </c>
      <c r="AY58" s="90" t="e">
        <f>#REF!</f>
        <v>#REF!</v>
      </c>
      <c r="AZ58" s="90" t="e">
        <f>#REF!</f>
        <v>#REF!</v>
      </c>
      <c r="BA58" s="90" t="e">
        <f>#REF!</f>
        <v>#REF!</v>
      </c>
      <c r="BB58" s="90" t="e">
        <f>#REF!</f>
        <v>#REF!</v>
      </c>
      <c r="BC58" s="90" t="e">
        <f>#REF!</f>
        <v>#REF!</v>
      </c>
      <c r="BD58" s="92" t="e">
        <f>#REF!</f>
        <v>#REF!</v>
      </c>
      <c r="BT58" s="93" t="s">
        <v>79</v>
      </c>
      <c r="BV58" s="93" t="s">
        <v>73</v>
      </c>
      <c r="BW58" s="93" t="s">
        <v>100</v>
      </c>
      <c r="BX58" s="93" t="s">
        <v>7</v>
      </c>
      <c r="CL58" s="93" t="s">
        <v>5</v>
      </c>
      <c r="CM58" s="93" t="s">
        <v>81</v>
      </c>
    </row>
    <row r="59" spans="1:91" s="5" customFormat="1" ht="22.5" customHeight="1">
      <c r="A59" s="84" t="s">
        <v>75</v>
      </c>
      <c r="B59" s="85"/>
      <c r="C59" s="86"/>
      <c r="D59" s="399" t="s">
        <v>101</v>
      </c>
      <c r="E59" s="399"/>
      <c r="F59" s="399"/>
      <c r="G59" s="399"/>
      <c r="H59" s="399"/>
      <c r="I59" s="87"/>
      <c r="J59" s="399" t="s">
        <v>102</v>
      </c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400">
        <f>'08 - VON'!J27</f>
        <v>0</v>
      </c>
      <c r="AH59" s="401"/>
      <c r="AI59" s="401"/>
      <c r="AJ59" s="401"/>
      <c r="AK59" s="401"/>
      <c r="AL59" s="401"/>
      <c r="AM59" s="401"/>
      <c r="AN59" s="400">
        <f t="shared" si="0"/>
        <v>0</v>
      </c>
      <c r="AO59" s="401"/>
      <c r="AP59" s="401"/>
      <c r="AQ59" s="88" t="s">
        <v>102</v>
      </c>
      <c r="AR59" s="85"/>
      <c r="AS59" s="94">
        <v>0</v>
      </c>
      <c r="AT59" s="95">
        <f t="shared" si="1"/>
        <v>0</v>
      </c>
      <c r="AU59" s="96">
        <f>'08 - VON'!P77</f>
        <v>0</v>
      </c>
      <c r="AV59" s="95">
        <f>'08 - VON'!J30</f>
        <v>0</v>
      </c>
      <c r="AW59" s="95">
        <f>'08 - VON'!J31</f>
        <v>0</v>
      </c>
      <c r="AX59" s="95">
        <f>'08 - VON'!J32</f>
        <v>0</v>
      </c>
      <c r="AY59" s="95">
        <f>'08 - VON'!J33</f>
        <v>0</v>
      </c>
      <c r="AZ59" s="95">
        <f>'08 - VON'!F30</f>
        <v>0</v>
      </c>
      <c r="BA59" s="95">
        <f>'08 - VON'!F31</f>
        <v>0</v>
      </c>
      <c r="BB59" s="95">
        <f>'08 - VON'!F32</f>
        <v>0</v>
      </c>
      <c r="BC59" s="95">
        <f>'08 - VON'!F33</f>
        <v>0</v>
      </c>
      <c r="BD59" s="97">
        <f>'08 - VON'!F34</f>
        <v>0</v>
      </c>
      <c r="BT59" s="93" t="s">
        <v>79</v>
      </c>
      <c r="BV59" s="93" t="s">
        <v>73</v>
      </c>
      <c r="BW59" s="93" t="s">
        <v>103</v>
      </c>
      <c r="BX59" s="93" t="s">
        <v>7</v>
      </c>
      <c r="CL59" s="93" t="s">
        <v>5</v>
      </c>
      <c r="CM59" s="93" t="s">
        <v>81</v>
      </c>
    </row>
    <row r="60" spans="1:91" s="1" customFormat="1" ht="30" customHeight="1">
      <c r="B60" s="40"/>
      <c r="AR60" s="40"/>
    </row>
    <row r="61" spans="1:91" s="1" customFormat="1" ht="6.95" customHeight="1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40"/>
    </row>
  </sheetData>
  <mergeCells count="69"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D58:H58"/>
    <mergeCell ref="J58:AF58"/>
    <mergeCell ref="AN59:AP59"/>
    <mergeCell ref="AG59:AM59"/>
    <mergeCell ref="D59:H59"/>
    <mergeCell ref="J59:AF59"/>
    <mergeCell ref="D56:H56"/>
    <mergeCell ref="J56:AF56"/>
    <mergeCell ref="AN57:AP57"/>
    <mergeCell ref="AG57:AM57"/>
    <mergeCell ref="D57:H57"/>
    <mergeCell ref="J57:AF57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01 - SO 01 - Bourací a de...'!C2" display="/"/>
    <hyperlink ref="A53" location="'02 - SO 02 - Stavební čás...'!C2" display="/"/>
    <hyperlink ref="A54" location="'03 - SO 03 - Oplocení a t...'!C2" display="/"/>
    <hyperlink ref="A55" location="'04 - SO 04 - Výměna venko...'!C2" display="/"/>
    <hyperlink ref="A56" location="'05 - SO 05 - Elektrostave...'!C2" display="/"/>
    <hyperlink ref="A57" location="'06 - PS 01 - Strojně tech...'!C2" display="/"/>
    <hyperlink ref="A58" location="'07 - PS 02 - Elektrotechn...'!C2" display="/"/>
    <hyperlink ref="A59" location="'08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15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80</v>
      </c>
      <c r="AZ2" s="103" t="s">
        <v>109</v>
      </c>
      <c r="BA2" s="103" t="s">
        <v>110</v>
      </c>
      <c r="BB2" s="103" t="s">
        <v>111</v>
      </c>
      <c r="BC2" s="103" t="s">
        <v>112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20" t="s">
        <v>115</v>
      </c>
      <c r="F9" s="421"/>
      <c r="G9" s="421"/>
      <c r="H9" s="421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ROUND(SUM(BE87:BE166), 2)</f>
        <v>0</v>
      </c>
      <c r="G30" s="41"/>
      <c r="H30" s="41"/>
      <c r="I30" s="119">
        <v>0.21</v>
      </c>
      <c r="J30" s="118">
        <f>ROUND(ROUND((SUM(BE87:BE166)),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ROUND(SUM(BF87:BF166), 2)</f>
        <v>0</v>
      </c>
      <c r="G31" s="41"/>
      <c r="H31" s="41"/>
      <c r="I31" s="119">
        <v>0.15</v>
      </c>
      <c r="J31" s="118">
        <f>ROUND(ROUND((SUM(BF87:BF166)),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ROUND(SUM(BG87:BG166),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ROUND(SUM(BH87:BH166),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ROUND(SUM(BI87:BI166),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01 - SO 01 - Bourací a demontážní práce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J88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J89</f>
        <v>0</v>
      </c>
      <c r="K58" s="148"/>
    </row>
    <row r="59" spans="2:47" s="8" customFormat="1" ht="19.899999999999999" customHeight="1">
      <c r="B59" s="142"/>
      <c r="C59" s="143"/>
      <c r="D59" s="144" t="s">
        <v>123</v>
      </c>
      <c r="E59" s="145"/>
      <c r="F59" s="145"/>
      <c r="G59" s="145"/>
      <c r="H59" s="145"/>
      <c r="I59" s="146"/>
      <c r="J59" s="147">
        <f>J101</f>
        <v>0</v>
      </c>
      <c r="K59" s="148"/>
    </row>
    <row r="60" spans="2:47" s="8" customFormat="1" ht="19.899999999999999" customHeight="1">
      <c r="B60" s="142"/>
      <c r="C60" s="143"/>
      <c r="D60" s="144" t="s">
        <v>124</v>
      </c>
      <c r="E60" s="145"/>
      <c r="F60" s="145"/>
      <c r="G60" s="145"/>
      <c r="H60" s="145"/>
      <c r="I60" s="146"/>
      <c r="J60" s="147">
        <f>J104</f>
        <v>0</v>
      </c>
      <c r="K60" s="148"/>
    </row>
    <row r="61" spans="2:47" s="8" customFormat="1" ht="19.899999999999999" customHeight="1">
      <c r="B61" s="142"/>
      <c r="C61" s="143"/>
      <c r="D61" s="144" t="s">
        <v>125</v>
      </c>
      <c r="E61" s="145"/>
      <c r="F61" s="145"/>
      <c r="G61" s="145"/>
      <c r="H61" s="145"/>
      <c r="I61" s="146"/>
      <c r="J61" s="147">
        <f>J140</f>
        <v>0</v>
      </c>
      <c r="K61" s="148"/>
    </row>
    <row r="62" spans="2:47" s="7" customFormat="1" ht="24.95" customHeight="1">
      <c r="B62" s="135"/>
      <c r="C62" s="136"/>
      <c r="D62" s="137" t="s">
        <v>126</v>
      </c>
      <c r="E62" s="138"/>
      <c r="F62" s="138"/>
      <c r="G62" s="138"/>
      <c r="H62" s="138"/>
      <c r="I62" s="139"/>
      <c r="J62" s="140">
        <f>J145</f>
        <v>0</v>
      </c>
      <c r="K62" s="141"/>
    </row>
    <row r="63" spans="2:47" s="8" customFormat="1" ht="19.899999999999999" customHeight="1">
      <c r="B63" s="142"/>
      <c r="C63" s="143"/>
      <c r="D63" s="144" t="s">
        <v>127</v>
      </c>
      <c r="E63" s="145"/>
      <c r="F63" s="145"/>
      <c r="G63" s="145"/>
      <c r="H63" s="145"/>
      <c r="I63" s="146"/>
      <c r="J63" s="147">
        <f>J146</f>
        <v>0</v>
      </c>
      <c r="K63" s="148"/>
    </row>
    <row r="64" spans="2:47" s="8" customFormat="1" ht="19.899999999999999" customHeight="1">
      <c r="B64" s="142"/>
      <c r="C64" s="143"/>
      <c r="D64" s="144" t="s">
        <v>128</v>
      </c>
      <c r="E64" s="145"/>
      <c r="F64" s="145"/>
      <c r="G64" s="145"/>
      <c r="H64" s="145"/>
      <c r="I64" s="146"/>
      <c r="J64" s="147">
        <f>J153</f>
        <v>0</v>
      </c>
      <c r="K64" s="148"/>
    </row>
    <row r="65" spans="2:12" s="8" customFormat="1" ht="19.899999999999999" customHeight="1">
      <c r="B65" s="142"/>
      <c r="C65" s="143"/>
      <c r="D65" s="144" t="s">
        <v>129</v>
      </c>
      <c r="E65" s="145"/>
      <c r="F65" s="145"/>
      <c r="G65" s="145"/>
      <c r="H65" s="145"/>
      <c r="I65" s="146"/>
      <c r="J65" s="147">
        <f>J159</f>
        <v>0</v>
      </c>
      <c r="K65" s="148"/>
    </row>
    <row r="66" spans="2:12" s="7" customFormat="1" ht="24.95" customHeight="1">
      <c r="B66" s="135"/>
      <c r="C66" s="136"/>
      <c r="D66" s="137" t="s">
        <v>130</v>
      </c>
      <c r="E66" s="138"/>
      <c r="F66" s="138"/>
      <c r="G66" s="138"/>
      <c r="H66" s="138"/>
      <c r="I66" s="139"/>
      <c r="J66" s="140">
        <f>J163</f>
        <v>0</v>
      </c>
      <c r="K66" s="141"/>
    </row>
    <row r="67" spans="2:12" s="8" customFormat="1" ht="19.899999999999999" customHeight="1">
      <c r="B67" s="142"/>
      <c r="C67" s="143"/>
      <c r="D67" s="144" t="s">
        <v>131</v>
      </c>
      <c r="E67" s="145"/>
      <c r="F67" s="145"/>
      <c r="G67" s="145"/>
      <c r="H67" s="145"/>
      <c r="I67" s="146"/>
      <c r="J67" s="147">
        <f>J164</f>
        <v>0</v>
      </c>
      <c r="K67" s="148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8"/>
      <c r="J73" s="59"/>
      <c r="K73" s="59"/>
      <c r="L73" s="40"/>
    </row>
    <row r="74" spans="2:12" s="1" customFormat="1" ht="36.950000000000003" customHeight="1">
      <c r="B74" s="40"/>
      <c r="C74" s="60" t="s">
        <v>132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19</v>
      </c>
      <c r="L76" s="40"/>
    </row>
    <row r="77" spans="2:12" s="1" customFormat="1" ht="22.5" customHeight="1">
      <c r="B77" s="40"/>
      <c r="E77" s="414" t="str">
        <f>E7</f>
        <v>Vlkava, VDJ - rekonstrukce</v>
      </c>
      <c r="F77" s="415"/>
      <c r="G77" s="415"/>
      <c r="H77" s="415"/>
      <c r="L77" s="40"/>
    </row>
    <row r="78" spans="2:12" s="1" customFormat="1" ht="14.45" customHeight="1">
      <c r="B78" s="40"/>
      <c r="C78" s="62" t="s">
        <v>114</v>
      </c>
      <c r="L78" s="40"/>
    </row>
    <row r="79" spans="2:12" s="1" customFormat="1" ht="23.25" customHeight="1">
      <c r="B79" s="40"/>
      <c r="E79" s="406" t="str">
        <f>E9</f>
        <v>01 - SO 01 - Bourací a demontážní práce</v>
      </c>
      <c r="F79" s="416"/>
      <c r="G79" s="416"/>
      <c r="H79" s="416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23</v>
      </c>
      <c r="F81" s="149" t="str">
        <f>F12</f>
        <v>Vlkava</v>
      </c>
      <c r="I81" s="150" t="s">
        <v>25</v>
      </c>
      <c r="J81" s="66" t="str">
        <f>IF(J12="","",J12)</f>
        <v>10.1.2017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27</v>
      </c>
      <c r="F83" s="149" t="str">
        <f>E15</f>
        <v>VaK Mladá Boleslav, a.s.</v>
      </c>
      <c r="I83" s="150" t="s">
        <v>33</v>
      </c>
      <c r="J83" s="149" t="str">
        <f>E21</f>
        <v>Vodohospodářské inženýrské služby, a.s.</v>
      </c>
      <c r="L83" s="40"/>
    </row>
    <row r="84" spans="2:65" s="1" customFormat="1" ht="14.45" customHeight="1">
      <c r="B84" s="40"/>
      <c r="C84" s="62" t="s">
        <v>31</v>
      </c>
      <c r="F84" s="149" t="str">
        <f>IF(E18="","",E18)</f>
        <v/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1"/>
      <c r="C86" s="152" t="s">
        <v>133</v>
      </c>
      <c r="D86" s="153" t="s">
        <v>56</v>
      </c>
      <c r="E86" s="153" t="s">
        <v>52</v>
      </c>
      <c r="F86" s="153" t="s">
        <v>134</v>
      </c>
      <c r="G86" s="153" t="s">
        <v>135</v>
      </c>
      <c r="H86" s="153" t="s">
        <v>136</v>
      </c>
      <c r="I86" s="154" t="s">
        <v>137</v>
      </c>
      <c r="J86" s="153" t="s">
        <v>118</v>
      </c>
      <c r="K86" s="155" t="s">
        <v>138</v>
      </c>
      <c r="L86" s="151"/>
      <c r="M86" s="72" t="s">
        <v>139</v>
      </c>
      <c r="N86" s="73" t="s">
        <v>41</v>
      </c>
      <c r="O86" s="73" t="s">
        <v>140</v>
      </c>
      <c r="P86" s="73" t="s">
        <v>141</v>
      </c>
      <c r="Q86" s="73" t="s">
        <v>142</v>
      </c>
      <c r="R86" s="73" t="s">
        <v>143</v>
      </c>
      <c r="S86" s="73" t="s">
        <v>144</v>
      </c>
      <c r="T86" s="74" t="s">
        <v>145</v>
      </c>
    </row>
    <row r="87" spans="2:65" s="1" customFormat="1" ht="29.25" customHeight="1">
      <c r="B87" s="40"/>
      <c r="C87" s="76" t="s">
        <v>119</v>
      </c>
      <c r="J87" s="156">
        <f>BK87</f>
        <v>0</v>
      </c>
      <c r="L87" s="40"/>
      <c r="M87" s="75"/>
      <c r="N87" s="67"/>
      <c r="O87" s="67"/>
      <c r="P87" s="157">
        <f>P88+P145+P163</f>
        <v>0</v>
      </c>
      <c r="Q87" s="67"/>
      <c r="R87" s="157">
        <f>R88+R145+R163</f>
        <v>0.14783350000000001</v>
      </c>
      <c r="S87" s="67"/>
      <c r="T87" s="158">
        <f>T88+T145+T163</f>
        <v>68.622096200000016</v>
      </c>
      <c r="AT87" s="23" t="s">
        <v>70</v>
      </c>
      <c r="AU87" s="23" t="s">
        <v>120</v>
      </c>
      <c r="BK87" s="159">
        <f>BK88+BK145+BK163</f>
        <v>0</v>
      </c>
    </row>
    <row r="88" spans="2:65" s="10" customFormat="1" ht="37.35" customHeight="1">
      <c r="B88" s="160"/>
      <c r="D88" s="161" t="s">
        <v>70</v>
      </c>
      <c r="E88" s="162" t="s">
        <v>146</v>
      </c>
      <c r="F88" s="162" t="s">
        <v>147</v>
      </c>
      <c r="I88" s="163"/>
      <c r="J88" s="164">
        <f>BK88</f>
        <v>0</v>
      </c>
      <c r="L88" s="160"/>
      <c r="M88" s="165"/>
      <c r="N88" s="166"/>
      <c r="O88" s="166"/>
      <c r="P88" s="167">
        <f>P89+P101+P104+P140</f>
        <v>0</v>
      </c>
      <c r="Q88" s="166"/>
      <c r="R88" s="167">
        <f>R89+R101+R104+R140</f>
        <v>3.5033500000000002E-2</v>
      </c>
      <c r="S88" s="166"/>
      <c r="T88" s="168">
        <f>T89+T101+T104+T140</f>
        <v>67.77170000000001</v>
      </c>
      <c r="AR88" s="161" t="s">
        <v>79</v>
      </c>
      <c r="AT88" s="169" t="s">
        <v>70</v>
      </c>
      <c r="AU88" s="169" t="s">
        <v>71</v>
      </c>
      <c r="AY88" s="161" t="s">
        <v>148</v>
      </c>
      <c r="BK88" s="170">
        <f>BK89+BK101+BK104+BK140</f>
        <v>0</v>
      </c>
    </row>
    <row r="89" spans="2:65" s="10" customFormat="1" ht="19.899999999999999" customHeight="1">
      <c r="B89" s="160"/>
      <c r="D89" s="171" t="s">
        <v>70</v>
      </c>
      <c r="E89" s="172" t="s">
        <v>79</v>
      </c>
      <c r="F89" s="172" t="s">
        <v>149</v>
      </c>
      <c r="I89" s="163"/>
      <c r="J89" s="173">
        <f>BK89</f>
        <v>0</v>
      </c>
      <c r="L89" s="160"/>
      <c r="M89" s="165"/>
      <c r="N89" s="166"/>
      <c r="O89" s="166"/>
      <c r="P89" s="167">
        <f>SUM(P90:P100)</f>
        <v>0</v>
      </c>
      <c r="Q89" s="166"/>
      <c r="R89" s="167">
        <f>SUM(R90:R100)</f>
        <v>0</v>
      </c>
      <c r="S89" s="166"/>
      <c r="T89" s="168">
        <f>SUM(T90:T100)</f>
        <v>0</v>
      </c>
      <c r="AR89" s="161" t="s">
        <v>79</v>
      </c>
      <c r="AT89" s="169" t="s">
        <v>70</v>
      </c>
      <c r="AU89" s="169" t="s">
        <v>79</v>
      </c>
      <c r="AY89" s="161" t="s">
        <v>148</v>
      </c>
      <c r="BK89" s="170">
        <f>SUM(BK90:BK100)</f>
        <v>0</v>
      </c>
    </row>
    <row r="90" spans="2:65" s="1" customFormat="1" ht="44.25" customHeight="1">
      <c r="B90" s="174"/>
      <c r="C90" s="175" t="s">
        <v>79</v>
      </c>
      <c r="D90" s="175" t="s">
        <v>150</v>
      </c>
      <c r="E90" s="176" t="s">
        <v>151</v>
      </c>
      <c r="F90" s="177" t="s">
        <v>152</v>
      </c>
      <c r="G90" s="178" t="s">
        <v>111</v>
      </c>
      <c r="H90" s="179">
        <v>18.245999999999999</v>
      </c>
      <c r="I90" s="180"/>
      <c r="J90" s="181">
        <f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79</v>
      </c>
      <c r="BK90" s="186">
        <f>ROUND(I90*H90,2)</f>
        <v>0</v>
      </c>
      <c r="BL90" s="23" t="s">
        <v>154</v>
      </c>
      <c r="BM90" s="23" t="s">
        <v>155</v>
      </c>
    </row>
    <row r="91" spans="2:65" s="11" customFormat="1">
      <c r="B91" s="187"/>
      <c r="D91" s="188" t="s">
        <v>156</v>
      </c>
      <c r="E91" s="189" t="s">
        <v>5</v>
      </c>
      <c r="F91" s="190" t="s">
        <v>157</v>
      </c>
      <c r="H91" s="191">
        <v>9.6509999999999998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156</v>
      </c>
      <c r="AU91" s="189" t="s">
        <v>81</v>
      </c>
      <c r="AV91" s="11" t="s">
        <v>81</v>
      </c>
      <c r="AW91" s="11" t="s">
        <v>35</v>
      </c>
      <c r="AX91" s="11" t="s">
        <v>71</v>
      </c>
      <c r="AY91" s="189" t="s">
        <v>148</v>
      </c>
    </row>
    <row r="92" spans="2:65" s="11" customFormat="1">
      <c r="B92" s="187"/>
      <c r="D92" s="188" t="s">
        <v>156</v>
      </c>
      <c r="E92" s="189" t="s">
        <v>5</v>
      </c>
      <c r="F92" s="190" t="s">
        <v>158</v>
      </c>
      <c r="H92" s="191">
        <v>8.5950000000000006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156</v>
      </c>
      <c r="AU92" s="189" t="s">
        <v>81</v>
      </c>
      <c r="AV92" s="11" t="s">
        <v>81</v>
      </c>
      <c r="AW92" s="11" t="s">
        <v>35</v>
      </c>
      <c r="AX92" s="11" t="s">
        <v>71</v>
      </c>
      <c r="AY92" s="189" t="s">
        <v>148</v>
      </c>
    </row>
    <row r="93" spans="2:65" s="12" customFormat="1">
      <c r="B93" s="196"/>
      <c r="D93" s="197" t="s">
        <v>156</v>
      </c>
      <c r="E93" s="198" t="s">
        <v>5</v>
      </c>
      <c r="F93" s="199" t="s">
        <v>159</v>
      </c>
      <c r="H93" s="200">
        <v>18.245999999999999</v>
      </c>
      <c r="I93" s="201"/>
      <c r="L93" s="196"/>
      <c r="M93" s="202"/>
      <c r="N93" s="203"/>
      <c r="O93" s="203"/>
      <c r="P93" s="203"/>
      <c r="Q93" s="203"/>
      <c r="R93" s="203"/>
      <c r="S93" s="203"/>
      <c r="T93" s="204"/>
      <c r="AT93" s="205" t="s">
        <v>156</v>
      </c>
      <c r="AU93" s="205" t="s">
        <v>81</v>
      </c>
      <c r="AV93" s="12" t="s">
        <v>154</v>
      </c>
      <c r="AW93" s="12" t="s">
        <v>35</v>
      </c>
      <c r="AX93" s="12" t="s">
        <v>79</v>
      </c>
      <c r="AY93" s="205" t="s">
        <v>148</v>
      </c>
    </row>
    <row r="94" spans="2:65" s="1" customFormat="1" ht="31.5" customHeight="1">
      <c r="B94" s="174"/>
      <c r="C94" s="175" t="s">
        <v>81</v>
      </c>
      <c r="D94" s="175" t="s">
        <v>150</v>
      </c>
      <c r="E94" s="176" t="s">
        <v>160</v>
      </c>
      <c r="F94" s="177" t="s">
        <v>161</v>
      </c>
      <c r="G94" s="178" t="s">
        <v>111</v>
      </c>
      <c r="H94" s="179">
        <v>152.209</v>
      </c>
      <c r="I94" s="180"/>
      <c r="J94" s="181">
        <f>ROUND(I94*H94,2)</f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3" t="s">
        <v>79</v>
      </c>
      <c r="BK94" s="186">
        <f>ROUND(I94*H94,2)</f>
        <v>0</v>
      </c>
      <c r="BL94" s="23" t="s">
        <v>154</v>
      </c>
      <c r="BM94" s="23" t="s">
        <v>162</v>
      </c>
    </row>
    <row r="95" spans="2:65" s="11" customFormat="1">
      <c r="B95" s="187"/>
      <c r="D95" s="188" t="s">
        <v>156</v>
      </c>
      <c r="E95" s="189" t="s">
        <v>5</v>
      </c>
      <c r="F95" s="190" t="s">
        <v>163</v>
      </c>
      <c r="H95" s="191">
        <v>42.939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156</v>
      </c>
      <c r="AU95" s="189" t="s">
        <v>81</v>
      </c>
      <c r="AV95" s="11" t="s">
        <v>81</v>
      </c>
      <c r="AW95" s="11" t="s">
        <v>35</v>
      </c>
      <c r="AX95" s="11" t="s">
        <v>71</v>
      </c>
      <c r="AY95" s="189" t="s">
        <v>148</v>
      </c>
    </row>
    <row r="96" spans="2:65" s="11" customFormat="1">
      <c r="B96" s="187"/>
      <c r="D96" s="188" t="s">
        <v>156</v>
      </c>
      <c r="E96" s="189" t="s">
        <v>5</v>
      </c>
      <c r="F96" s="190" t="s">
        <v>164</v>
      </c>
      <c r="H96" s="191">
        <v>96.51</v>
      </c>
      <c r="I96" s="192"/>
      <c r="L96" s="187"/>
      <c r="M96" s="193"/>
      <c r="N96" s="194"/>
      <c r="O96" s="194"/>
      <c r="P96" s="194"/>
      <c r="Q96" s="194"/>
      <c r="R96" s="194"/>
      <c r="S96" s="194"/>
      <c r="T96" s="195"/>
      <c r="AT96" s="189" t="s">
        <v>156</v>
      </c>
      <c r="AU96" s="189" t="s">
        <v>81</v>
      </c>
      <c r="AV96" s="11" t="s">
        <v>81</v>
      </c>
      <c r="AW96" s="11" t="s">
        <v>35</v>
      </c>
      <c r="AX96" s="11" t="s">
        <v>71</v>
      </c>
      <c r="AY96" s="189" t="s">
        <v>148</v>
      </c>
    </row>
    <row r="97" spans="2:65" s="11" customFormat="1">
      <c r="B97" s="187"/>
      <c r="D97" s="188" t="s">
        <v>156</v>
      </c>
      <c r="E97" s="189" t="s">
        <v>5</v>
      </c>
      <c r="F97" s="190" t="s">
        <v>165</v>
      </c>
      <c r="H97" s="191">
        <v>12.76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71</v>
      </c>
      <c r="AY97" s="189" t="s">
        <v>148</v>
      </c>
    </row>
    <row r="98" spans="2:65" s="12" customFormat="1">
      <c r="B98" s="196"/>
      <c r="D98" s="197" t="s">
        <v>156</v>
      </c>
      <c r="E98" s="198" t="s">
        <v>109</v>
      </c>
      <c r="F98" s="199" t="s">
        <v>159</v>
      </c>
      <c r="H98" s="200">
        <v>152.209</v>
      </c>
      <c r="I98" s="201"/>
      <c r="L98" s="196"/>
      <c r="M98" s="202"/>
      <c r="N98" s="203"/>
      <c r="O98" s="203"/>
      <c r="P98" s="203"/>
      <c r="Q98" s="203"/>
      <c r="R98" s="203"/>
      <c r="S98" s="203"/>
      <c r="T98" s="204"/>
      <c r="AT98" s="205" t="s">
        <v>156</v>
      </c>
      <c r="AU98" s="205" t="s">
        <v>81</v>
      </c>
      <c r="AV98" s="12" t="s">
        <v>154</v>
      </c>
      <c r="AW98" s="12" t="s">
        <v>35</v>
      </c>
      <c r="AX98" s="12" t="s">
        <v>79</v>
      </c>
      <c r="AY98" s="205" t="s">
        <v>148</v>
      </c>
    </row>
    <row r="99" spans="2:65" s="1" customFormat="1" ht="44.25" customHeight="1">
      <c r="B99" s="174"/>
      <c r="C99" s="175" t="s">
        <v>166</v>
      </c>
      <c r="D99" s="175" t="s">
        <v>150</v>
      </c>
      <c r="E99" s="176" t="s">
        <v>167</v>
      </c>
      <c r="F99" s="177" t="s">
        <v>168</v>
      </c>
      <c r="G99" s="178" t="s">
        <v>111</v>
      </c>
      <c r="H99" s="179">
        <v>304.41800000000001</v>
      </c>
      <c r="I99" s="180"/>
      <c r="J99" s="181">
        <f>ROUND(I99*H99,2)</f>
        <v>0</v>
      </c>
      <c r="K99" s="177" t="s">
        <v>153</v>
      </c>
      <c r="L99" s="40"/>
      <c r="M99" s="182" t="s">
        <v>5</v>
      </c>
      <c r="N99" s="183" t="s">
        <v>42</v>
      </c>
      <c r="O99" s="41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3" t="s">
        <v>154</v>
      </c>
      <c r="AT99" s="23" t="s">
        <v>150</v>
      </c>
      <c r="AU99" s="23" t="s">
        <v>81</v>
      </c>
      <c r="AY99" s="23" t="s">
        <v>148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79</v>
      </c>
      <c r="BK99" s="186">
        <f>ROUND(I99*H99,2)</f>
        <v>0</v>
      </c>
      <c r="BL99" s="23" t="s">
        <v>154</v>
      </c>
      <c r="BM99" s="23" t="s">
        <v>169</v>
      </c>
    </row>
    <row r="100" spans="2:65" s="11" customFormat="1">
      <c r="B100" s="187"/>
      <c r="D100" s="188" t="s">
        <v>156</v>
      </c>
      <c r="E100" s="189" t="s">
        <v>5</v>
      </c>
      <c r="F100" s="190" t="s">
        <v>170</v>
      </c>
      <c r="H100" s="191">
        <v>304.41800000000001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156</v>
      </c>
      <c r="AU100" s="189" t="s">
        <v>81</v>
      </c>
      <c r="AV100" s="11" t="s">
        <v>81</v>
      </c>
      <c r="AW100" s="11" t="s">
        <v>35</v>
      </c>
      <c r="AX100" s="11" t="s">
        <v>79</v>
      </c>
      <c r="AY100" s="189" t="s">
        <v>148</v>
      </c>
    </row>
    <row r="101" spans="2:65" s="10" customFormat="1" ht="29.85" customHeight="1">
      <c r="B101" s="160"/>
      <c r="D101" s="171" t="s">
        <v>70</v>
      </c>
      <c r="E101" s="172" t="s">
        <v>154</v>
      </c>
      <c r="F101" s="172" t="s">
        <v>171</v>
      </c>
      <c r="I101" s="163"/>
      <c r="J101" s="173">
        <f>BK101</f>
        <v>0</v>
      </c>
      <c r="L101" s="160"/>
      <c r="M101" s="165"/>
      <c r="N101" s="166"/>
      <c r="O101" s="166"/>
      <c r="P101" s="167">
        <f>SUM(P102:P103)</f>
        <v>0</v>
      </c>
      <c r="Q101" s="166"/>
      <c r="R101" s="167">
        <f>SUM(R102:R103)</f>
        <v>0</v>
      </c>
      <c r="S101" s="166"/>
      <c r="T101" s="168">
        <f>SUM(T102:T103)</f>
        <v>0</v>
      </c>
      <c r="AR101" s="161" t="s">
        <v>79</v>
      </c>
      <c r="AT101" s="169" t="s">
        <v>70</v>
      </c>
      <c r="AU101" s="169" t="s">
        <v>79</v>
      </c>
      <c r="AY101" s="161" t="s">
        <v>148</v>
      </c>
      <c r="BK101" s="170">
        <f>SUM(BK102:BK103)</f>
        <v>0</v>
      </c>
    </row>
    <row r="102" spans="2:65" s="1" customFormat="1" ht="44.25" customHeight="1">
      <c r="B102" s="174"/>
      <c r="C102" s="175" t="s">
        <v>154</v>
      </c>
      <c r="D102" s="175" t="s">
        <v>150</v>
      </c>
      <c r="E102" s="176" t="s">
        <v>172</v>
      </c>
      <c r="F102" s="177" t="s">
        <v>173</v>
      </c>
      <c r="G102" s="178" t="s">
        <v>174</v>
      </c>
      <c r="H102" s="179">
        <v>14.4</v>
      </c>
      <c r="I102" s="180"/>
      <c r="J102" s="181">
        <f>ROUND(I102*H102,2)</f>
        <v>0</v>
      </c>
      <c r="K102" s="177" t="s">
        <v>153</v>
      </c>
      <c r="L102" s="40"/>
      <c r="M102" s="182" t="s">
        <v>5</v>
      </c>
      <c r="N102" s="183" t="s">
        <v>42</v>
      </c>
      <c r="O102" s="41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23" t="s">
        <v>154</v>
      </c>
      <c r="AT102" s="23" t="s">
        <v>150</v>
      </c>
      <c r="AU102" s="23" t="s">
        <v>81</v>
      </c>
      <c r="AY102" s="23" t="s">
        <v>148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3" t="s">
        <v>79</v>
      </c>
      <c r="BK102" s="186">
        <f>ROUND(I102*H102,2)</f>
        <v>0</v>
      </c>
      <c r="BL102" s="23" t="s">
        <v>154</v>
      </c>
      <c r="BM102" s="23" t="s">
        <v>175</v>
      </c>
    </row>
    <row r="103" spans="2:65" s="11" customFormat="1">
      <c r="B103" s="187"/>
      <c r="D103" s="188" t="s">
        <v>156</v>
      </c>
      <c r="E103" s="189" t="s">
        <v>5</v>
      </c>
      <c r="F103" s="190" t="s">
        <v>176</v>
      </c>
      <c r="H103" s="191">
        <v>14.4</v>
      </c>
      <c r="I103" s="192"/>
      <c r="L103" s="187"/>
      <c r="M103" s="193"/>
      <c r="N103" s="194"/>
      <c r="O103" s="194"/>
      <c r="P103" s="194"/>
      <c r="Q103" s="194"/>
      <c r="R103" s="194"/>
      <c r="S103" s="194"/>
      <c r="T103" s="195"/>
      <c r="AT103" s="189" t="s">
        <v>156</v>
      </c>
      <c r="AU103" s="189" t="s">
        <v>81</v>
      </c>
      <c r="AV103" s="11" t="s">
        <v>81</v>
      </c>
      <c r="AW103" s="11" t="s">
        <v>35</v>
      </c>
      <c r="AX103" s="11" t="s">
        <v>79</v>
      </c>
      <c r="AY103" s="189" t="s">
        <v>148</v>
      </c>
    </row>
    <row r="104" spans="2:65" s="10" customFormat="1" ht="29.85" customHeight="1">
      <c r="B104" s="160"/>
      <c r="D104" s="171" t="s">
        <v>70</v>
      </c>
      <c r="E104" s="172" t="s">
        <v>177</v>
      </c>
      <c r="F104" s="172" t="s">
        <v>178</v>
      </c>
      <c r="I104" s="163"/>
      <c r="J104" s="173">
        <f>BK104</f>
        <v>0</v>
      </c>
      <c r="L104" s="160"/>
      <c r="M104" s="165"/>
      <c r="N104" s="166"/>
      <c r="O104" s="166"/>
      <c r="P104" s="167">
        <f>SUM(P105:P139)</f>
        <v>0</v>
      </c>
      <c r="Q104" s="166"/>
      <c r="R104" s="167">
        <f>SUM(R105:R139)</f>
        <v>3.5033500000000002E-2</v>
      </c>
      <c r="S104" s="166"/>
      <c r="T104" s="168">
        <f>SUM(T105:T139)</f>
        <v>67.77170000000001</v>
      </c>
      <c r="AR104" s="161" t="s">
        <v>79</v>
      </c>
      <c r="AT104" s="169" t="s">
        <v>70</v>
      </c>
      <c r="AU104" s="169" t="s">
        <v>79</v>
      </c>
      <c r="AY104" s="161" t="s">
        <v>148</v>
      </c>
      <c r="BK104" s="170">
        <f>SUM(BK105:BK139)</f>
        <v>0</v>
      </c>
    </row>
    <row r="105" spans="2:65" s="1" customFormat="1" ht="31.5" customHeight="1">
      <c r="B105" s="174"/>
      <c r="C105" s="175" t="s">
        <v>179</v>
      </c>
      <c r="D105" s="175" t="s">
        <v>150</v>
      </c>
      <c r="E105" s="176" t="s">
        <v>180</v>
      </c>
      <c r="F105" s="177" t="s">
        <v>181</v>
      </c>
      <c r="G105" s="178" t="s">
        <v>111</v>
      </c>
      <c r="H105" s="179">
        <v>7.2869999999999999</v>
      </c>
      <c r="I105" s="180"/>
      <c r="J105" s="181">
        <f>ROUND(I105*H105,2)</f>
        <v>0</v>
      </c>
      <c r="K105" s="177" t="s">
        <v>153</v>
      </c>
      <c r="L105" s="40"/>
      <c r="M105" s="182" t="s">
        <v>5</v>
      </c>
      <c r="N105" s="183" t="s">
        <v>42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1.95</v>
      </c>
      <c r="T105" s="185">
        <f>S105*H105</f>
        <v>14.20965</v>
      </c>
      <c r="AR105" s="23" t="s">
        <v>154</v>
      </c>
      <c r="AT105" s="23" t="s">
        <v>150</v>
      </c>
      <c r="AU105" s="23" t="s">
        <v>81</v>
      </c>
      <c r="AY105" s="23" t="s">
        <v>148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79</v>
      </c>
      <c r="BK105" s="186">
        <f>ROUND(I105*H105,2)</f>
        <v>0</v>
      </c>
      <c r="BL105" s="23" t="s">
        <v>154</v>
      </c>
      <c r="BM105" s="23" t="s">
        <v>182</v>
      </c>
    </row>
    <row r="106" spans="2:65" s="11" customFormat="1">
      <c r="B106" s="187"/>
      <c r="D106" s="188" t="s">
        <v>156</v>
      </c>
      <c r="E106" s="189" t="s">
        <v>5</v>
      </c>
      <c r="F106" s="190" t="s">
        <v>183</v>
      </c>
      <c r="H106" s="191">
        <v>2.7509999999999999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156</v>
      </c>
      <c r="AU106" s="189" t="s">
        <v>81</v>
      </c>
      <c r="AV106" s="11" t="s">
        <v>81</v>
      </c>
      <c r="AW106" s="11" t="s">
        <v>35</v>
      </c>
      <c r="AX106" s="11" t="s">
        <v>71</v>
      </c>
      <c r="AY106" s="189" t="s">
        <v>148</v>
      </c>
    </row>
    <row r="107" spans="2:65" s="11" customFormat="1">
      <c r="B107" s="187"/>
      <c r="D107" s="188" t="s">
        <v>156</v>
      </c>
      <c r="E107" s="189" t="s">
        <v>5</v>
      </c>
      <c r="F107" s="190" t="s">
        <v>184</v>
      </c>
      <c r="H107" s="191">
        <v>3.2040000000000002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185</v>
      </c>
      <c r="H108" s="191">
        <v>1.3320000000000001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7.2869999999999999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22.5" customHeight="1">
      <c r="B110" s="174"/>
      <c r="C110" s="175" t="s">
        <v>186</v>
      </c>
      <c r="D110" s="175" t="s">
        <v>150</v>
      </c>
      <c r="E110" s="176" t="s">
        <v>187</v>
      </c>
      <c r="F110" s="177" t="s">
        <v>188</v>
      </c>
      <c r="G110" s="178" t="s">
        <v>111</v>
      </c>
      <c r="H110" s="179">
        <v>7.6459999999999999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2.2000000000000002</v>
      </c>
      <c r="T110" s="185">
        <f>S110*H110</f>
        <v>16.821200000000001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189</v>
      </c>
    </row>
    <row r="111" spans="2:65" s="11" customFormat="1">
      <c r="B111" s="187"/>
      <c r="D111" s="197" t="s">
        <v>156</v>
      </c>
      <c r="E111" s="206" t="s">
        <v>5</v>
      </c>
      <c r="F111" s="207" t="s">
        <v>190</v>
      </c>
      <c r="H111" s="208">
        <v>7.6459999999999999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191</v>
      </c>
      <c r="D112" s="175" t="s">
        <v>150</v>
      </c>
      <c r="E112" s="176" t="s">
        <v>192</v>
      </c>
      <c r="F112" s="177" t="s">
        <v>193</v>
      </c>
      <c r="G112" s="178" t="s">
        <v>111</v>
      </c>
      <c r="H112" s="179">
        <v>2.9540000000000002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2.4</v>
      </c>
      <c r="T112" s="185">
        <f>S112*H112</f>
        <v>7.0895999999999999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194</v>
      </c>
    </row>
    <row r="113" spans="2:65" s="11" customFormat="1">
      <c r="B113" s="187"/>
      <c r="D113" s="197" t="s">
        <v>156</v>
      </c>
      <c r="E113" s="206" t="s">
        <v>5</v>
      </c>
      <c r="F113" s="207" t="s">
        <v>195</v>
      </c>
      <c r="H113" s="208">
        <v>2.9540000000000002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31.5" customHeight="1">
      <c r="B114" s="174"/>
      <c r="C114" s="175" t="s">
        <v>196</v>
      </c>
      <c r="D114" s="175" t="s">
        <v>150</v>
      </c>
      <c r="E114" s="176" t="s">
        <v>197</v>
      </c>
      <c r="F114" s="177" t="s">
        <v>198</v>
      </c>
      <c r="G114" s="178" t="s">
        <v>111</v>
      </c>
      <c r="H114" s="179">
        <v>1.591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2.1</v>
      </c>
      <c r="T114" s="185">
        <f>S114*H114</f>
        <v>3.3411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199</v>
      </c>
    </row>
    <row r="115" spans="2:65" s="11" customFormat="1">
      <c r="B115" s="187"/>
      <c r="D115" s="197" t="s">
        <v>156</v>
      </c>
      <c r="E115" s="206" t="s">
        <v>5</v>
      </c>
      <c r="F115" s="207" t="s">
        <v>200</v>
      </c>
      <c r="H115" s="208">
        <v>1.591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156</v>
      </c>
      <c r="AU115" s="189" t="s">
        <v>81</v>
      </c>
      <c r="AV115" s="11" t="s">
        <v>81</v>
      </c>
      <c r="AW115" s="11" t="s">
        <v>35</v>
      </c>
      <c r="AX115" s="11" t="s">
        <v>79</v>
      </c>
      <c r="AY115" s="189" t="s">
        <v>148</v>
      </c>
    </row>
    <row r="116" spans="2:65" s="1" customFormat="1" ht="22.5" customHeight="1">
      <c r="B116" s="174"/>
      <c r="C116" s="175" t="s">
        <v>177</v>
      </c>
      <c r="D116" s="175" t="s">
        <v>150</v>
      </c>
      <c r="E116" s="176" t="s">
        <v>201</v>
      </c>
      <c r="F116" s="177" t="s">
        <v>202</v>
      </c>
      <c r="G116" s="178" t="s">
        <v>111</v>
      </c>
      <c r="H116" s="179">
        <v>2.641</v>
      </c>
      <c r="I116" s="180"/>
      <c r="J116" s="181">
        <f>ROUND(I116*H116,2)</f>
        <v>0</v>
      </c>
      <c r="K116" s="177" t="s">
        <v>153</v>
      </c>
      <c r="L116" s="40"/>
      <c r="M116" s="182" t="s">
        <v>5</v>
      </c>
      <c r="N116" s="183" t="s">
        <v>42</v>
      </c>
      <c r="O116" s="41"/>
      <c r="P116" s="184">
        <f>O116*H116</f>
        <v>0</v>
      </c>
      <c r="Q116" s="184">
        <v>0</v>
      </c>
      <c r="R116" s="184">
        <f>Q116*H116</f>
        <v>0</v>
      </c>
      <c r="S116" s="184">
        <v>2.4</v>
      </c>
      <c r="T116" s="185">
        <f>S116*H116</f>
        <v>6.3384</v>
      </c>
      <c r="AR116" s="23" t="s">
        <v>154</v>
      </c>
      <c r="AT116" s="23" t="s">
        <v>150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203</v>
      </c>
    </row>
    <row r="117" spans="2:65" s="11" customFormat="1">
      <c r="B117" s="187"/>
      <c r="D117" s="197" t="s">
        <v>156</v>
      </c>
      <c r="E117" s="206" t="s">
        <v>5</v>
      </c>
      <c r="F117" s="207" t="s">
        <v>204</v>
      </c>
      <c r="H117" s="208">
        <v>2.641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156</v>
      </c>
      <c r="AU117" s="189" t="s">
        <v>81</v>
      </c>
      <c r="AV117" s="11" t="s">
        <v>81</v>
      </c>
      <c r="AW117" s="11" t="s">
        <v>35</v>
      </c>
      <c r="AX117" s="11" t="s">
        <v>79</v>
      </c>
      <c r="AY117" s="189" t="s">
        <v>148</v>
      </c>
    </row>
    <row r="118" spans="2:65" s="1" customFormat="1" ht="22.5" customHeight="1">
      <c r="B118" s="174"/>
      <c r="C118" s="175" t="s">
        <v>205</v>
      </c>
      <c r="D118" s="175" t="s">
        <v>150</v>
      </c>
      <c r="E118" s="176" t="s">
        <v>206</v>
      </c>
      <c r="F118" s="177" t="s">
        <v>207</v>
      </c>
      <c r="G118" s="178" t="s">
        <v>111</v>
      </c>
      <c r="H118" s="179">
        <v>8.2479999999999993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2.2000000000000002</v>
      </c>
      <c r="T118" s="185">
        <f>S118*H118</f>
        <v>18.145600000000002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208</v>
      </c>
    </row>
    <row r="119" spans="2:65" s="11" customFormat="1">
      <c r="B119" s="187"/>
      <c r="D119" s="188" t="s">
        <v>156</v>
      </c>
      <c r="E119" s="189" t="s">
        <v>5</v>
      </c>
      <c r="F119" s="190" t="s">
        <v>209</v>
      </c>
      <c r="H119" s="191">
        <v>7.7210000000000001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1" customFormat="1">
      <c r="B120" s="187"/>
      <c r="D120" s="188" t="s">
        <v>156</v>
      </c>
      <c r="E120" s="189" t="s">
        <v>5</v>
      </c>
      <c r="F120" s="190" t="s">
        <v>210</v>
      </c>
      <c r="H120" s="191">
        <v>0.52700000000000002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89" t="s">
        <v>156</v>
      </c>
      <c r="AU120" s="189" t="s">
        <v>81</v>
      </c>
      <c r="AV120" s="11" t="s">
        <v>81</v>
      </c>
      <c r="AW120" s="11" t="s">
        <v>35</v>
      </c>
      <c r="AX120" s="11" t="s">
        <v>71</v>
      </c>
      <c r="AY120" s="189" t="s">
        <v>148</v>
      </c>
    </row>
    <row r="121" spans="2:65" s="12" customFormat="1">
      <c r="B121" s="196"/>
      <c r="D121" s="197" t="s">
        <v>156</v>
      </c>
      <c r="E121" s="198" t="s">
        <v>5</v>
      </c>
      <c r="F121" s="199" t="s">
        <v>159</v>
      </c>
      <c r="H121" s="200">
        <v>8.2479999999999993</v>
      </c>
      <c r="I121" s="201"/>
      <c r="L121" s="196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81</v>
      </c>
      <c r="AV121" s="12" t="s">
        <v>154</v>
      </c>
      <c r="AW121" s="12" t="s">
        <v>35</v>
      </c>
      <c r="AX121" s="12" t="s">
        <v>79</v>
      </c>
      <c r="AY121" s="205" t="s">
        <v>148</v>
      </c>
    </row>
    <row r="122" spans="2:65" s="1" customFormat="1" ht="22.5" customHeight="1">
      <c r="B122" s="174"/>
      <c r="C122" s="175" t="s">
        <v>211</v>
      </c>
      <c r="D122" s="175" t="s">
        <v>150</v>
      </c>
      <c r="E122" s="176" t="s">
        <v>212</v>
      </c>
      <c r="F122" s="177" t="s">
        <v>213</v>
      </c>
      <c r="G122" s="178" t="s">
        <v>214</v>
      </c>
      <c r="H122" s="179">
        <v>7.8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2.0000000000000002E-5</v>
      </c>
      <c r="R122" s="184">
        <f>Q122*H122</f>
        <v>1.56E-4</v>
      </c>
      <c r="S122" s="184">
        <v>1E-3</v>
      </c>
      <c r="T122" s="185">
        <f>S122*H122</f>
        <v>7.7999999999999996E-3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215</v>
      </c>
    </row>
    <row r="123" spans="2:65" s="11" customFormat="1">
      <c r="B123" s="187"/>
      <c r="D123" s="197" t="s">
        <v>156</v>
      </c>
      <c r="E123" s="206" t="s">
        <v>5</v>
      </c>
      <c r="F123" s="207" t="s">
        <v>216</v>
      </c>
      <c r="H123" s="208">
        <v>7.8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79</v>
      </c>
      <c r="AY123" s="189" t="s">
        <v>148</v>
      </c>
    </row>
    <row r="124" spans="2:65" s="1" customFormat="1" ht="31.5" customHeight="1">
      <c r="B124" s="174"/>
      <c r="C124" s="175" t="s">
        <v>217</v>
      </c>
      <c r="D124" s="175" t="s">
        <v>150</v>
      </c>
      <c r="E124" s="176" t="s">
        <v>218</v>
      </c>
      <c r="F124" s="177" t="s">
        <v>219</v>
      </c>
      <c r="G124" s="178" t="s">
        <v>214</v>
      </c>
      <c r="H124" s="179">
        <v>7.8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220</v>
      </c>
    </row>
    <row r="125" spans="2:65" s="1" customFormat="1" ht="31.5" customHeight="1">
      <c r="B125" s="174"/>
      <c r="C125" s="175" t="s">
        <v>221</v>
      </c>
      <c r="D125" s="175" t="s">
        <v>150</v>
      </c>
      <c r="E125" s="176" t="s">
        <v>222</v>
      </c>
      <c r="F125" s="177" t="s">
        <v>223</v>
      </c>
      <c r="G125" s="178" t="s">
        <v>214</v>
      </c>
      <c r="H125" s="179">
        <v>1.6</v>
      </c>
      <c r="I125" s="180"/>
      <c r="J125" s="181">
        <f>ROUND(I125*H125,2)</f>
        <v>0</v>
      </c>
      <c r="K125" s="177" t="s">
        <v>153</v>
      </c>
      <c r="L125" s="40"/>
      <c r="M125" s="182" t="s">
        <v>5</v>
      </c>
      <c r="N125" s="183" t="s">
        <v>42</v>
      </c>
      <c r="O125" s="41"/>
      <c r="P125" s="184">
        <f>O125*H125</f>
        <v>0</v>
      </c>
      <c r="Q125" s="184">
        <v>3.0899999999999999E-3</v>
      </c>
      <c r="R125" s="184">
        <f>Q125*H125</f>
        <v>4.9440000000000005E-3</v>
      </c>
      <c r="S125" s="184">
        <v>0.126</v>
      </c>
      <c r="T125" s="185">
        <f>S125*H125</f>
        <v>0.2016</v>
      </c>
      <c r="AR125" s="23" t="s">
        <v>154</v>
      </c>
      <c r="AT125" s="23" t="s">
        <v>150</v>
      </c>
      <c r="AU125" s="23" t="s">
        <v>81</v>
      </c>
      <c r="AY125" s="23" t="s">
        <v>148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3" t="s">
        <v>79</v>
      </c>
      <c r="BK125" s="186">
        <f>ROUND(I125*H125,2)</f>
        <v>0</v>
      </c>
      <c r="BL125" s="23" t="s">
        <v>154</v>
      </c>
      <c r="BM125" s="23" t="s">
        <v>224</v>
      </c>
    </row>
    <row r="126" spans="2:65" s="11" customFormat="1">
      <c r="B126" s="187"/>
      <c r="D126" s="197" t="s">
        <v>156</v>
      </c>
      <c r="E126" s="206" t="s">
        <v>5</v>
      </c>
      <c r="F126" s="207" t="s">
        <v>225</v>
      </c>
      <c r="H126" s="208">
        <v>1.6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156</v>
      </c>
      <c r="AU126" s="189" t="s">
        <v>81</v>
      </c>
      <c r="AV126" s="11" t="s">
        <v>81</v>
      </c>
      <c r="AW126" s="11" t="s">
        <v>35</v>
      </c>
      <c r="AX126" s="11" t="s">
        <v>79</v>
      </c>
      <c r="AY126" s="189" t="s">
        <v>148</v>
      </c>
    </row>
    <row r="127" spans="2:65" s="1" customFormat="1" ht="31.5" customHeight="1">
      <c r="B127" s="174"/>
      <c r="C127" s="175" t="s">
        <v>226</v>
      </c>
      <c r="D127" s="175" t="s">
        <v>150</v>
      </c>
      <c r="E127" s="176" t="s">
        <v>227</v>
      </c>
      <c r="F127" s="177" t="s">
        <v>228</v>
      </c>
      <c r="G127" s="178" t="s">
        <v>214</v>
      </c>
      <c r="H127" s="179">
        <v>2.0499999999999998</v>
      </c>
      <c r="I127" s="180"/>
      <c r="J127" s="181">
        <f>ROUND(I127*H127,2)</f>
        <v>0</v>
      </c>
      <c r="K127" s="177" t="s">
        <v>153</v>
      </c>
      <c r="L127" s="40"/>
      <c r="M127" s="182" t="s">
        <v>5</v>
      </c>
      <c r="N127" s="183" t="s">
        <v>42</v>
      </c>
      <c r="O127" s="41"/>
      <c r="P127" s="184">
        <f>O127*H127</f>
        <v>0</v>
      </c>
      <c r="Q127" s="184">
        <v>3.3400000000000001E-3</v>
      </c>
      <c r="R127" s="184">
        <f>Q127*H127</f>
        <v>6.8469999999999998E-3</v>
      </c>
      <c r="S127" s="184">
        <v>0.159</v>
      </c>
      <c r="T127" s="185">
        <f>S127*H127</f>
        <v>0.32594999999999996</v>
      </c>
      <c r="AR127" s="23" t="s">
        <v>154</v>
      </c>
      <c r="AT127" s="23" t="s">
        <v>150</v>
      </c>
      <c r="AU127" s="23" t="s">
        <v>81</v>
      </c>
      <c r="AY127" s="23" t="s">
        <v>148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3" t="s">
        <v>79</v>
      </c>
      <c r="BK127" s="186">
        <f>ROUND(I127*H127,2)</f>
        <v>0</v>
      </c>
      <c r="BL127" s="23" t="s">
        <v>154</v>
      </c>
      <c r="BM127" s="23" t="s">
        <v>229</v>
      </c>
    </row>
    <row r="128" spans="2:65" s="11" customFormat="1">
      <c r="B128" s="187"/>
      <c r="D128" s="188" t="s">
        <v>156</v>
      </c>
      <c r="E128" s="189" t="s">
        <v>5</v>
      </c>
      <c r="F128" s="190" t="s">
        <v>230</v>
      </c>
      <c r="H128" s="191">
        <v>0.35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156</v>
      </c>
      <c r="AU128" s="189" t="s">
        <v>81</v>
      </c>
      <c r="AV128" s="11" t="s">
        <v>81</v>
      </c>
      <c r="AW128" s="11" t="s">
        <v>35</v>
      </c>
      <c r="AX128" s="11" t="s">
        <v>71</v>
      </c>
      <c r="AY128" s="189" t="s">
        <v>148</v>
      </c>
    </row>
    <row r="129" spans="2:65" s="11" customFormat="1">
      <c r="B129" s="187"/>
      <c r="D129" s="188" t="s">
        <v>156</v>
      </c>
      <c r="E129" s="189" t="s">
        <v>5</v>
      </c>
      <c r="F129" s="190" t="s">
        <v>231</v>
      </c>
      <c r="H129" s="191">
        <v>0.8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156</v>
      </c>
      <c r="AU129" s="189" t="s">
        <v>81</v>
      </c>
      <c r="AV129" s="11" t="s">
        <v>81</v>
      </c>
      <c r="AW129" s="11" t="s">
        <v>35</v>
      </c>
      <c r="AX129" s="11" t="s">
        <v>71</v>
      </c>
      <c r="AY129" s="189" t="s">
        <v>148</v>
      </c>
    </row>
    <row r="130" spans="2:65" s="11" customFormat="1">
      <c r="B130" s="187"/>
      <c r="D130" s="188" t="s">
        <v>156</v>
      </c>
      <c r="E130" s="189" t="s">
        <v>5</v>
      </c>
      <c r="F130" s="190" t="s">
        <v>232</v>
      </c>
      <c r="H130" s="191">
        <v>0.9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156</v>
      </c>
      <c r="AU130" s="189" t="s">
        <v>81</v>
      </c>
      <c r="AV130" s="11" t="s">
        <v>81</v>
      </c>
      <c r="AW130" s="11" t="s">
        <v>35</v>
      </c>
      <c r="AX130" s="11" t="s">
        <v>71</v>
      </c>
      <c r="AY130" s="189" t="s">
        <v>148</v>
      </c>
    </row>
    <row r="131" spans="2:65" s="12" customFormat="1">
      <c r="B131" s="196"/>
      <c r="D131" s="197" t="s">
        <v>156</v>
      </c>
      <c r="E131" s="198" t="s">
        <v>5</v>
      </c>
      <c r="F131" s="199" t="s">
        <v>159</v>
      </c>
      <c r="H131" s="200">
        <v>2.0499999999999998</v>
      </c>
      <c r="I131" s="201"/>
      <c r="L131" s="196"/>
      <c r="M131" s="202"/>
      <c r="N131" s="203"/>
      <c r="O131" s="203"/>
      <c r="P131" s="203"/>
      <c r="Q131" s="203"/>
      <c r="R131" s="203"/>
      <c r="S131" s="203"/>
      <c r="T131" s="204"/>
      <c r="AT131" s="205" t="s">
        <v>156</v>
      </c>
      <c r="AU131" s="205" t="s">
        <v>81</v>
      </c>
      <c r="AV131" s="12" t="s">
        <v>154</v>
      </c>
      <c r="AW131" s="12" t="s">
        <v>35</v>
      </c>
      <c r="AX131" s="12" t="s">
        <v>79</v>
      </c>
      <c r="AY131" s="205" t="s">
        <v>148</v>
      </c>
    </row>
    <row r="132" spans="2:65" s="1" customFormat="1" ht="31.5" customHeight="1">
      <c r="B132" s="174"/>
      <c r="C132" s="175" t="s">
        <v>11</v>
      </c>
      <c r="D132" s="175" t="s">
        <v>150</v>
      </c>
      <c r="E132" s="176" t="s">
        <v>233</v>
      </c>
      <c r="F132" s="177" t="s">
        <v>234</v>
      </c>
      <c r="G132" s="178" t="s">
        <v>214</v>
      </c>
      <c r="H132" s="179">
        <v>5.9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3.63E-3</v>
      </c>
      <c r="R132" s="184">
        <f>Q132*H132</f>
        <v>2.1417000000000002E-2</v>
      </c>
      <c r="S132" s="184">
        <v>0.19600000000000001</v>
      </c>
      <c r="T132" s="185">
        <f>S132*H132</f>
        <v>1.1564000000000001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235</v>
      </c>
    </row>
    <row r="133" spans="2:65" s="11" customFormat="1">
      <c r="B133" s="187"/>
      <c r="D133" s="188" t="s">
        <v>156</v>
      </c>
      <c r="E133" s="189" t="s">
        <v>5</v>
      </c>
      <c r="F133" s="190" t="s">
        <v>236</v>
      </c>
      <c r="H133" s="191">
        <v>0.35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156</v>
      </c>
      <c r="AU133" s="189" t="s">
        <v>81</v>
      </c>
      <c r="AV133" s="11" t="s">
        <v>81</v>
      </c>
      <c r="AW133" s="11" t="s">
        <v>35</v>
      </c>
      <c r="AX133" s="11" t="s">
        <v>71</v>
      </c>
      <c r="AY133" s="189" t="s">
        <v>148</v>
      </c>
    </row>
    <row r="134" spans="2:65" s="11" customFormat="1">
      <c r="B134" s="187"/>
      <c r="D134" s="188" t="s">
        <v>156</v>
      </c>
      <c r="E134" s="189" t="s">
        <v>5</v>
      </c>
      <c r="F134" s="190" t="s">
        <v>237</v>
      </c>
      <c r="H134" s="191">
        <v>0.8</v>
      </c>
      <c r="I134" s="192"/>
      <c r="L134" s="187"/>
      <c r="M134" s="193"/>
      <c r="N134" s="194"/>
      <c r="O134" s="194"/>
      <c r="P134" s="194"/>
      <c r="Q134" s="194"/>
      <c r="R134" s="194"/>
      <c r="S134" s="194"/>
      <c r="T134" s="195"/>
      <c r="AT134" s="189" t="s">
        <v>156</v>
      </c>
      <c r="AU134" s="189" t="s">
        <v>81</v>
      </c>
      <c r="AV134" s="11" t="s">
        <v>81</v>
      </c>
      <c r="AW134" s="11" t="s">
        <v>35</v>
      </c>
      <c r="AX134" s="11" t="s">
        <v>71</v>
      </c>
      <c r="AY134" s="189" t="s">
        <v>148</v>
      </c>
    </row>
    <row r="135" spans="2:65" s="11" customFormat="1">
      <c r="B135" s="187"/>
      <c r="D135" s="188" t="s">
        <v>156</v>
      </c>
      <c r="E135" s="189" t="s">
        <v>5</v>
      </c>
      <c r="F135" s="190" t="s">
        <v>238</v>
      </c>
      <c r="H135" s="191">
        <v>4.75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71</v>
      </c>
      <c r="AY135" s="189" t="s">
        <v>148</v>
      </c>
    </row>
    <row r="136" spans="2:65" s="12" customFormat="1">
      <c r="B136" s="196"/>
      <c r="D136" s="197" t="s">
        <v>156</v>
      </c>
      <c r="E136" s="198" t="s">
        <v>5</v>
      </c>
      <c r="F136" s="199" t="s">
        <v>159</v>
      </c>
      <c r="H136" s="200">
        <v>5.9</v>
      </c>
      <c r="I136" s="201"/>
      <c r="L136" s="196"/>
      <c r="M136" s="202"/>
      <c r="N136" s="203"/>
      <c r="O136" s="203"/>
      <c r="P136" s="203"/>
      <c r="Q136" s="203"/>
      <c r="R136" s="203"/>
      <c r="S136" s="203"/>
      <c r="T136" s="204"/>
      <c r="AT136" s="205" t="s">
        <v>156</v>
      </c>
      <c r="AU136" s="205" t="s">
        <v>81</v>
      </c>
      <c r="AV136" s="12" t="s">
        <v>154</v>
      </c>
      <c r="AW136" s="12" t="s">
        <v>35</v>
      </c>
      <c r="AX136" s="12" t="s">
        <v>79</v>
      </c>
      <c r="AY136" s="205" t="s">
        <v>148</v>
      </c>
    </row>
    <row r="137" spans="2:65" s="1" customFormat="1" ht="31.5" customHeight="1">
      <c r="B137" s="174"/>
      <c r="C137" s="175" t="s">
        <v>239</v>
      </c>
      <c r="D137" s="175" t="s">
        <v>150</v>
      </c>
      <c r="E137" s="176" t="s">
        <v>240</v>
      </c>
      <c r="F137" s="177" t="s">
        <v>241</v>
      </c>
      <c r="G137" s="178" t="s">
        <v>214</v>
      </c>
      <c r="H137" s="179">
        <v>0.35</v>
      </c>
      <c r="I137" s="180"/>
      <c r="J137" s="181">
        <f>ROUND(I137*H137,2)</f>
        <v>0</v>
      </c>
      <c r="K137" s="177" t="s">
        <v>153</v>
      </c>
      <c r="L137" s="40"/>
      <c r="M137" s="182" t="s">
        <v>5</v>
      </c>
      <c r="N137" s="183" t="s">
        <v>42</v>
      </c>
      <c r="O137" s="41"/>
      <c r="P137" s="184">
        <f>O137*H137</f>
        <v>0</v>
      </c>
      <c r="Q137" s="184">
        <v>4.7699999999999999E-3</v>
      </c>
      <c r="R137" s="184">
        <f>Q137*H137</f>
        <v>1.6695E-3</v>
      </c>
      <c r="S137" s="184">
        <v>0.38400000000000001</v>
      </c>
      <c r="T137" s="185">
        <f>S137*H137</f>
        <v>0.13439999999999999</v>
      </c>
      <c r="AR137" s="23" t="s">
        <v>154</v>
      </c>
      <c r="AT137" s="23" t="s">
        <v>150</v>
      </c>
      <c r="AU137" s="23" t="s">
        <v>81</v>
      </c>
      <c r="AY137" s="23" t="s">
        <v>148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79</v>
      </c>
      <c r="BK137" s="186">
        <f>ROUND(I137*H137,2)</f>
        <v>0</v>
      </c>
      <c r="BL137" s="23" t="s">
        <v>154</v>
      </c>
      <c r="BM137" s="23" t="s">
        <v>242</v>
      </c>
    </row>
    <row r="138" spans="2:65" s="11" customFormat="1">
      <c r="B138" s="187"/>
      <c r="D138" s="197" t="s">
        <v>156</v>
      </c>
      <c r="E138" s="206" t="s">
        <v>5</v>
      </c>
      <c r="F138" s="207" t="s">
        <v>243</v>
      </c>
      <c r="H138" s="208">
        <v>0.35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156</v>
      </c>
      <c r="AU138" s="189" t="s">
        <v>81</v>
      </c>
      <c r="AV138" s="11" t="s">
        <v>81</v>
      </c>
      <c r="AW138" s="11" t="s">
        <v>35</v>
      </c>
      <c r="AX138" s="11" t="s">
        <v>79</v>
      </c>
      <c r="AY138" s="189" t="s">
        <v>148</v>
      </c>
    </row>
    <row r="139" spans="2:65" s="1" customFormat="1" ht="31.5" customHeight="1">
      <c r="B139" s="174"/>
      <c r="C139" s="175" t="s">
        <v>244</v>
      </c>
      <c r="D139" s="175" t="s">
        <v>150</v>
      </c>
      <c r="E139" s="176" t="s">
        <v>245</v>
      </c>
      <c r="F139" s="177" t="s">
        <v>246</v>
      </c>
      <c r="G139" s="178" t="s">
        <v>214</v>
      </c>
      <c r="H139" s="179">
        <v>9.9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247</v>
      </c>
    </row>
    <row r="140" spans="2:65" s="10" customFormat="1" ht="29.85" customHeight="1">
      <c r="B140" s="160"/>
      <c r="D140" s="171" t="s">
        <v>70</v>
      </c>
      <c r="E140" s="172" t="s">
        <v>248</v>
      </c>
      <c r="F140" s="172" t="s">
        <v>249</v>
      </c>
      <c r="I140" s="163"/>
      <c r="J140" s="173">
        <f>BK140</f>
        <v>0</v>
      </c>
      <c r="L140" s="160"/>
      <c r="M140" s="165"/>
      <c r="N140" s="166"/>
      <c r="O140" s="166"/>
      <c r="P140" s="167">
        <f>SUM(P141:P144)</f>
        <v>0</v>
      </c>
      <c r="Q140" s="166"/>
      <c r="R140" s="167">
        <f>SUM(R141:R144)</f>
        <v>0</v>
      </c>
      <c r="S140" s="166"/>
      <c r="T140" s="168">
        <f>SUM(T141:T144)</f>
        <v>0</v>
      </c>
      <c r="AR140" s="161" t="s">
        <v>79</v>
      </c>
      <c r="AT140" s="169" t="s">
        <v>70</v>
      </c>
      <c r="AU140" s="169" t="s">
        <v>79</v>
      </c>
      <c r="AY140" s="161" t="s">
        <v>148</v>
      </c>
      <c r="BK140" s="170">
        <f>SUM(BK141:BK144)</f>
        <v>0</v>
      </c>
    </row>
    <row r="141" spans="2:65" s="1" customFormat="1" ht="31.5" customHeight="1">
      <c r="B141" s="174"/>
      <c r="C141" s="175" t="s">
        <v>250</v>
      </c>
      <c r="D141" s="175" t="s">
        <v>150</v>
      </c>
      <c r="E141" s="176" t="s">
        <v>251</v>
      </c>
      <c r="F141" s="177" t="s">
        <v>252</v>
      </c>
      <c r="G141" s="178" t="s">
        <v>253</v>
      </c>
      <c r="H141" s="179">
        <v>68.622</v>
      </c>
      <c r="I141" s="180"/>
      <c r="J141" s="181">
        <f>ROUND(I141*H141,2)</f>
        <v>0</v>
      </c>
      <c r="K141" s="177" t="s">
        <v>153</v>
      </c>
      <c r="L141" s="40"/>
      <c r="M141" s="182" t="s">
        <v>5</v>
      </c>
      <c r="N141" s="183" t="s">
        <v>42</v>
      </c>
      <c r="O141" s="41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23" t="s">
        <v>154</v>
      </c>
      <c r="AT141" s="23" t="s">
        <v>150</v>
      </c>
      <c r="AU141" s="23" t="s">
        <v>81</v>
      </c>
      <c r="AY141" s="23" t="s">
        <v>148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79</v>
      </c>
      <c r="BK141" s="186">
        <f>ROUND(I141*H141,2)</f>
        <v>0</v>
      </c>
      <c r="BL141" s="23" t="s">
        <v>154</v>
      </c>
      <c r="BM141" s="23" t="s">
        <v>254</v>
      </c>
    </row>
    <row r="142" spans="2:65" s="1" customFormat="1" ht="31.5" customHeight="1">
      <c r="B142" s="174"/>
      <c r="C142" s="175" t="s">
        <v>255</v>
      </c>
      <c r="D142" s="175" t="s">
        <v>150</v>
      </c>
      <c r="E142" s="176" t="s">
        <v>256</v>
      </c>
      <c r="F142" s="177" t="s">
        <v>257</v>
      </c>
      <c r="G142" s="178" t="s">
        <v>253</v>
      </c>
      <c r="H142" s="179">
        <v>823.46400000000006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258</v>
      </c>
    </row>
    <row r="143" spans="2:65" s="11" customFormat="1">
      <c r="B143" s="187"/>
      <c r="D143" s="197" t="s">
        <v>156</v>
      </c>
      <c r="F143" s="207" t="s">
        <v>259</v>
      </c>
      <c r="H143" s="208">
        <v>823.46400000000006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6</v>
      </c>
      <c r="AX143" s="11" t="s">
        <v>79</v>
      </c>
      <c r="AY143" s="189" t="s">
        <v>148</v>
      </c>
    </row>
    <row r="144" spans="2:65" s="1" customFormat="1" ht="22.5" customHeight="1">
      <c r="B144" s="174"/>
      <c r="C144" s="175" t="s">
        <v>260</v>
      </c>
      <c r="D144" s="175" t="s">
        <v>150</v>
      </c>
      <c r="E144" s="176" t="s">
        <v>261</v>
      </c>
      <c r="F144" s="177" t="s">
        <v>262</v>
      </c>
      <c r="G144" s="178" t="s">
        <v>253</v>
      </c>
      <c r="H144" s="179">
        <v>68.622</v>
      </c>
      <c r="I144" s="180"/>
      <c r="J144" s="181">
        <f>ROUND(I144*H144,2)</f>
        <v>0</v>
      </c>
      <c r="K144" s="177" t="s">
        <v>153</v>
      </c>
      <c r="L144" s="40"/>
      <c r="M144" s="182" t="s">
        <v>5</v>
      </c>
      <c r="N144" s="183" t="s">
        <v>42</v>
      </c>
      <c r="O144" s="41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23" t="s">
        <v>154</v>
      </c>
      <c r="AT144" s="23" t="s">
        <v>150</v>
      </c>
      <c r="AU144" s="23" t="s">
        <v>81</v>
      </c>
      <c r="AY144" s="23" t="s">
        <v>148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3" t="s">
        <v>79</v>
      </c>
      <c r="BK144" s="186">
        <f>ROUND(I144*H144,2)</f>
        <v>0</v>
      </c>
      <c r="BL144" s="23" t="s">
        <v>154</v>
      </c>
      <c r="BM144" s="23" t="s">
        <v>263</v>
      </c>
    </row>
    <row r="145" spans="2:65" s="10" customFormat="1" ht="37.35" customHeight="1">
      <c r="B145" s="160"/>
      <c r="D145" s="161" t="s">
        <v>70</v>
      </c>
      <c r="E145" s="162" t="s">
        <v>264</v>
      </c>
      <c r="F145" s="162" t="s">
        <v>265</v>
      </c>
      <c r="I145" s="163"/>
      <c r="J145" s="164">
        <f>BK145</f>
        <v>0</v>
      </c>
      <c r="L145" s="160"/>
      <c r="M145" s="165"/>
      <c r="N145" s="166"/>
      <c r="O145" s="166"/>
      <c r="P145" s="167">
        <f>P146+P153+P159</f>
        <v>0</v>
      </c>
      <c r="Q145" s="166"/>
      <c r="R145" s="167">
        <f>R146+R153+R159</f>
        <v>0</v>
      </c>
      <c r="S145" s="166"/>
      <c r="T145" s="168">
        <f>T146+T153+T159</f>
        <v>0.85039620000000005</v>
      </c>
      <c r="AR145" s="161" t="s">
        <v>81</v>
      </c>
      <c r="AT145" s="169" t="s">
        <v>70</v>
      </c>
      <c r="AU145" s="169" t="s">
        <v>71</v>
      </c>
      <c r="AY145" s="161" t="s">
        <v>148</v>
      </c>
      <c r="BK145" s="170">
        <f>BK146+BK153+BK159</f>
        <v>0</v>
      </c>
    </row>
    <row r="146" spans="2:65" s="10" customFormat="1" ht="19.899999999999999" customHeight="1">
      <c r="B146" s="160"/>
      <c r="D146" s="171" t="s">
        <v>70</v>
      </c>
      <c r="E146" s="172" t="s">
        <v>266</v>
      </c>
      <c r="F146" s="172" t="s">
        <v>267</v>
      </c>
      <c r="I146" s="163"/>
      <c r="J146" s="173">
        <f>BK146</f>
        <v>0</v>
      </c>
      <c r="L146" s="160"/>
      <c r="M146" s="165"/>
      <c r="N146" s="166"/>
      <c r="O146" s="166"/>
      <c r="P146" s="167">
        <f>SUM(P147:P152)</f>
        <v>0</v>
      </c>
      <c r="Q146" s="166"/>
      <c r="R146" s="167">
        <f>SUM(R147:R152)</f>
        <v>0</v>
      </c>
      <c r="S146" s="166"/>
      <c r="T146" s="168">
        <f>SUM(T147:T152)</f>
        <v>0.46948100000000004</v>
      </c>
      <c r="AR146" s="161" t="s">
        <v>81</v>
      </c>
      <c r="AT146" s="169" t="s">
        <v>70</v>
      </c>
      <c r="AU146" s="169" t="s">
        <v>79</v>
      </c>
      <c r="AY146" s="161" t="s">
        <v>148</v>
      </c>
      <c r="BK146" s="170">
        <f>SUM(BK147:BK152)</f>
        <v>0</v>
      </c>
    </row>
    <row r="147" spans="2:65" s="1" customFormat="1" ht="22.5" customHeight="1">
      <c r="B147" s="174"/>
      <c r="C147" s="175" t="s">
        <v>10</v>
      </c>
      <c r="D147" s="175" t="s">
        <v>150</v>
      </c>
      <c r="E147" s="176" t="s">
        <v>268</v>
      </c>
      <c r="F147" s="177" t="s">
        <v>269</v>
      </c>
      <c r="G147" s="178" t="s">
        <v>174</v>
      </c>
      <c r="H147" s="179">
        <v>64.34</v>
      </c>
      <c r="I147" s="180"/>
      <c r="J147" s="181">
        <f>ROUND(I147*H147,2)</f>
        <v>0</v>
      </c>
      <c r="K147" s="177" t="s">
        <v>153</v>
      </c>
      <c r="L147" s="40"/>
      <c r="M147" s="182" t="s">
        <v>5</v>
      </c>
      <c r="N147" s="183" t="s">
        <v>42</v>
      </c>
      <c r="O147" s="41"/>
      <c r="P147" s="184">
        <f>O147*H147</f>
        <v>0</v>
      </c>
      <c r="Q147" s="184">
        <v>0</v>
      </c>
      <c r="R147" s="184">
        <f>Q147*H147</f>
        <v>0</v>
      </c>
      <c r="S147" s="184">
        <v>4.0000000000000001E-3</v>
      </c>
      <c r="T147" s="185">
        <f>S147*H147</f>
        <v>0.25736000000000003</v>
      </c>
      <c r="AR147" s="23" t="s">
        <v>239</v>
      </c>
      <c r="AT147" s="23" t="s">
        <v>150</v>
      </c>
      <c r="AU147" s="23" t="s">
        <v>81</v>
      </c>
      <c r="AY147" s="23" t="s">
        <v>148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3" t="s">
        <v>79</v>
      </c>
      <c r="BK147" s="186">
        <f>ROUND(I147*H147,2)</f>
        <v>0</v>
      </c>
      <c r="BL147" s="23" t="s">
        <v>239</v>
      </c>
      <c r="BM147" s="23" t="s">
        <v>270</v>
      </c>
    </row>
    <row r="148" spans="2:65" s="11" customFormat="1">
      <c r="B148" s="187"/>
      <c r="D148" s="197" t="s">
        <v>156</v>
      </c>
      <c r="E148" s="206" t="s">
        <v>5</v>
      </c>
      <c r="F148" s="207" t="s">
        <v>271</v>
      </c>
      <c r="H148" s="208">
        <v>64.34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156</v>
      </c>
      <c r="AU148" s="189" t="s">
        <v>81</v>
      </c>
      <c r="AV148" s="11" t="s">
        <v>81</v>
      </c>
      <c r="AW148" s="11" t="s">
        <v>35</v>
      </c>
      <c r="AX148" s="11" t="s">
        <v>79</v>
      </c>
      <c r="AY148" s="189" t="s">
        <v>148</v>
      </c>
    </row>
    <row r="149" spans="2:65" s="1" customFormat="1" ht="22.5" customHeight="1">
      <c r="B149" s="174"/>
      <c r="C149" s="175" t="s">
        <v>272</v>
      </c>
      <c r="D149" s="175" t="s">
        <v>150</v>
      </c>
      <c r="E149" s="176" t="s">
        <v>273</v>
      </c>
      <c r="F149" s="177" t="s">
        <v>274</v>
      </c>
      <c r="G149" s="178" t="s">
        <v>174</v>
      </c>
      <c r="H149" s="179">
        <v>47.137999999999998</v>
      </c>
      <c r="I149" s="180"/>
      <c r="J149" s="181">
        <f>ROUND(I149*H149,2)</f>
        <v>0</v>
      </c>
      <c r="K149" s="177" t="s">
        <v>153</v>
      </c>
      <c r="L149" s="40"/>
      <c r="M149" s="182" t="s">
        <v>5</v>
      </c>
      <c r="N149" s="183" t="s">
        <v>42</v>
      </c>
      <c r="O149" s="41"/>
      <c r="P149" s="184">
        <f>O149*H149</f>
        <v>0</v>
      </c>
      <c r="Q149" s="184">
        <v>0</v>
      </c>
      <c r="R149" s="184">
        <f>Q149*H149</f>
        <v>0</v>
      </c>
      <c r="S149" s="184">
        <v>4.4999999999999997E-3</v>
      </c>
      <c r="T149" s="185">
        <f>S149*H149</f>
        <v>0.21212099999999998</v>
      </c>
      <c r="AR149" s="23" t="s">
        <v>239</v>
      </c>
      <c r="AT149" s="23" t="s">
        <v>150</v>
      </c>
      <c r="AU149" s="23" t="s">
        <v>81</v>
      </c>
      <c r="AY149" s="23" t="s">
        <v>148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3" t="s">
        <v>79</v>
      </c>
      <c r="BK149" s="186">
        <f>ROUND(I149*H149,2)</f>
        <v>0</v>
      </c>
      <c r="BL149" s="23" t="s">
        <v>239</v>
      </c>
      <c r="BM149" s="23" t="s">
        <v>275</v>
      </c>
    </row>
    <row r="150" spans="2:65" s="11" customFormat="1">
      <c r="B150" s="187"/>
      <c r="D150" s="188" t="s">
        <v>156</v>
      </c>
      <c r="E150" s="189" t="s">
        <v>5</v>
      </c>
      <c r="F150" s="190" t="s">
        <v>276</v>
      </c>
      <c r="H150" s="191">
        <v>26.138000000000002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156</v>
      </c>
      <c r="AU150" s="189" t="s">
        <v>81</v>
      </c>
      <c r="AV150" s="11" t="s">
        <v>81</v>
      </c>
      <c r="AW150" s="11" t="s">
        <v>35</v>
      </c>
      <c r="AX150" s="11" t="s">
        <v>71</v>
      </c>
      <c r="AY150" s="189" t="s">
        <v>148</v>
      </c>
    </row>
    <row r="151" spans="2:65" s="11" customFormat="1">
      <c r="B151" s="187"/>
      <c r="D151" s="188" t="s">
        <v>156</v>
      </c>
      <c r="E151" s="189" t="s">
        <v>5</v>
      </c>
      <c r="F151" s="190" t="s">
        <v>277</v>
      </c>
      <c r="H151" s="191">
        <v>21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89" t="s">
        <v>156</v>
      </c>
      <c r="AU151" s="189" t="s">
        <v>81</v>
      </c>
      <c r="AV151" s="11" t="s">
        <v>81</v>
      </c>
      <c r="AW151" s="11" t="s">
        <v>35</v>
      </c>
      <c r="AX151" s="11" t="s">
        <v>71</v>
      </c>
      <c r="AY151" s="189" t="s">
        <v>148</v>
      </c>
    </row>
    <row r="152" spans="2:65" s="12" customFormat="1">
      <c r="B152" s="196"/>
      <c r="D152" s="188" t="s">
        <v>156</v>
      </c>
      <c r="E152" s="209" t="s">
        <v>5</v>
      </c>
      <c r="F152" s="210" t="s">
        <v>159</v>
      </c>
      <c r="H152" s="211">
        <v>47.137999999999998</v>
      </c>
      <c r="I152" s="201"/>
      <c r="L152" s="196"/>
      <c r="M152" s="202"/>
      <c r="N152" s="203"/>
      <c r="O152" s="203"/>
      <c r="P152" s="203"/>
      <c r="Q152" s="203"/>
      <c r="R152" s="203"/>
      <c r="S152" s="203"/>
      <c r="T152" s="204"/>
      <c r="AT152" s="205" t="s">
        <v>156</v>
      </c>
      <c r="AU152" s="205" t="s">
        <v>81</v>
      </c>
      <c r="AV152" s="12" t="s">
        <v>154</v>
      </c>
      <c r="AW152" s="12" t="s">
        <v>35</v>
      </c>
      <c r="AX152" s="12" t="s">
        <v>79</v>
      </c>
      <c r="AY152" s="205" t="s">
        <v>148</v>
      </c>
    </row>
    <row r="153" spans="2:65" s="10" customFormat="1" ht="29.85" customHeight="1">
      <c r="B153" s="160"/>
      <c r="D153" s="171" t="s">
        <v>70</v>
      </c>
      <c r="E153" s="172" t="s">
        <v>278</v>
      </c>
      <c r="F153" s="172" t="s">
        <v>279</v>
      </c>
      <c r="I153" s="163"/>
      <c r="J153" s="173">
        <f>BK153</f>
        <v>0</v>
      </c>
      <c r="L153" s="160"/>
      <c r="M153" s="165"/>
      <c r="N153" s="166"/>
      <c r="O153" s="166"/>
      <c r="P153" s="167">
        <f>SUM(P154:P158)</f>
        <v>0</v>
      </c>
      <c r="Q153" s="166"/>
      <c r="R153" s="167">
        <f>SUM(R154:R158)</f>
        <v>0</v>
      </c>
      <c r="S153" s="166"/>
      <c r="T153" s="168">
        <f>SUM(T154:T158)</f>
        <v>5.6915199999999999E-2</v>
      </c>
      <c r="AR153" s="161" t="s">
        <v>81</v>
      </c>
      <c r="AT153" s="169" t="s">
        <v>70</v>
      </c>
      <c r="AU153" s="169" t="s">
        <v>79</v>
      </c>
      <c r="AY153" s="161" t="s">
        <v>148</v>
      </c>
      <c r="BK153" s="170">
        <f>SUM(BK154:BK158)</f>
        <v>0</v>
      </c>
    </row>
    <row r="154" spans="2:65" s="1" customFormat="1" ht="22.5" customHeight="1">
      <c r="B154" s="174"/>
      <c r="C154" s="175" t="s">
        <v>280</v>
      </c>
      <c r="D154" s="175" t="s">
        <v>150</v>
      </c>
      <c r="E154" s="176" t="s">
        <v>281</v>
      </c>
      <c r="F154" s="177" t="s">
        <v>282</v>
      </c>
      <c r="G154" s="178" t="s">
        <v>174</v>
      </c>
      <c r="H154" s="179">
        <v>14.4</v>
      </c>
      <c r="I154" s="180"/>
      <c r="J154" s="181">
        <f>ROUND(I154*H154,2)</f>
        <v>0</v>
      </c>
      <c r="K154" s="177" t="s">
        <v>153</v>
      </c>
      <c r="L154" s="40"/>
      <c r="M154" s="182" t="s">
        <v>5</v>
      </c>
      <c r="N154" s="183" t="s">
        <v>42</v>
      </c>
      <c r="O154" s="41"/>
      <c r="P154" s="184">
        <f>O154*H154</f>
        <v>0</v>
      </c>
      <c r="Q154" s="184">
        <v>0</v>
      </c>
      <c r="R154" s="184">
        <f>Q154*H154</f>
        <v>0</v>
      </c>
      <c r="S154" s="184">
        <v>2E-3</v>
      </c>
      <c r="T154" s="185">
        <f>S154*H154</f>
        <v>2.8800000000000003E-2</v>
      </c>
      <c r="AR154" s="23" t="s">
        <v>239</v>
      </c>
      <c r="AT154" s="23" t="s">
        <v>150</v>
      </c>
      <c r="AU154" s="23" t="s">
        <v>81</v>
      </c>
      <c r="AY154" s="23" t="s">
        <v>148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3" t="s">
        <v>79</v>
      </c>
      <c r="BK154" s="186">
        <f>ROUND(I154*H154,2)</f>
        <v>0</v>
      </c>
      <c r="BL154" s="23" t="s">
        <v>239</v>
      </c>
      <c r="BM154" s="23" t="s">
        <v>283</v>
      </c>
    </row>
    <row r="155" spans="2:65" s="11" customFormat="1">
      <c r="B155" s="187"/>
      <c r="D155" s="188" t="s">
        <v>156</v>
      </c>
      <c r="E155" s="189" t="s">
        <v>5</v>
      </c>
      <c r="F155" s="190" t="s">
        <v>5</v>
      </c>
      <c r="H155" s="191">
        <v>0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156</v>
      </c>
      <c r="AU155" s="189" t="s">
        <v>81</v>
      </c>
      <c r="AV155" s="11" t="s">
        <v>81</v>
      </c>
      <c r="AW155" s="11" t="s">
        <v>35</v>
      </c>
      <c r="AX155" s="11" t="s">
        <v>71</v>
      </c>
      <c r="AY155" s="189" t="s">
        <v>148</v>
      </c>
    </row>
    <row r="156" spans="2:65" s="11" customFormat="1">
      <c r="B156" s="187"/>
      <c r="D156" s="197" t="s">
        <v>156</v>
      </c>
      <c r="E156" s="206" t="s">
        <v>5</v>
      </c>
      <c r="F156" s="207" t="s">
        <v>176</v>
      </c>
      <c r="H156" s="208">
        <v>14.4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156</v>
      </c>
      <c r="AU156" s="189" t="s">
        <v>81</v>
      </c>
      <c r="AV156" s="11" t="s">
        <v>81</v>
      </c>
      <c r="AW156" s="11" t="s">
        <v>35</v>
      </c>
      <c r="AX156" s="11" t="s">
        <v>79</v>
      </c>
      <c r="AY156" s="189" t="s">
        <v>148</v>
      </c>
    </row>
    <row r="157" spans="2:65" s="1" customFormat="1" ht="31.5" customHeight="1">
      <c r="B157" s="174"/>
      <c r="C157" s="175" t="s">
        <v>284</v>
      </c>
      <c r="D157" s="175" t="s">
        <v>150</v>
      </c>
      <c r="E157" s="176" t="s">
        <v>285</v>
      </c>
      <c r="F157" s="177" t="s">
        <v>286</v>
      </c>
      <c r="G157" s="178" t="s">
        <v>214</v>
      </c>
      <c r="H157" s="179">
        <v>14.72</v>
      </c>
      <c r="I157" s="180"/>
      <c r="J157" s="181">
        <f>ROUND(I157*H157,2)</f>
        <v>0</v>
      </c>
      <c r="K157" s="177" t="s">
        <v>153</v>
      </c>
      <c r="L157" s="40"/>
      <c r="M157" s="182" t="s">
        <v>5</v>
      </c>
      <c r="N157" s="183" t="s">
        <v>42</v>
      </c>
      <c r="O157" s="41"/>
      <c r="P157" s="184">
        <f>O157*H157</f>
        <v>0</v>
      </c>
      <c r="Q157" s="184">
        <v>0</v>
      </c>
      <c r="R157" s="184">
        <f>Q157*H157</f>
        <v>0</v>
      </c>
      <c r="S157" s="184">
        <v>1.91E-3</v>
      </c>
      <c r="T157" s="185">
        <f>S157*H157</f>
        <v>2.81152E-2</v>
      </c>
      <c r="AR157" s="23" t="s">
        <v>239</v>
      </c>
      <c r="AT157" s="23" t="s">
        <v>150</v>
      </c>
      <c r="AU157" s="23" t="s">
        <v>81</v>
      </c>
      <c r="AY157" s="23" t="s">
        <v>148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79</v>
      </c>
      <c r="BK157" s="186">
        <f>ROUND(I157*H157,2)</f>
        <v>0</v>
      </c>
      <c r="BL157" s="23" t="s">
        <v>239</v>
      </c>
      <c r="BM157" s="23" t="s">
        <v>287</v>
      </c>
    </row>
    <row r="158" spans="2:65" s="11" customFormat="1">
      <c r="B158" s="187"/>
      <c r="D158" s="188" t="s">
        <v>156</v>
      </c>
      <c r="E158" s="189" t="s">
        <v>5</v>
      </c>
      <c r="F158" s="190" t="s">
        <v>288</v>
      </c>
      <c r="H158" s="191">
        <v>14.72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89" t="s">
        <v>156</v>
      </c>
      <c r="AU158" s="189" t="s">
        <v>81</v>
      </c>
      <c r="AV158" s="11" t="s">
        <v>81</v>
      </c>
      <c r="AW158" s="11" t="s">
        <v>35</v>
      </c>
      <c r="AX158" s="11" t="s">
        <v>79</v>
      </c>
      <c r="AY158" s="189" t="s">
        <v>148</v>
      </c>
    </row>
    <row r="159" spans="2:65" s="10" customFormat="1" ht="29.85" customHeight="1">
      <c r="B159" s="160"/>
      <c r="D159" s="171" t="s">
        <v>70</v>
      </c>
      <c r="E159" s="172" t="s">
        <v>289</v>
      </c>
      <c r="F159" s="172" t="s">
        <v>290</v>
      </c>
      <c r="I159" s="163"/>
      <c r="J159" s="173">
        <f>BK159</f>
        <v>0</v>
      </c>
      <c r="L159" s="160"/>
      <c r="M159" s="165"/>
      <c r="N159" s="166"/>
      <c r="O159" s="166"/>
      <c r="P159" s="167">
        <f>SUM(P160:P162)</f>
        <v>0</v>
      </c>
      <c r="Q159" s="166"/>
      <c r="R159" s="167">
        <f>SUM(R160:R162)</f>
        <v>0</v>
      </c>
      <c r="S159" s="166"/>
      <c r="T159" s="168">
        <f>SUM(T160:T162)</f>
        <v>0.32400000000000001</v>
      </c>
      <c r="AR159" s="161" t="s">
        <v>81</v>
      </c>
      <c r="AT159" s="169" t="s">
        <v>70</v>
      </c>
      <c r="AU159" s="169" t="s">
        <v>79</v>
      </c>
      <c r="AY159" s="161" t="s">
        <v>148</v>
      </c>
      <c r="BK159" s="170">
        <f>SUM(BK160:BK162)</f>
        <v>0</v>
      </c>
    </row>
    <row r="160" spans="2:65" s="1" customFormat="1" ht="22.5" customHeight="1">
      <c r="B160" s="174"/>
      <c r="C160" s="175" t="s">
        <v>291</v>
      </c>
      <c r="D160" s="175" t="s">
        <v>150</v>
      </c>
      <c r="E160" s="176" t="s">
        <v>292</v>
      </c>
      <c r="F160" s="177" t="s">
        <v>293</v>
      </c>
      <c r="G160" s="178" t="s">
        <v>294</v>
      </c>
      <c r="H160" s="179">
        <v>3</v>
      </c>
      <c r="I160" s="180"/>
      <c r="J160" s="181">
        <f>ROUND(I160*H160,2)</f>
        <v>0</v>
      </c>
      <c r="K160" s="177" t="s">
        <v>153</v>
      </c>
      <c r="L160" s="40"/>
      <c r="M160" s="182" t="s">
        <v>5</v>
      </c>
      <c r="N160" s="183" t="s">
        <v>42</v>
      </c>
      <c r="O160" s="41"/>
      <c r="P160" s="184">
        <f>O160*H160</f>
        <v>0</v>
      </c>
      <c r="Q160" s="184">
        <v>0</v>
      </c>
      <c r="R160" s="184">
        <f>Q160*H160</f>
        <v>0</v>
      </c>
      <c r="S160" s="184">
        <v>1.2999999999999999E-2</v>
      </c>
      <c r="T160" s="185">
        <f>S160*H160</f>
        <v>3.9E-2</v>
      </c>
      <c r="AR160" s="23" t="s">
        <v>239</v>
      </c>
      <c r="AT160" s="23" t="s">
        <v>150</v>
      </c>
      <c r="AU160" s="23" t="s">
        <v>81</v>
      </c>
      <c r="AY160" s="23" t="s">
        <v>148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79</v>
      </c>
      <c r="BK160" s="186">
        <f>ROUND(I160*H160,2)</f>
        <v>0</v>
      </c>
      <c r="BL160" s="23" t="s">
        <v>239</v>
      </c>
      <c r="BM160" s="23" t="s">
        <v>295</v>
      </c>
    </row>
    <row r="161" spans="2:65" s="1" customFormat="1" ht="31.5" customHeight="1">
      <c r="B161" s="174"/>
      <c r="C161" s="175" t="s">
        <v>296</v>
      </c>
      <c r="D161" s="175" t="s">
        <v>150</v>
      </c>
      <c r="E161" s="176" t="s">
        <v>297</v>
      </c>
      <c r="F161" s="177" t="s">
        <v>298</v>
      </c>
      <c r="G161" s="178" t="s">
        <v>294</v>
      </c>
      <c r="H161" s="179">
        <v>3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3" t="s">
        <v>239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239</v>
      </c>
      <c r="BM161" s="23" t="s">
        <v>299</v>
      </c>
    </row>
    <row r="162" spans="2:65" s="1" customFormat="1" ht="31.5" customHeight="1">
      <c r="B162" s="174"/>
      <c r="C162" s="175" t="s">
        <v>300</v>
      </c>
      <c r="D162" s="175" t="s">
        <v>150</v>
      </c>
      <c r="E162" s="176" t="s">
        <v>301</v>
      </c>
      <c r="F162" s="177" t="s">
        <v>302</v>
      </c>
      <c r="G162" s="178" t="s">
        <v>303</v>
      </c>
      <c r="H162" s="179">
        <v>285</v>
      </c>
      <c r="I162" s="180"/>
      <c r="J162" s="181">
        <f>ROUND(I162*H162,2)</f>
        <v>0</v>
      </c>
      <c r="K162" s="177" t="s">
        <v>153</v>
      </c>
      <c r="L162" s="40"/>
      <c r="M162" s="182" t="s">
        <v>5</v>
      </c>
      <c r="N162" s="183" t="s">
        <v>42</v>
      </c>
      <c r="O162" s="41"/>
      <c r="P162" s="184">
        <f>O162*H162</f>
        <v>0</v>
      </c>
      <c r="Q162" s="184">
        <v>0</v>
      </c>
      <c r="R162" s="184">
        <f>Q162*H162</f>
        <v>0</v>
      </c>
      <c r="S162" s="184">
        <v>1E-3</v>
      </c>
      <c r="T162" s="185">
        <f>S162*H162</f>
        <v>0.28500000000000003</v>
      </c>
      <c r="AR162" s="23" t="s">
        <v>239</v>
      </c>
      <c r="AT162" s="23" t="s">
        <v>150</v>
      </c>
      <c r="AU162" s="23" t="s">
        <v>81</v>
      </c>
      <c r="AY162" s="23" t="s">
        <v>148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3" t="s">
        <v>79</v>
      </c>
      <c r="BK162" s="186">
        <f>ROUND(I162*H162,2)</f>
        <v>0</v>
      </c>
      <c r="BL162" s="23" t="s">
        <v>239</v>
      </c>
      <c r="BM162" s="23" t="s">
        <v>304</v>
      </c>
    </row>
    <row r="163" spans="2:65" s="10" customFormat="1" ht="37.35" customHeight="1">
      <c r="B163" s="160"/>
      <c r="D163" s="161" t="s">
        <v>70</v>
      </c>
      <c r="E163" s="162" t="s">
        <v>305</v>
      </c>
      <c r="F163" s="162" t="s">
        <v>306</v>
      </c>
      <c r="I163" s="163"/>
      <c r="J163" s="164">
        <f>BK163</f>
        <v>0</v>
      </c>
      <c r="L163" s="160"/>
      <c r="M163" s="165"/>
      <c r="N163" s="166"/>
      <c r="O163" s="166"/>
      <c r="P163" s="167">
        <f>P164</f>
        <v>0</v>
      </c>
      <c r="Q163" s="166"/>
      <c r="R163" s="167">
        <f>R164</f>
        <v>0.1128</v>
      </c>
      <c r="S163" s="166"/>
      <c r="T163" s="168">
        <f>T164</f>
        <v>0</v>
      </c>
      <c r="AR163" s="161" t="s">
        <v>166</v>
      </c>
      <c r="AT163" s="169" t="s">
        <v>70</v>
      </c>
      <c r="AU163" s="169" t="s">
        <v>71</v>
      </c>
      <c r="AY163" s="161" t="s">
        <v>148</v>
      </c>
      <c r="BK163" s="170">
        <f>BK164</f>
        <v>0</v>
      </c>
    </row>
    <row r="164" spans="2:65" s="10" customFormat="1" ht="19.899999999999999" customHeight="1">
      <c r="B164" s="160"/>
      <c r="D164" s="171" t="s">
        <v>70</v>
      </c>
      <c r="E164" s="172" t="s">
        <v>307</v>
      </c>
      <c r="F164" s="172" t="s">
        <v>308</v>
      </c>
      <c r="I164" s="163"/>
      <c r="J164" s="173">
        <f>BK164</f>
        <v>0</v>
      </c>
      <c r="L164" s="160"/>
      <c r="M164" s="165"/>
      <c r="N164" s="166"/>
      <c r="O164" s="166"/>
      <c r="P164" s="167">
        <f>SUM(P165:P166)</f>
        <v>0</v>
      </c>
      <c r="Q164" s="166"/>
      <c r="R164" s="167">
        <f>SUM(R165:R166)</f>
        <v>0.1128</v>
      </c>
      <c r="S164" s="166"/>
      <c r="T164" s="168">
        <f>SUM(T165:T166)</f>
        <v>0</v>
      </c>
      <c r="AR164" s="161" t="s">
        <v>166</v>
      </c>
      <c r="AT164" s="169" t="s">
        <v>70</v>
      </c>
      <c r="AU164" s="169" t="s">
        <v>79</v>
      </c>
      <c r="AY164" s="161" t="s">
        <v>148</v>
      </c>
      <c r="BK164" s="170">
        <f>SUM(BK165:BK166)</f>
        <v>0</v>
      </c>
    </row>
    <row r="165" spans="2:65" s="1" customFormat="1" ht="31.5" customHeight="1">
      <c r="B165" s="174"/>
      <c r="C165" s="175" t="s">
        <v>309</v>
      </c>
      <c r="D165" s="175" t="s">
        <v>150</v>
      </c>
      <c r="E165" s="176" t="s">
        <v>310</v>
      </c>
      <c r="F165" s="177" t="s">
        <v>311</v>
      </c>
      <c r="G165" s="178" t="s">
        <v>303</v>
      </c>
      <c r="H165" s="179">
        <v>940</v>
      </c>
      <c r="I165" s="180"/>
      <c r="J165" s="181">
        <f>ROUND(I165*H165,2)</f>
        <v>0</v>
      </c>
      <c r="K165" s="177" t="s">
        <v>5</v>
      </c>
      <c r="L165" s="40"/>
      <c r="M165" s="182" t="s">
        <v>5</v>
      </c>
      <c r="N165" s="183" t="s">
        <v>42</v>
      </c>
      <c r="O165" s="41"/>
      <c r="P165" s="184">
        <f>O165*H165</f>
        <v>0</v>
      </c>
      <c r="Q165" s="184">
        <v>1.2E-4</v>
      </c>
      <c r="R165" s="184">
        <f>Q165*H165</f>
        <v>0.1128</v>
      </c>
      <c r="S165" s="184">
        <v>0</v>
      </c>
      <c r="T165" s="185">
        <f>S165*H165</f>
        <v>0</v>
      </c>
      <c r="AR165" s="23" t="s">
        <v>312</v>
      </c>
      <c r="AT165" s="23" t="s">
        <v>150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312</v>
      </c>
      <c r="BM165" s="23" t="s">
        <v>313</v>
      </c>
    </row>
    <row r="166" spans="2:65" s="11" customFormat="1">
      <c r="B166" s="187"/>
      <c r="D166" s="188" t="s">
        <v>156</v>
      </c>
      <c r="E166" s="189" t="s">
        <v>5</v>
      </c>
      <c r="F166" s="190" t="s">
        <v>314</v>
      </c>
      <c r="H166" s="191">
        <v>940</v>
      </c>
      <c r="I166" s="192"/>
      <c r="L166" s="187"/>
      <c r="M166" s="212"/>
      <c r="N166" s="213"/>
      <c r="O166" s="213"/>
      <c r="P166" s="213"/>
      <c r="Q166" s="213"/>
      <c r="R166" s="213"/>
      <c r="S166" s="213"/>
      <c r="T166" s="214"/>
      <c r="AT166" s="189" t="s">
        <v>156</v>
      </c>
      <c r="AU166" s="189" t="s">
        <v>81</v>
      </c>
      <c r="AV166" s="11" t="s">
        <v>81</v>
      </c>
      <c r="AW166" s="11" t="s">
        <v>35</v>
      </c>
      <c r="AX166" s="11" t="s">
        <v>79</v>
      </c>
      <c r="AY166" s="189" t="s">
        <v>148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127"/>
      <c r="J167" s="56"/>
      <c r="K167" s="56"/>
      <c r="L167" s="40"/>
    </row>
  </sheetData>
  <autoFilter ref="C86:K16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0"/>
  <sheetViews>
    <sheetView showGridLines="0" tabSelected="1" workbookViewId="0">
      <pane ySplit="1" topLeftCell="A313" activePane="bottomLeft" state="frozen"/>
      <selection pane="bottomLeft" activeCell="H329" sqref="H32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84</v>
      </c>
      <c r="AZ2" s="103" t="s">
        <v>315</v>
      </c>
      <c r="BA2" s="103" t="s">
        <v>316</v>
      </c>
      <c r="BB2" s="103" t="s">
        <v>174</v>
      </c>
      <c r="BC2" s="103" t="s">
        <v>317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318</v>
      </c>
      <c r="BA3" s="103" t="s">
        <v>319</v>
      </c>
      <c r="BB3" s="103" t="s">
        <v>174</v>
      </c>
      <c r="BC3" s="103" t="s">
        <v>320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321</v>
      </c>
      <c r="BA4" s="103" t="s">
        <v>322</v>
      </c>
      <c r="BB4" s="103" t="s">
        <v>174</v>
      </c>
      <c r="BC4" s="103" t="s">
        <v>323</v>
      </c>
      <c r="BD4" s="103" t="s">
        <v>81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324</v>
      </c>
      <c r="BA5" s="103" t="s">
        <v>325</v>
      </c>
      <c r="BB5" s="103" t="s">
        <v>174</v>
      </c>
      <c r="BC5" s="103" t="s">
        <v>326</v>
      </c>
      <c r="BD5" s="103" t="s">
        <v>81</v>
      </c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327</v>
      </c>
      <c r="BA6" s="103" t="s">
        <v>328</v>
      </c>
      <c r="BB6" s="103" t="s">
        <v>174</v>
      </c>
      <c r="BC6" s="103" t="s">
        <v>329</v>
      </c>
      <c r="BD6" s="103" t="s">
        <v>81</v>
      </c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  <c r="AZ7" s="103" t="s">
        <v>330</v>
      </c>
      <c r="BA7" s="103" t="s">
        <v>331</v>
      </c>
      <c r="BB7" s="103" t="s">
        <v>174</v>
      </c>
      <c r="BC7" s="103" t="s">
        <v>166</v>
      </c>
      <c r="BD7" s="103" t="s">
        <v>81</v>
      </c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  <c r="AZ8" s="103" t="s">
        <v>332</v>
      </c>
      <c r="BA8" s="103" t="s">
        <v>333</v>
      </c>
      <c r="BB8" s="103" t="s">
        <v>174</v>
      </c>
      <c r="BC8" s="103" t="s">
        <v>334</v>
      </c>
      <c r="BD8" s="103" t="s">
        <v>81</v>
      </c>
    </row>
    <row r="9" spans="1:70" s="1" customFormat="1" ht="36.950000000000003" customHeight="1">
      <c r="B9" s="40"/>
      <c r="C9" s="41"/>
      <c r="D9" s="41"/>
      <c r="E9" s="420" t="s">
        <v>335</v>
      </c>
      <c r="F9" s="421"/>
      <c r="G9" s="421"/>
      <c r="H9" s="421"/>
      <c r="I9" s="106"/>
      <c r="J9" s="41"/>
      <c r="K9" s="44"/>
      <c r="AZ9" s="103" t="s">
        <v>336</v>
      </c>
      <c r="BA9" s="103" t="s">
        <v>337</v>
      </c>
      <c r="BB9" s="103" t="s">
        <v>174</v>
      </c>
      <c r="BC9" s="103" t="s">
        <v>338</v>
      </c>
      <c r="BD9" s="103" t="s">
        <v>81</v>
      </c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  <c r="AZ10" s="103" t="s">
        <v>339</v>
      </c>
      <c r="BA10" s="103" t="s">
        <v>340</v>
      </c>
      <c r="BB10" s="103" t="s">
        <v>174</v>
      </c>
      <c r="BC10" s="103" t="s">
        <v>341</v>
      </c>
      <c r="BD10" s="103" t="s">
        <v>81</v>
      </c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  <c r="AZ11" s="103" t="s">
        <v>342</v>
      </c>
      <c r="BA11" s="103" t="s">
        <v>343</v>
      </c>
      <c r="BB11" s="103" t="s">
        <v>174</v>
      </c>
      <c r="BC11" s="103" t="s">
        <v>344</v>
      </c>
      <c r="BD11" s="103" t="s">
        <v>81</v>
      </c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  <c r="AZ12" s="103" t="s">
        <v>345</v>
      </c>
      <c r="BA12" s="103" t="s">
        <v>346</v>
      </c>
      <c r="BB12" s="103" t="s">
        <v>174</v>
      </c>
      <c r="BC12" s="103" t="s">
        <v>347</v>
      </c>
      <c r="BD12" s="103" t="s">
        <v>81</v>
      </c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ROUND(J98,2)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ROUND(SUM(BE98:BE519), 2)</f>
        <v>0</v>
      </c>
      <c r="G30" s="41"/>
      <c r="H30" s="41"/>
      <c r="I30" s="119">
        <v>0.21</v>
      </c>
      <c r="J30" s="118">
        <f>ROUND(ROUND((SUM(BE98:BE519)),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ROUND(SUM(BF98:BF519), 2)</f>
        <v>0</v>
      </c>
      <c r="G31" s="41"/>
      <c r="H31" s="41"/>
      <c r="I31" s="119">
        <v>0.15</v>
      </c>
      <c r="J31" s="118">
        <f>ROUND(ROUND((SUM(BF98:BF519)),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ROUND(SUM(BG98:BG519),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ROUND(SUM(BH98:BH519),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ROUND(SUM(BI98:BI519),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02 - SO 02 - Stavební část - vodojem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J98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J99</f>
        <v>0</v>
      </c>
      <c r="K57" s="141"/>
    </row>
    <row r="58" spans="2:47" s="8" customFormat="1" ht="19.899999999999999" customHeight="1">
      <c r="B58" s="142"/>
      <c r="C58" s="143"/>
      <c r="D58" s="144" t="s">
        <v>348</v>
      </c>
      <c r="E58" s="145"/>
      <c r="F58" s="145"/>
      <c r="G58" s="145"/>
      <c r="H58" s="145"/>
      <c r="I58" s="146"/>
      <c r="J58" s="147">
        <f>J100</f>
        <v>0</v>
      </c>
      <c r="K58" s="148"/>
    </row>
    <row r="59" spans="2:47" s="8" customFormat="1" ht="19.899999999999999" customHeight="1">
      <c r="B59" s="142"/>
      <c r="C59" s="143"/>
      <c r="D59" s="144" t="s">
        <v>349</v>
      </c>
      <c r="E59" s="145"/>
      <c r="F59" s="145"/>
      <c r="G59" s="145"/>
      <c r="H59" s="145"/>
      <c r="I59" s="146"/>
      <c r="J59" s="147">
        <f>J117</f>
        <v>0</v>
      </c>
      <c r="K59" s="148"/>
    </row>
    <row r="60" spans="2:47" s="8" customFormat="1" ht="19.899999999999999" customHeight="1">
      <c r="B60" s="142"/>
      <c r="C60" s="143"/>
      <c r="D60" s="144" t="s">
        <v>123</v>
      </c>
      <c r="E60" s="145"/>
      <c r="F60" s="145"/>
      <c r="G60" s="145"/>
      <c r="H60" s="145"/>
      <c r="I60" s="146"/>
      <c r="J60" s="147">
        <f>J133</f>
        <v>0</v>
      </c>
      <c r="K60" s="148"/>
    </row>
    <row r="61" spans="2:47" s="8" customFormat="1" ht="19.899999999999999" customHeight="1">
      <c r="B61" s="142"/>
      <c r="C61" s="143"/>
      <c r="D61" s="144" t="s">
        <v>350</v>
      </c>
      <c r="E61" s="145"/>
      <c r="F61" s="145"/>
      <c r="G61" s="145"/>
      <c r="H61" s="145"/>
      <c r="I61" s="146"/>
      <c r="J61" s="147">
        <f>J160</f>
        <v>0</v>
      </c>
      <c r="K61" s="148"/>
    </row>
    <row r="62" spans="2:47" s="8" customFormat="1" ht="19.899999999999999" customHeight="1">
      <c r="B62" s="142"/>
      <c r="C62" s="143"/>
      <c r="D62" s="144" t="s">
        <v>124</v>
      </c>
      <c r="E62" s="145"/>
      <c r="F62" s="145"/>
      <c r="G62" s="145"/>
      <c r="H62" s="145"/>
      <c r="I62" s="146"/>
      <c r="J62" s="147">
        <f>J191</f>
        <v>0</v>
      </c>
      <c r="K62" s="148"/>
    </row>
    <row r="63" spans="2:47" s="7" customFormat="1" ht="24.95" customHeight="1">
      <c r="B63" s="135"/>
      <c r="C63" s="136"/>
      <c r="D63" s="137" t="s">
        <v>126</v>
      </c>
      <c r="E63" s="138"/>
      <c r="F63" s="138"/>
      <c r="G63" s="138"/>
      <c r="H63" s="138"/>
      <c r="I63" s="139"/>
      <c r="J63" s="140">
        <f>J284</f>
        <v>0</v>
      </c>
      <c r="K63" s="141"/>
    </row>
    <row r="64" spans="2:47" s="8" customFormat="1" ht="19.899999999999999" customHeight="1">
      <c r="B64" s="142"/>
      <c r="C64" s="143"/>
      <c r="D64" s="144" t="s">
        <v>127</v>
      </c>
      <c r="E64" s="145"/>
      <c r="F64" s="145"/>
      <c r="G64" s="145"/>
      <c r="H64" s="145"/>
      <c r="I64" s="146"/>
      <c r="J64" s="147">
        <f>J285</f>
        <v>0</v>
      </c>
      <c r="K64" s="148"/>
    </row>
    <row r="65" spans="2:11" s="8" customFormat="1" ht="19.899999999999999" customHeight="1">
      <c r="B65" s="142"/>
      <c r="C65" s="143"/>
      <c r="D65" s="144" t="s">
        <v>351</v>
      </c>
      <c r="E65" s="145"/>
      <c r="F65" s="145"/>
      <c r="G65" s="145"/>
      <c r="H65" s="145"/>
      <c r="I65" s="146"/>
      <c r="J65" s="147">
        <f>J324</f>
        <v>0</v>
      </c>
      <c r="K65" s="148"/>
    </row>
    <row r="66" spans="2:11" s="8" customFormat="1" ht="19.899999999999999" customHeight="1">
      <c r="B66" s="142"/>
      <c r="C66" s="143"/>
      <c r="D66" s="144" t="s">
        <v>352</v>
      </c>
      <c r="E66" s="145"/>
      <c r="F66" s="145"/>
      <c r="G66" s="145"/>
      <c r="H66" s="145"/>
      <c r="I66" s="146"/>
      <c r="J66" s="147">
        <f>J358</f>
        <v>0</v>
      </c>
      <c r="K66" s="148"/>
    </row>
    <row r="67" spans="2:11" s="8" customFormat="1" ht="19.899999999999999" customHeight="1">
      <c r="B67" s="142"/>
      <c r="C67" s="143"/>
      <c r="D67" s="144" t="s">
        <v>353</v>
      </c>
      <c r="E67" s="145"/>
      <c r="F67" s="145"/>
      <c r="G67" s="145"/>
      <c r="H67" s="145"/>
      <c r="I67" s="146"/>
      <c r="J67" s="147">
        <f>J375</f>
        <v>0</v>
      </c>
      <c r="K67" s="148"/>
    </row>
    <row r="68" spans="2:11" s="8" customFormat="1" ht="19.899999999999999" customHeight="1">
      <c r="B68" s="142"/>
      <c r="C68" s="143"/>
      <c r="D68" s="144" t="s">
        <v>354</v>
      </c>
      <c r="E68" s="145"/>
      <c r="F68" s="145"/>
      <c r="G68" s="145"/>
      <c r="H68" s="145"/>
      <c r="I68" s="146"/>
      <c r="J68" s="147">
        <f>J415</f>
        <v>0</v>
      </c>
      <c r="K68" s="148"/>
    </row>
    <row r="69" spans="2:11" s="8" customFormat="1" ht="19.899999999999999" customHeight="1">
      <c r="B69" s="142"/>
      <c r="C69" s="143"/>
      <c r="D69" s="144" t="s">
        <v>355</v>
      </c>
      <c r="E69" s="145"/>
      <c r="F69" s="145"/>
      <c r="G69" s="145"/>
      <c r="H69" s="145"/>
      <c r="I69" s="146"/>
      <c r="J69" s="147">
        <f>J420</f>
        <v>0</v>
      </c>
      <c r="K69" s="148"/>
    </row>
    <row r="70" spans="2:11" s="8" customFormat="1" ht="19.899999999999999" customHeight="1">
      <c r="B70" s="142"/>
      <c r="C70" s="143"/>
      <c r="D70" s="144" t="s">
        <v>356</v>
      </c>
      <c r="E70" s="145"/>
      <c r="F70" s="145"/>
      <c r="G70" s="145"/>
      <c r="H70" s="145"/>
      <c r="I70" s="146"/>
      <c r="J70" s="147">
        <f>J433</f>
        <v>0</v>
      </c>
      <c r="K70" s="148"/>
    </row>
    <row r="71" spans="2:11" s="8" customFormat="1" ht="19.899999999999999" customHeight="1">
      <c r="B71" s="142"/>
      <c r="C71" s="143"/>
      <c r="D71" s="144" t="s">
        <v>129</v>
      </c>
      <c r="E71" s="145"/>
      <c r="F71" s="145"/>
      <c r="G71" s="145"/>
      <c r="H71" s="145"/>
      <c r="I71" s="146"/>
      <c r="J71" s="147">
        <f>J437</f>
        <v>0</v>
      </c>
      <c r="K71" s="148"/>
    </row>
    <row r="72" spans="2:11" s="8" customFormat="1" ht="19.899999999999999" customHeight="1">
      <c r="B72" s="142"/>
      <c r="C72" s="143"/>
      <c r="D72" s="144" t="s">
        <v>357</v>
      </c>
      <c r="E72" s="145"/>
      <c r="F72" s="145"/>
      <c r="G72" s="145"/>
      <c r="H72" s="145"/>
      <c r="I72" s="146"/>
      <c r="J72" s="147">
        <f>J465</f>
        <v>0</v>
      </c>
      <c r="K72" s="148"/>
    </row>
    <row r="73" spans="2:11" s="8" customFormat="1" ht="19.899999999999999" customHeight="1">
      <c r="B73" s="142"/>
      <c r="C73" s="143"/>
      <c r="D73" s="144" t="s">
        <v>358</v>
      </c>
      <c r="E73" s="145"/>
      <c r="F73" s="145"/>
      <c r="G73" s="145"/>
      <c r="H73" s="145"/>
      <c r="I73" s="146"/>
      <c r="J73" s="147">
        <f>J474</f>
        <v>0</v>
      </c>
      <c r="K73" s="148"/>
    </row>
    <row r="74" spans="2:11" s="8" customFormat="1" ht="19.899999999999999" customHeight="1">
      <c r="B74" s="142"/>
      <c r="C74" s="143"/>
      <c r="D74" s="144" t="s">
        <v>359</v>
      </c>
      <c r="E74" s="145"/>
      <c r="F74" s="145"/>
      <c r="G74" s="145"/>
      <c r="H74" s="145"/>
      <c r="I74" s="146"/>
      <c r="J74" s="147">
        <f>J485</f>
        <v>0</v>
      </c>
      <c r="K74" s="148"/>
    </row>
    <row r="75" spans="2:11" s="8" customFormat="1" ht="19.899999999999999" customHeight="1">
      <c r="B75" s="142"/>
      <c r="C75" s="143"/>
      <c r="D75" s="144" t="s">
        <v>360</v>
      </c>
      <c r="E75" s="145"/>
      <c r="F75" s="145"/>
      <c r="G75" s="145"/>
      <c r="H75" s="145"/>
      <c r="I75" s="146"/>
      <c r="J75" s="147">
        <f>J500</f>
        <v>0</v>
      </c>
      <c r="K75" s="148"/>
    </row>
    <row r="76" spans="2:11" s="7" customFormat="1" ht="24.95" customHeight="1">
      <c r="B76" s="135"/>
      <c r="C76" s="136"/>
      <c r="D76" s="137" t="s">
        <v>130</v>
      </c>
      <c r="E76" s="138"/>
      <c r="F76" s="138"/>
      <c r="G76" s="138"/>
      <c r="H76" s="138"/>
      <c r="I76" s="139"/>
      <c r="J76" s="140">
        <f>J504</f>
        <v>0</v>
      </c>
      <c r="K76" s="141"/>
    </row>
    <row r="77" spans="2:11" s="8" customFormat="1" ht="19.899999999999999" customHeight="1">
      <c r="B77" s="142"/>
      <c r="C77" s="143"/>
      <c r="D77" s="144" t="s">
        <v>361</v>
      </c>
      <c r="E77" s="145"/>
      <c r="F77" s="145"/>
      <c r="G77" s="145"/>
      <c r="H77" s="145"/>
      <c r="I77" s="146"/>
      <c r="J77" s="147">
        <f>J505</f>
        <v>0</v>
      </c>
      <c r="K77" s="148"/>
    </row>
    <row r="78" spans="2:11" s="7" customFormat="1" ht="24.95" customHeight="1">
      <c r="B78" s="135"/>
      <c r="C78" s="136"/>
      <c r="D78" s="137" t="s">
        <v>362</v>
      </c>
      <c r="E78" s="138"/>
      <c r="F78" s="138"/>
      <c r="G78" s="138"/>
      <c r="H78" s="138"/>
      <c r="I78" s="139"/>
      <c r="J78" s="140">
        <f>J510</f>
        <v>0</v>
      </c>
      <c r="K78" s="141"/>
    </row>
    <row r="79" spans="2:11" s="1" customFormat="1" ht="21.75" customHeight="1">
      <c r="B79" s="40"/>
      <c r="C79" s="41"/>
      <c r="D79" s="41"/>
      <c r="E79" s="41"/>
      <c r="F79" s="41"/>
      <c r="G79" s="41"/>
      <c r="H79" s="41"/>
      <c r="I79" s="106"/>
      <c r="J79" s="41"/>
      <c r="K79" s="44"/>
    </row>
    <row r="80" spans="2:11" s="1" customFormat="1" ht="6.95" customHeight="1">
      <c r="B80" s="55"/>
      <c r="C80" s="56"/>
      <c r="D80" s="56"/>
      <c r="E80" s="56"/>
      <c r="F80" s="56"/>
      <c r="G80" s="56"/>
      <c r="H80" s="56"/>
      <c r="I80" s="127"/>
      <c r="J80" s="56"/>
      <c r="K80" s="57"/>
    </row>
    <row r="84" spans="2:12" s="1" customFormat="1" ht="6.95" customHeight="1">
      <c r="B84" s="58"/>
      <c r="C84" s="59"/>
      <c r="D84" s="59"/>
      <c r="E84" s="59"/>
      <c r="F84" s="59"/>
      <c r="G84" s="59"/>
      <c r="H84" s="59"/>
      <c r="I84" s="128"/>
      <c r="J84" s="59"/>
      <c r="K84" s="59"/>
      <c r="L84" s="40"/>
    </row>
    <row r="85" spans="2:12" s="1" customFormat="1" ht="36.950000000000003" customHeight="1">
      <c r="B85" s="40"/>
      <c r="C85" s="60" t="s">
        <v>132</v>
      </c>
      <c r="L85" s="40"/>
    </row>
    <row r="86" spans="2:12" s="1" customFormat="1" ht="6.95" customHeight="1">
      <c r="B86" s="40"/>
      <c r="L86" s="40"/>
    </row>
    <row r="87" spans="2:12" s="1" customFormat="1" ht="14.45" customHeight="1">
      <c r="B87" s="40"/>
      <c r="C87" s="62" t="s">
        <v>19</v>
      </c>
      <c r="L87" s="40"/>
    </row>
    <row r="88" spans="2:12" s="1" customFormat="1" ht="22.5" customHeight="1">
      <c r="B88" s="40"/>
      <c r="E88" s="414" t="str">
        <f>E7</f>
        <v>Vlkava, VDJ - rekonstrukce</v>
      </c>
      <c r="F88" s="415"/>
      <c r="G88" s="415"/>
      <c r="H88" s="415"/>
      <c r="L88" s="40"/>
    </row>
    <row r="89" spans="2:12" s="1" customFormat="1" ht="14.45" customHeight="1">
      <c r="B89" s="40"/>
      <c r="C89" s="62" t="s">
        <v>114</v>
      </c>
      <c r="L89" s="40"/>
    </row>
    <row r="90" spans="2:12" s="1" customFormat="1" ht="23.25" customHeight="1">
      <c r="B90" s="40"/>
      <c r="E90" s="406" t="str">
        <f>E9</f>
        <v>02 - SO 02 - Stavební část - vodojem</v>
      </c>
      <c r="F90" s="416"/>
      <c r="G90" s="416"/>
      <c r="H90" s="416"/>
      <c r="L90" s="40"/>
    </row>
    <row r="91" spans="2:12" s="1" customFormat="1" ht="6.95" customHeight="1">
      <c r="B91" s="40"/>
      <c r="L91" s="40"/>
    </row>
    <row r="92" spans="2:12" s="1" customFormat="1" ht="18" customHeight="1">
      <c r="B92" s="40"/>
      <c r="C92" s="62" t="s">
        <v>23</v>
      </c>
      <c r="F92" s="149" t="str">
        <f>F12</f>
        <v>Vlkava</v>
      </c>
      <c r="I92" s="150" t="s">
        <v>25</v>
      </c>
      <c r="J92" s="66" t="str">
        <f>IF(J12="","",J12)</f>
        <v>10.1.2017</v>
      </c>
      <c r="L92" s="40"/>
    </row>
    <row r="93" spans="2:12" s="1" customFormat="1" ht="6.95" customHeight="1">
      <c r="B93" s="40"/>
      <c r="L93" s="40"/>
    </row>
    <row r="94" spans="2:12" s="1" customFormat="1" ht="15">
      <c r="B94" s="40"/>
      <c r="C94" s="62" t="s">
        <v>27</v>
      </c>
      <c r="F94" s="149" t="str">
        <f>E15</f>
        <v>VaK Mladá Boleslav, a.s.</v>
      </c>
      <c r="I94" s="150" t="s">
        <v>33</v>
      </c>
      <c r="J94" s="149" t="str">
        <f>E21</f>
        <v>Vodohospodářské inženýrské služby, a.s.</v>
      </c>
      <c r="L94" s="40"/>
    </row>
    <row r="95" spans="2:12" s="1" customFormat="1" ht="14.45" customHeight="1">
      <c r="B95" s="40"/>
      <c r="C95" s="62" t="s">
        <v>31</v>
      </c>
      <c r="F95" s="149" t="str">
        <f>IF(E18="","",E18)</f>
        <v/>
      </c>
      <c r="L95" s="40"/>
    </row>
    <row r="96" spans="2:12" s="1" customFormat="1" ht="10.35" customHeight="1">
      <c r="B96" s="40"/>
      <c r="L96" s="40"/>
    </row>
    <row r="97" spans="2:65" s="9" customFormat="1" ht="29.25" customHeight="1">
      <c r="B97" s="151"/>
      <c r="C97" s="152" t="s">
        <v>133</v>
      </c>
      <c r="D97" s="153" t="s">
        <v>56</v>
      </c>
      <c r="E97" s="153" t="s">
        <v>52</v>
      </c>
      <c r="F97" s="153" t="s">
        <v>134</v>
      </c>
      <c r="G97" s="153" t="s">
        <v>135</v>
      </c>
      <c r="H97" s="153" t="s">
        <v>136</v>
      </c>
      <c r="I97" s="154" t="s">
        <v>137</v>
      </c>
      <c r="J97" s="153" t="s">
        <v>118</v>
      </c>
      <c r="K97" s="155" t="s">
        <v>138</v>
      </c>
      <c r="L97" s="151"/>
      <c r="M97" s="72" t="s">
        <v>139</v>
      </c>
      <c r="N97" s="73" t="s">
        <v>41</v>
      </c>
      <c r="O97" s="73" t="s">
        <v>140</v>
      </c>
      <c r="P97" s="73" t="s">
        <v>141</v>
      </c>
      <c r="Q97" s="73" t="s">
        <v>142</v>
      </c>
      <c r="R97" s="73" t="s">
        <v>143</v>
      </c>
      <c r="S97" s="73" t="s">
        <v>144</v>
      </c>
      <c r="T97" s="74" t="s">
        <v>145</v>
      </c>
    </row>
    <row r="98" spans="2:65" s="1" customFormat="1" ht="29.25" customHeight="1">
      <c r="B98" s="40"/>
      <c r="C98" s="76" t="s">
        <v>119</v>
      </c>
      <c r="J98" s="156">
        <f>BK98</f>
        <v>0</v>
      </c>
      <c r="L98" s="40"/>
      <c r="M98" s="75"/>
      <c r="N98" s="67"/>
      <c r="O98" s="67"/>
      <c r="P98" s="157">
        <f>P99+P284+P504+P510</f>
        <v>0</v>
      </c>
      <c r="Q98" s="67"/>
      <c r="R98" s="157">
        <f>R99+R284+R504+R510</f>
        <v>106.48045123</v>
      </c>
      <c r="S98" s="67"/>
      <c r="T98" s="158">
        <f>T99+T284+T504+T510</f>
        <v>21.567090000000004</v>
      </c>
      <c r="AT98" s="23" t="s">
        <v>70</v>
      </c>
      <c r="AU98" s="23" t="s">
        <v>120</v>
      </c>
      <c r="BK98" s="159">
        <f>BK99+BK284+BK504+BK510</f>
        <v>0</v>
      </c>
    </row>
    <row r="99" spans="2:65" s="10" customFormat="1" ht="37.35" customHeight="1">
      <c r="B99" s="160"/>
      <c r="D99" s="161" t="s">
        <v>70</v>
      </c>
      <c r="E99" s="162" t="s">
        <v>146</v>
      </c>
      <c r="F99" s="162" t="s">
        <v>147</v>
      </c>
      <c r="I99" s="163"/>
      <c r="J99" s="164">
        <f>BK99</f>
        <v>0</v>
      </c>
      <c r="L99" s="160"/>
      <c r="M99" s="165"/>
      <c r="N99" s="166"/>
      <c r="O99" s="166"/>
      <c r="P99" s="167">
        <f>P100+P117+P133+P160+P191</f>
        <v>0</v>
      </c>
      <c r="Q99" s="166"/>
      <c r="R99" s="167">
        <f>R100+R117+R133+R160+R191</f>
        <v>93.616342919999994</v>
      </c>
      <c r="S99" s="166"/>
      <c r="T99" s="168">
        <f>T100+T117+T133+T160+T191</f>
        <v>21.567090000000004</v>
      </c>
      <c r="AR99" s="161" t="s">
        <v>79</v>
      </c>
      <c r="AT99" s="169" t="s">
        <v>70</v>
      </c>
      <c r="AU99" s="169" t="s">
        <v>71</v>
      </c>
      <c r="AY99" s="161" t="s">
        <v>148</v>
      </c>
      <c r="BK99" s="170">
        <f>BK100+BK117+BK133+BK160+BK191</f>
        <v>0</v>
      </c>
    </row>
    <row r="100" spans="2:65" s="10" customFormat="1" ht="19.899999999999999" customHeight="1">
      <c r="B100" s="160"/>
      <c r="D100" s="171" t="s">
        <v>70</v>
      </c>
      <c r="E100" s="172" t="s">
        <v>81</v>
      </c>
      <c r="F100" s="172" t="s">
        <v>363</v>
      </c>
      <c r="I100" s="163"/>
      <c r="J100" s="173">
        <f>BK100</f>
        <v>0</v>
      </c>
      <c r="L100" s="160"/>
      <c r="M100" s="165"/>
      <c r="N100" s="166"/>
      <c r="O100" s="166"/>
      <c r="P100" s="167">
        <f>SUM(P101:P116)</f>
        <v>0</v>
      </c>
      <c r="Q100" s="166"/>
      <c r="R100" s="167">
        <f>SUM(R101:R116)</f>
        <v>6.3720958999999997</v>
      </c>
      <c r="S100" s="166"/>
      <c r="T100" s="168">
        <f>SUM(T101:T116)</f>
        <v>0</v>
      </c>
      <c r="AR100" s="161" t="s">
        <v>79</v>
      </c>
      <c r="AT100" s="169" t="s">
        <v>70</v>
      </c>
      <c r="AU100" s="169" t="s">
        <v>79</v>
      </c>
      <c r="AY100" s="161" t="s">
        <v>148</v>
      </c>
      <c r="BK100" s="170">
        <f>SUM(BK101:BK116)</f>
        <v>0</v>
      </c>
    </row>
    <row r="101" spans="2:65" s="1" customFormat="1" ht="31.5" customHeight="1">
      <c r="B101" s="174"/>
      <c r="C101" s="175" t="s">
        <v>79</v>
      </c>
      <c r="D101" s="175" t="s">
        <v>150</v>
      </c>
      <c r="E101" s="176" t="s">
        <v>364</v>
      </c>
      <c r="F101" s="177" t="s">
        <v>365</v>
      </c>
      <c r="G101" s="178" t="s">
        <v>111</v>
      </c>
      <c r="H101" s="179">
        <v>5.0659999999999998</v>
      </c>
      <c r="I101" s="180"/>
      <c r="J101" s="181">
        <f>ROUND(I101*H101,2)</f>
        <v>0</v>
      </c>
      <c r="K101" s="177" t="s">
        <v>153</v>
      </c>
      <c r="L101" s="40"/>
      <c r="M101" s="182" t="s">
        <v>5</v>
      </c>
      <c r="N101" s="183" t="s">
        <v>42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154</v>
      </c>
      <c r="AT101" s="23" t="s">
        <v>150</v>
      </c>
      <c r="AU101" s="23" t="s">
        <v>81</v>
      </c>
      <c r="AY101" s="23" t="s">
        <v>148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79</v>
      </c>
      <c r="BK101" s="186">
        <f>ROUND(I101*H101,2)</f>
        <v>0</v>
      </c>
      <c r="BL101" s="23" t="s">
        <v>154</v>
      </c>
      <c r="BM101" s="23" t="s">
        <v>366</v>
      </c>
    </row>
    <row r="102" spans="2:65" s="11" customFormat="1">
      <c r="B102" s="187"/>
      <c r="D102" s="197" t="s">
        <v>156</v>
      </c>
      <c r="E102" s="206" t="s">
        <v>5</v>
      </c>
      <c r="F102" s="207" t="s">
        <v>367</v>
      </c>
      <c r="H102" s="208">
        <v>5.0659999999999998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35</v>
      </c>
      <c r="AX102" s="11" t="s">
        <v>79</v>
      </c>
      <c r="AY102" s="189" t="s">
        <v>148</v>
      </c>
    </row>
    <row r="103" spans="2:65" s="1" customFormat="1" ht="22.5" customHeight="1">
      <c r="B103" s="174"/>
      <c r="C103" s="175" t="s">
        <v>81</v>
      </c>
      <c r="D103" s="175" t="s">
        <v>150</v>
      </c>
      <c r="E103" s="176" t="s">
        <v>368</v>
      </c>
      <c r="F103" s="177" t="s">
        <v>369</v>
      </c>
      <c r="G103" s="178" t="s">
        <v>214</v>
      </c>
      <c r="H103" s="179">
        <v>21.23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3.3E-4</v>
      </c>
      <c r="R103" s="184">
        <f>Q103*H103</f>
        <v>7.0058999999999998E-3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370</v>
      </c>
    </row>
    <row r="104" spans="2:65" s="11" customFormat="1">
      <c r="B104" s="187"/>
      <c r="D104" s="188" t="s">
        <v>156</v>
      </c>
      <c r="E104" s="189" t="s">
        <v>5</v>
      </c>
      <c r="F104" s="190" t="s">
        <v>371</v>
      </c>
      <c r="H104" s="191">
        <v>19.3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35</v>
      </c>
      <c r="AX104" s="11" t="s">
        <v>79</v>
      </c>
      <c r="AY104" s="189" t="s">
        <v>148</v>
      </c>
    </row>
    <row r="105" spans="2:65" s="11" customFormat="1">
      <c r="B105" s="187"/>
      <c r="D105" s="197" t="s">
        <v>156</v>
      </c>
      <c r="F105" s="207" t="s">
        <v>372</v>
      </c>
      <c r="H105" s="208">
        <v>21.23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156</v>
      </c>
      <c r="AU105" s="189" t="s">
        <v>81</v>
      </c>
      <c r="AV105" s="11" t="s">
        <v>81</v>
      </c>
      <c r="AW105" s="11" t="s">
        <v>6</v>
      </c>
      <c r="AX105" s="11" t="s">
        <v>79</v>
      </c>
      <c r="AY105" s="189" t="s">
        <v>148</v>
      </c>
    </row>
    <row r="106" spans="2:65" s="1" customFormat="1" ht="31.5" customHeight="1">
      <c r="B106" s="174"/>
      <c r="C106" s="175" t="s">
        <v>166</v>
      </c>
      <c r="D106" s="175" t="s">
        <v>150</v>
      </c>
      <c r="E106" s="176" t="s">
        <v>373</v>
      </c>
      <c r="F106" s="177" t="s">
        <v>374</v>
      </c>
      <c r="G106" s="178" t="s">
        <v>174</v>
      </c>
      <c r="H106" s="179">
        <v>209.10499999999999</v>
      </c>
      <c r="I106" s="180"/>
      <c r="J106" s="181">
        <f>ROUND(I106*H106,2)</f>
        <v>0</v>
      </c>
      <c r="K106" s="177" t="s">
        <v>153</v>
      </c>
      <c r="L106" s="40"/>
      <c r="M106" s="182" t="s">
        <v>5</v>
      </c>
      <c r="N106" s="183" t="s">
        <v>42</v>
      </c>
      <c r="O106" s="41"/>
      <c r="P106" s="184">
        <f>O106*H106</f>
        <v>0</v>
      </c>
      <c r="Q106" s="184">
        <v>2.2000000000000001E-4</v>
      </c>
      <c r="R106" s="184">
        <f>Q106*H106</f>
        <v>4.6003099999999998E-2</v>
      </c>
      <c r="S106" s="184">
        <v>0</v>
      </c>
      <c r="T106" s="185">
        <f>S106*H106</f>
        <v>0</v>
      </c>
      <c r="AR106" s="23" t="s">
        <v>154</v>
      </c>
      <c r="AT106" s="23" t="s">
        <v>150</v>
      </c>
      <c r="AU106" s="23" t="s">
        <v>81</v>
      </c>
      <c r="AY106" s="23" t="s">
        <v>148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3" t="s">
        <v>79</v>
      </c>
      <c r="BK106" s="186">
        <f>ROUND(I106*H106,2)</f>
        <v>0</v>
      </c>
      <c r="BL106" s="23" t="s">
        <v>154</v>
      </c>
      <c r="BM106" s="23" t="s">
        <v>375</v>
      </c>
    </row>
    <row r="107" spans="2:65" s="11" customFormat="1">
      <c r="B107" s="187"/>
      <c r="D107" s="188" t="s">
        <v>156</v>
      </c>
      <c r="E107" s="189" t="s">
        <v>5</v>
      </c>
      <c r="F107" s="190" t="s">
        <v>376</v>
      </c>
      <c r="H107" s="191">
        <v>80.424999999999997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377</v>
      </c>
      <c r="H108" s="191">
        <v>128.68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209.10499999999999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22.5" customHeight="1">
      <c r="B110" s="174"/>
      <c r="C110" s="215" t="s">
        <v>154</v>
      </c>
      <c r="D110" s="215" t="s">
        <v>305</v>
      </c>
      <c r="E110" s="216" t="s">
        <v>378</v>
      </c>
      <c r="F110" s="217" t="s">
        <v>379</v>
      </c>
      <c r="G110" s="218" t="s">
        <v>174</v>
      </c>
      <c r="H110" s="219">
        <v>368.06700000000001</v>
      </c>
      <c r="I110" s="220"/>
      <c r="J110" s="221">
        <f>ROUND(I110*H110,2)</f>
        <v>0</v>
      </c>
      <c r="K110" s="217" t="s">
        <v>153</v>
      </c>
      <c r="L110" s="222"/>
      <c r="M110" s="223" t="s">
        <v>5</v>
      </c>
      <c r="N110" s="224" t="s">
        <v>42</v>
      </c>
      <c r="O110" s="41"/>
      <c r="P110" s="184">
        <f>O110*H110</f>
        <v>0</v>
      </c>
      <c r="Q110" s="184">
        <v>2.9999999999999997E-4</v>
      </c>
      <c r="R110" s="184">
        <f>Q110*H110</f>
        <v>0.11042009999999999</v>
      </c>
      <c r="S110" s="184">
        <v>0</v>
      </c>
      <c r="T110" s="185">
        <f>S110*H110</f>
        <v>0</v>
      </c>
      <c r="AR110" s="23" t="s">
        <v>196</v>
      </c>
      <c r="AT110" s="23" t="s">
        <v>305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380</v>
      </c>
    </row>
    <row r="111" spans="2:65" s="11" customFormat="1">
      <c r="B111" s="187"/>
      <c r="D111" s="197" t="s">
        <v>156</v>
      </c>
      <c r="F111" s="207" t="s">
        <v>381</v>
      </c>
      <c r="H111" s="208">
        <v>368.06700000000001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6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179</v>
      </c>
      <c r="D112" s="175" t="s">
        <v>150</v>
      </c>
      <c r="E112" s="176" t="s">
        <v>382</v>
      </c>
      <c r="F112" s="177" t="s">
        <v>383</v>
      </c>
      <c r="G112" s="178" t="s">
        <v>111</v>
      </c>
      <c r="H112" s="179">
        <v>2.52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2.45329</v>
      </c>
      <c r="R112" s="184">
        <f>Q112*H112</f>
        <v>6.1822907999999996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384</v>
      </c>
    </row>
    <row r="113" spans="2:65" s="11" customFormat="1">
      <c r="B113" s="187"/>
      <c r="D113" s="197" t="s">
        <v>156</v>
      </c>
      <c r="E113" s="206" t="s">
        <v>5</v>
      </c>
      <c r="F113" s="207" t="s">
        <v>385</v>
      </c>
      <c r="H113" s="208">
        <v>2.52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44.25" customHeight="1">
      <c r="B114" s="174"/>
      <c r="C114" s="175" t="s">
        <v>186</v>
      </c>
      <c r="D114" s="175" t="s">
        <v>150</v>
      </c>
      <c r="E114" s="176" t="s">
        <v>386</v>
      </c>
      <c r="F114" s="177" t="s">
        <v>387</v>
      </c>
      <c r="G114" s="178" t="s">
        <v>174</v>
      </c>
      <c r="H114" s="179">
        <v>16.8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1.57E-3</v>
      </c>
      <c r="R114" s="184">
        <f>Q114*H114</f>
        <v>2.6376E-2</v>
      </c>
      <c r="S114" s="184">
        <v>0</v>
      </c>
      <c r="T114" s="185">
        <f>S114*H114</f>
        <v>0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388</v>
      </c>
    </row>
    <row r="115" spans="2:65" s="11" customFormat="1">
      <c r="B115" s="187"/>
      <c r="D115" s="197" t="s">
        <v>156</v>
      </c>
      <c r="E115" s="206" t="s">
        <v>5</v>
      </c>
      <c r="F115" s="207" t="s">
        <v>389</v>
      </c>
      <c r="H115" s="208">
        <v>16.8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156</v>
      </c>
      <c r="AU115" s="189" t="s">
        <v>81</v>
      </c>
      <c r="AV115" s="11" t="s">
        <v>81</v>
      </c>
      <c r="AW115" s="11" t="s">
        <v>35</v>
      </c>
      <c r="AX115" s="11" t="s">
        <v>79</v>
      </c>
      <c r="AY115" s="189" t="s">
        <v>148</v>
      </c>
    </row>
    <row r="116" spans="2:65" s="1" customFormat="1" ht="44.25" customHeight="1">
      <c r="B116" s="174"/>
      <c r="C116" s="175" t="s">
        <v>191</v>
      </c>
      <c r="D116" s="175" t="s">
        <v>150</v>
      </c>
      <c r="E116" s="176" t="s">
        <v>390</v>
      </c>
      <c r="F116" s="177" t="s">
        <v>391</v>
      </c>
      <c r="G116" s="178" t="s">
        <v>174</v>
      </c>
      <c r="H116" s="179">
        <v>16.8</v>
      </c>
      <c r="I116" s="180"/>
      <c r="J116" s="181">
        <f>ROUND(I116*H116,2)</f>
        <v>0</v>
      </c>
      <c r="K116" s="177" t="s">
        <v>153</v>
      </c>
      <c r="L116" s="40"/>
      <c r="M116" s="182" t="s">
        <v>5</v>
      </c>
      <c r="N116" s="183" t="s">
        <v>42</v>
      </c>
      <c r="O116" s="41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23" t="s">
        <v>154</v>
      </c>
      <c r="AT116" s="23" t="s">
        <v>150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392</v>
      </c>
    </row>
    <row r="117" spans="2:65" s="10" customFormat="1" ht="29.85" customHeight="1">
      <c r="B117" s="160"/>
      <c r="D117" s="171" t="s">
        <v>70</v>
      </c>
      <c r="E117" s="172" t="s">
        <v>166</v>
      </c>
      <c r="F117" s="172" t="s">
        <v>393</v>
      </c>
      <c r="I117" s="163"/>
      <c r="J117" s="173">
        <f>BK117</f>
        <v>0</v>
      </c>
      <c r="L117" s="160"/>
      <c r="M117" s="165"/>
      <c r="N117" s="166"/>
      <c r="O117" s="166"/>
      <c r="P117" s="167">
        <f>SUM(P118:P132)</f>
        <v>0</v>
      </c>
      <c r="Q117" s="166"/>
      <c r="R117" s="167">
        <f>SUM(R118:R132)</f>
        <v>27.81143543</v>
      </c>
      <c r="S117" s="166"/>
      <c r="T117" s="168">
        <f>SUM(T118:T132)</f>
        <v>0</v>
      </c>
      <c r="AR117" s="161" t="s">
        <v>79</v>
      </c>
      <c r="AT117" s="169" t="s">
        <v>70</v>
      </c>
      <c r="AU117" s="169" t="s">
        <v>79</v>
      </c>
      <c r="AY117" s="161" t="s">
        <v>148</v>
      </c>
      <c r="BK117" s="170">
        <f>SUM(BK118:BK132)</f>
        <v>0</v>
      </c>
    </row>
    <row r="118" spans="2:65" s="1" customFormat="1" ht="31.5" customHeight="1">
      <c r="B118" s="174"/>
      <c r="C118" s="175" t="s">
        <v>196</v>
      </c>
      <c r="D118" s="175" t="s">
        <v>150</v>
      </c>
      <c r="E118" s="176" t="s">
        <v>394</v>
      </c>
      <c r="F118" s="177" t="s">
        <v>395</v>
      </c>
      <c r="G118" s="178" t="s">
        <v>174</v>
      </c>
      <c r="H118" s="179">
        <v>50.368000000000002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0.30381000000000002</v>
      </c>
      <c r="R118" s="184">
        <f>Q118*H118</f>
        <v>15.302302080000002</v>
      </c>
      <c r="S118" s="184">
        <v>0</v>
      </c>
      <c r="T118" s="185">
        <f>S118*H118</f>
        <v>0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396</v>
      </c>
    </row>
    <row r="119" spans="2:65" s="11" customFormat="1">
      <c r="B119" s="187"/>
      <c r="D119" s="188" t="s">
        <v>156</v>
      </c>
      <c r="E119" s="189" t="s">
        <v>5</v>
      </c>
      <c r="F119" s="190" t="s">
        <v>397</v>
      </c>
      <c r="H119" s="191">
        <v>29.288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1" customFormat="1">
      <c r="B120" s="187"/>
      <c r="D120" s="188" t="s">
        <v>156</v>
      </c>
      <c r="E120" s="189" t="s">
        <v>5</v>
      </c>
      <c r="F120" s="190" t="s">
        <v>398</v>
      </c>
      <c r="H120" s="191">
        <v>21.08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89" t="s">
        <v>156</v>
      </c>
      <c r="AU120" s="189" t="s">
        <v>81</v>
      </c>
      <c r="AV120" s="11" t="s">
        <v>81</v>
      </c>
      <c r="AW120" s="11" t="s">
        <v>35</v>
      </c>
      <c r="AX120" s="11" t="s">
        <v>71</v>
      </c>
      <c r="AY120" s="189" t="s">
        <v>148</v>
      </c>
    </row>
    <row r="121" spans="2:65" s="12" customFormat="1">
      <c r="B121" s="196"/>
      <c r="D121" s="197" t="s">
        <v>156</v>
      </c>
      <c r="E121" s="198" t="s">
        <v>5</v>
      </c>
      <c r="F121" s="199" t="s">
        <v>159</v>
      </c>
      <c r="H121" s="200">
        <v>50.368000000000002</v>
      </c>
      <c r="I121" s="201"/>
      <c r="L121" s="196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81</v>
      </c>
      <c r="AV121" s="12" t="s">
        <v>154</v>
      </c>
      <c r="AW121" s="12" t="s">
        <v>35</v>
      </c>
      <c r="AX121" s="12" t="s">
        <v>79</v>
      </c>
      <c r="AY121" s="205" t="s">
        <v>148</v>
      </c>
    </row>
    <row r="122" spans="2:65" s="1" customFormat="1" ht="22.5" customHeight="1">
      <c r="B122" s="174"/>
      <c r="C122" s="175" t="s">
        <v>177</v>
      </c>
      <c r="D122" s="175" t="s">
        <v>150</v>
      </c>
      <c r="E122" s="176" t="s">
        <v>399</v>
      </c>
      <c r="F122" s="177" t="s">
        <v>400</v>
      </c>
      <c r="G122" s="178" t="s">
        <v>174</v>
      </c>
      <c r="H122" s="179">
        <v>58.064999999999998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0.20759</v>
      </c>
      <c r="R122" s="184">
        <f>Q122*H122</f>
        <v>12.053713349999999</v>
      </c>
      <c r="S122" s="184">
        <v>0</v>
      </c>
      <c r="T122" s="185">
        <f>S122*H122</f>
        <v>0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401</v>
      </c>
    </row>
    <row r="123" spans="2:65" s="11" customFormat="1">
      <c r="B123" s="187"/>
      <c r="D123" s="188" t="s">
        <v>156</v>
      </c>
      <c r="E123" s="189" t="s">
        <v>5</v>
      </c>
      <c r="F123" s="190" t="s">
        <v>402</v>
      </c>
      <c r="H123" s="191">
        <v>24.24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71</v>
      </c>
      <c r="AY123" s="189" t="s">
        <v>148</v>
      </c>
    </row>
    <row r="124" spans="2:65" s="11" customFormat="1">
      <c r="B124" s="187"/>
      <c r="D124" s="188" t="s">
        <v>156</v>
      </c>
      <c r="E124" s="189" t="s">
        <v>5</v>
      </c>
      <c r="F124" s="190" t="s">
        <v>403</v>
      </c>
      <c r="H124" s="191">
        <v>33.825000000000003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156</v>
      </c>
      <c r="AU124" s="189" t="s">
        <v>81</v>
      </c>
      <c r="AV124" s="11" t="s">
        <v>81</v>
      </c>
      <c r="AW124" s="11" t="s">
        <v>35</v>
      </c>
      <c r="AX124" s="11" t="s">
        <v>71</v>
      </c>
      <c r="AY124" s="189" t="s">
        <v>148</v>
      </c>
    </row>
    <row r="125" spans="2:65" s="12" customFormat="1">
      <c r="B125" s="196"/>
      <c r="D125" s="197" t="s">
        <v>156</v>
      </c>
      <c r="E125" s="198" t="s">
        <v>5</v>
      </c>
      <c r="F125" s="199" t="s">
        <v>159</v>
      </c>
      <c r="H125" s="200">
        <v>58.064999999999998</v>
      </c>
      <c r="I125" s="201"/>
      <c r="L125" s="196"/>
      <c r="M125" s="202"/>
      <c r="N125" s="203"/>
      <c r="O125" s="203"/>
      <c r="P125" s="203"/>
      <c r="Q125" s="203"/>
      <c r="R125" s="203"/>
      <c r="S125" s="203"/>
      <c r="T125" s="204"/>
      <c r="AT125" s="205" t="s">
        <v>156</v>
      </c>
      <c r="AU125" s="205" t="s">
        <v>81</v>
      </c>
      <c r="AV125" s="12" t="s">
        <v>154</v>
      </c>
      <c r="AW125" s="12" t="s">
        <v>35</v>
      </c>
      <c r="AX125" s="12" t="s">
        <v>79</v>
      </c>
      <c r="AY125" s="205" t="s">
        <v>148</v>
      </c>
    </row>
    <row r="126" spans="2:65" s="1" customFormat="1" ht="22.5" customHeight="1">
      <c r="B126" s="174"/>
      <c r="C126" s="175" t="s">
        <v>205</v>
      </c>
      <c r="D126" s="175" t="s">
        <v>150</v>
      </c>
      <c r="E126" s="176" t="s">
        <v>404</v>
      </c>
      <c r="F126" s="177" t="s">
        <v>405</v>
      </c>
      <c r="G126" s="178" t="s">
        <v>294</v>
      </c>
      <c r="H126" s="179">
        <v>18</v>
      </c>
      <c r="I126" s="180"/>
      <c r="J126" s="181">
        <f>ROUND(I126*H126,2)</f>
        <v>0</v>
      </c>
      <c r="K126" s="177" t="s">
        <v>5</v>
      </c>
      <c r="L126" s="40"/>
      <c r="M126" s="182" t="s">
        <v>5</v>
      </c>
      <c r="N126" s="183" t="s">
        <v>42</v>
      </c>
      <c r="O126" s="41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23" t="s">
        <v>154</v>
      </c>
      <c r="AT126" s="23" t="s">
        <v>150</v>
      </c>
      <c r="AU126" s="23" t="s">
        <v>81</v>
      </c>
      <c r="AY126" s="23" t="s">
        <v>148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79</v>
      </c>
      <c r="BK126" s="186">
        <f>ROUND(I126*H126,2)</f>
        <v>0</v>
      </c>
      <c r="BL126" s="23" t="s">
        <v>154</v>
      </c>
      <c r="BM126" s="23" t="s">
        <v>406</v>
      </c>
    </row>
    <row r="127" spans="2:65" s="11" customFormat="1">
      <c r="B127" s="187"/>
      <c r="D127" s="197" t="s">
        <v>156</v>
      </c>
      <c r="E127" s="206" t="s">
        <v>5</v>
      </c>
      <c r="F127" s="207" t="s">
        <v>407</v>
      </c>
      <c r="H127" s="208">
        <v>18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79</v>
      </c>
      <c r="AY127" s="189" t="s">
        <v>148</v>
      </c>
    </row>
    <row r="128" spans="2:65" s="1" customFormat="1" ht="31.5" customHeight="1">
      <c r="B128" s="174"/>
      <c r="C128" s="175" t="s">
        <v>211</v>
      </c>
      <c r="D128" s="175" t="s">
        <v>150</v>
      </c>
      <c r="E128" s="176" t="s">
        <v>408</v>
      </c>
      <c r="F128" s="177" t="s">
        <v>409</v>
      </c>
      <c r="G128" s="178" t="s">
        <v>214</v>
      </c>
      <c r="H128" s="179">
        <v>10</v>
      </c>
      <c r="I128" s="180"/>
      <c r="J128" s="181">
        <f>ROUND(I128*H128,2)</f>
        <v>0</v>
      </c>
      <c r="K128" s="177" t="s">
        <v>153</v>
      </c>
      <c r="L128" s="40"/>
      <c r="M128" s="182" t="s">
        <v>5</v>
      </c>
      <c r="N128" s="183" t="s">
        <v>42</v>
      </c>
      <c r="O128" s="41"/>
      <c r="P128" s="184">
        <f>O128*H128</f>
        <v>0</v>
      </c>
      <c r="Q128" s="184">
        <v>5.8900000000000003E-3</v>
      </c>
      <c r="R128" s="184">
        <f>Q128*H128</f>
        <v>5.8900000000000001E-2</v>
      </c>
      <c r="S128" s="184">
        <v>0</v>
      </c>
      <c r="T128" s="185">
        <f>S128*H128</f>
        <v>0</v>
      </c>
      <c r="AR128" s="23" t="s">
        <v>154</v>
      </c>
      <c r="AT128" s="23" t="s">
        <v>150</v>
      </c>
      <c r="AU128" s="23" t="s">
        <v>81</v>
      </c>
      <c r="AY128" s="23" t="s">
        <v>148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79</v>
      </c>
      <c r="BK128" s="186">
        <f>ROUND(I128*H128,2)</f>
        <v>0</v>
      </c>
      <c r="BL128" s="23" t="s">
        <v>154</v>
      </c>
      <c r="BM128" s="23" t="s">
        <v>410</v>
      </c>
    </row>
    <row r="129" spans="2:65" s="1" customFormat="1" ht="22.5" customHeight="1">
      <c r="B129" s="174"/>
      <c r="C129" s="175" t="s">
        <v>217</v>
      </c>
      <c r="D129" s="175" t="s">
        <v>150</v>
      </c>
      <c r="E129" s="176" t="s">
        <v>411</v>
      </c>
      <c r="F129" s="177" t="s">
        <v>412</v>
      </c>
      <c r="G129" s="178" t="s">
        <v>294</v>
      </c>
      <c r="H129" s="179">
        <v>4</v>
      </c>
      <c r="I129" s="180"/>
      <c r="J129" s="181">
        <f>ROUND(I129*H129,2)</f>
        <v>0</v>
      </c>
      <c r="K129" s="177" t="s">
        <v>153</v>
      </c>
      <c r="L129" s="40"/>
      <c r="M129" s="182" t="s">
        <v>5</v>
      </c>
      <c r="N129" s="183" t="s">
        <v>42</v>
      </c>
      <c r="O129" s="41"/>
      <c r="P129" s="184">
        <f>O129*H129</f>
        <v>0</v>
      </c>
      <c r="Q129" s="184">
        <v>9.1800000000000007E-3</v>
      </c>
      <c r="R129" s="184">
        <f>Q129*H129</f>
        <v>3.6720000000000003E-2</v>
      </c>
      <c r="S129" s="184">
        <v>0</v>
      </c>
      <c r="T129" s="185">
        <f>S129*H129</f>
        <v>0</v>
      </c>
      <c r="AR129" s="23" t="s">
        <v>154</v>
      </c>
      <c r="AT129" s="23" t="s">
        <v>150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413</v>
      </c>
    </row>
    <row r="130" spans="2:65" s="1" customFormat="1" ht="22.5" customHeight="1">
      <c r="B130" s="174"/>
      <c r="C130" s="215" t="s">
        <v>221</v>
      </c>
      <c r="D130" s="215" t="s">
        <v>305</v>
      </c>
      <c r="E130" s="216" t="s">
        <v>414</v>
      </c>
      <c r="F130" s="217" t="s">
        <v>415</v>
      </c>
      <c r="G130" s="218" t="s">
        <v>294</v>
      </c>
      <c r="H130" s="219">
        <v>4</v>
      </c>
      <c r="I130" s="220"/>
      <c r="J130" s="221">
        <f>ROUND(I130*H130,2)</f>
        <v>0</v>
      </c>
      <c r="K130" s="217" t="s">
        <v>153</v>
      </c>
      <c r="L130" s="222"/>
      <c r="M130" s="223" t="s">
        <v>5</v>
      </c>
      <c r="N130" s="224" t="s">
        <v>42</v>
      </c>
      <c r="O130" s="41"/>
      <c r="P130" s="184">
        <f>O130*H130</f>
        <v>0</v>
      </c>
      <c r="Q130" s="184">
        <v>5.5E-2</v>
      </c>
      <c r="R130" s="184">
        <f>Q130*H130</f>
        <v>0.22</v>
      </c>
      <c r="S130" s="184">
        <v>0</v>
      </c>
      <c r="T130" s="185">
        <f>S130*H130</f>
        <v>0</v>
      </c>
      <c r="AR130" s="23" t="s">
        <v>416</v>
      </c>
      <c r="AT130" s="23" t="s">
        <v>305</v>
      </c>
      <c r="AU130" s="23" t="s">
        <v>81</v>
      </c>
      <c r="AY130" s="23" t="s">
        <v>148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3" t="s">
        <v>79</v>
      </c>
      <c r="BK130" s="186">
        <f>ROUND(I130*H130,2)</f>
        <v>0</v>
      </c>
      <c r="BL130" s="23" t="s">
        <v>239</v>
      </c>
      <c r="BM130" s="23" t="s">
        <v>417</v>
      </c>
    </row>
    <row r="131" spans="2:65" s="1" customFormat="1" ht="31.5" customHeight="1">
      <c r="B131" s="174"/>
      <c r="C131" s="175" t="s">
        <v>226</v>
      </c>
      <c r="D131" s="175" t="s">
        <v>150</v>
      </c>
      <c r="E131" s="176" t="s">
        <v>418</v>
      </c>
      <c r="F131" s="177" t="s">
        <v>419</v>
      </c>
      <c r="G131" s="178" t="s">
        <v>294</v>
      </c>
      <c r="H131" s="179">
        <v>3</v>
      </c>
      <c r="I131" s="180"/>
      <c r="J131" s="181">
        <f>ROUND(I131*H131,2)</f>
        <v>0</v>
      </c>
      <c r="K131" s="177" t="s">
        <v>153</v>
      </c>
      <c r="L131" s="40"/>
      <c r="M131" s="182" t="s">
        <v>5</v>
      </c>
      <c r="N131" s="183" t="s">
        <v>42</v>
      </c>
      <c r="O131" s="41"/>
      <c r="P131" s="184">
        <f>O131*H131</f>
        <v>0</v>
      </c>
      <c r="Q131" s="184">
        <v>4.6449999999999998E-2</v>
      </c>
      <c r="R131" s="184">
        <f>Q131*H131</f>
        <v>0.13935</v>
      </c>
      <c r="S131" s="184">
        <v>0</v>
      </c>
      <c r="T131" s="185">
        <f>S131*H131</f>
        <v>0</v>
      </c>
      <c r="AR131" s="23" t="s">
        <v>154</v>
      </c>
      <c r="AT131" s="23" t="s">
        <v>150</v>
      </c>
      <c r="AU131" s="23" t="s">
        <v>81</v>
      </c>
      <c r="AY131" s="23" t="s">
        <v>148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3" t="s">
        <v>79</v>
      </c>
      <c r="BK131" s="186">
        <f>ROUND(I131*H131,2)</f>
        <v>0</v>
      </c>
      <c r="BL131" s="23" t="s">
        <v>154</v>
      </c>
      <c r="BM131" s="23" t="s">
        <v>420</v>
      </c>
    </row>
    <row r="132" spans="2:65" s="1" customFormat="1" ht="22.5" customHeight="1">
      <c r="B132" s="174"/>
      <c r="C132" s="175" t="s">
        <v>11</v>
      </c>
      <c r="D132" s="175" t="s">
        <v>150</v>
      </c>
      <c r="E132" s="176" t="s">
        <v>421</v>
      </c>
      <c r="F132" s="177" t="s">
        <v>422</v>
      </c>
      <c r="G132" s="178" t="s">
        <v>214</v>
      </c>
      <c r="H132" s="179">
        <v>1.5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2.9999999999999997E-4</v>
      </c>
      <c r="R132" s="184">
        <f>Q132*H132</f>
        <v>4.4999999999999999E-4</v>
      </c>
      <c r="S132" s="184">
        <v>0</v>
      </c>
      <c r="T132" s="185">
        <f>S132*H132</f>
        <v>0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423</v>
      </c>
    </row>
    <row r="133" spans="2:65" s="10" customFormat="1" ht="29.85" customHeight="1">
      <c r="B133" s="160"/>
      <c r="D133" s="171" t="s">
        <v>70</v>
      </c>
      <c r="E133" s="172" t="s">
        <v>154</v>
      </c>
      <c r="F133" s="172" t="s">
        <v>171</v>
      </c>
      <c r="I133" s="163"/>
      <c r="J133" s="173">
        <f>BK133</f>
        <v>0</v>
      </c>
      <c r="L133" s="160"/>
      <c r="M133" s="165"/>
      <c r="N133" s="166"/>
      <c r="O133" s="166"/>
      <c r="P133" s="167">
        <f>SUM(P134:P159)</f>
        <v>0</v>
      </c>
      <c r="Q133" s="166"/>
      <c r="R133" s="167">
        <f>SUM(R134:R159)</f>
        <v>15.623328769999999</v>
      </c>
      <c r="S133" s="166"/>
      <c r="T133" s="168">
        <f>SUM(T134:T159)</f>
        <v>0</v>
      </c>
      <c r="AR133" s="161" t="s">
        <v>79</v>
      </c>
      <c r="AT133" s="169" t="s">
        <v>70</v>
      </c>
      <c r="AU133" s="169" t="s">
        <v>79</v>
      </c>
      <c r="AY133" s="161" t="s">
        <v>148</v>
      </c>
      <c r="BK133" s="170">
        <f>SUM(BK134:BK159)</f>
        <v>0</v>
      </c>
    </row>
    <row r="134" spans="2:65" s="1" customFormat="1" ht="22.5" customHeight="1">
      <c r="B134" s="174"/>
      <c r="C134" s="175" t="s">
        <v>239</v>
      </c>
      <c r="D134" s="175" t="s">
        <v>150</v>
      </c>
      <c r="E134" s="176" t="s">
        <v>424</v>
      </c>
      <c r="F134" s="177" t="s">
        <v>425</v>
      </c>
      <c r="G134" s="178" t="s">
        <v>174</v>
      </c>
      <c r="H134" s="179">
        <v>7.2329999999999997</v>
      </c>
      <c r="I134" s="180"/>
      <c r="J134" s="181">
        <f>ROUND(I134*H134,2)</f>
        <v>0</v>
      </c>
      <c r="K134" s="177" t="s">
        <v>5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23" t="s">
        <v>154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154</v>
      </c>
      <c r="BM134" s="23" t="s">
        <v>426</v>
      </c>
    </row>
    <row r="135" spans="2:65" s="11" customFormat="1">
      <c r="B135" s="187"/>
      <c r="D135" s="188" t="s">
        <v>156</v>
      </c>
      <c r="E135" s="189" t="s">
        <v>5</v>
      </c>
      <c r="F135" s="190" t="s">
        <v>427</v>
      </c>
      <c r="H135" s="191">
        <v>6.65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71</v>
      </c>
      <c r="AY135" s="189" t="s">
        <v>148</v>
      </c>
    </row>
    <row r="136" spans="2:65" s="11" customFormat="1">
      <c r="B136" s="187"/>
      <c r="D136" s="188" t="s">
        <v>156</v>
      </c>
      <c r="E136" s="189" t="s">
        <v>5</v>
      </c>
      <c r="F136" s="190" t="s">
        <v>428</v>
      </c>
      <c r="H136" s="191">
        <v>0.58299999999999996</v>
      </c>
      <c r="I136" s="192"/>
      <c r="L136" s="187"/>
      <c r="M136" s="193"/>
      <c r="N136" s="194"/>
      <c r="O136" s="194"/>
      <c r="P136" s="194"/>
      <c r="Q136" s="194"/>
      <c r="R136" s="194"/>
      <c r="S136" s="194"/>
      <c r="T136" s="195"/>
      <c r="AT136" s="189" t="s">
        <v>156</v>
      </c>
      <c r="AU136" s="189" t="s">
        <v>81</v>
      </c>
      <c r="AV136" s="11" t="s">
        <v>81</v>
      </c>
      <c r="AW136" s="11" t="s">
        <v>35</v>
      </c>
      <c r="AX136" s="11" t="s">
        <v>71</v>
      </c>
      <c r="AY136" s="189" t="s">
        <v>148</v>
      </c>
    </row>
    <row r="137" spans="2:65" s="12" customFormat="1">
      <c r="B137" s="196"/>
      <c r="D137" s="197" t="s">
        <v>156</v>
      </c>
      <c r="E137" s="198" t="s">
        <v>5</v>
      </c>
      <c r="F137" s="199" t="s">
        <v>159</v>
      </c>
      <c r="H137" s="200">
        <v>7.2329999999999997</v>
      </c>
      <c r="I137" s="201"/>
      <c r="L137" s="196"/>
      <c r="M137" s="202"/>
      <c r="N137" s="203"/>
      <c r="O137" s="203"/>
      <c r="P137" s="203"/>
      <c r="Q137" s="203"/>
      <c r="R137" s="203"/>
      <c r="S137" s="203"/>
      <c r="T137" s="204"/>
      <c r="AT137" s="205" t="s">
        <v>156</v>
      </c>
      <c r="AU137" s="205" t="s">
        <v>81</v>
      </c>
      <c r="AV137" s="12" t="s">
        <v>154</v>
      </c>
      <c r="AW137" s="12" t="s">
        <v>35</v>
      </c>
      <c r="AX137" s="12" t="s">
        <v>79</v>
      </c>
      <c r="AY137" s="205" t="s">
        <v>148</v>
      </c>
    </row>
    <row r="138" spans="2:65" s="1" customFormat="1" ht="22.5" customHeight="1">
      <c r="B138" s="174"/>
      <c r="C138" s="215" t="s">
        <v>244</v>
      </c>
      <c r="D138" s="215" t="s">
        <v>305</v>
      </c>
      <c r="E138" s="216" t="s">
        <v>429</v>
      </c>
      <c r="F138" s="217" t="s">
        <v>430</v>
      </c>
      <c r="G138" s="218" t="s">
        <v>174</v>
      </c>
      <c r="H138" s="219">
        <v>7.2329999999999997</v>
      </c>
      <c r="I138" s="220"/>
      <c r="J138" s="221">
        <f>ROUND(I138*H138,2)</f>
        <v>0</v>
      </c>
      <c r="K138" s="217" t="s">
        <v>5</v>
      </c>
      <c r="L138" s="222"/>
      <c r="M138" s="223" t="s">
        <v>5</v>
      </c>
      <c r="N138" s="224" t="s">
        <v>42</v>
      </c>
      <c r="O138" s="41"/>
      <c r="P138" s="184">
        <f>O138*H138</f>
        <v>0</v>
      </c>
      <c r="Q138" s="184">
        <v>8.9999999999999998E-4</v>
      </c>
      <c r="R138" s="184">
        <f>Q138*H138</f>
        <v>6.5096999999999993E-3</v>
      </c>
      <c r="S138" s="184">
        <v>0</v>
      </c>
      <c r="T138" s="185">
        <f>S138*H138</f>
        <v>0</v>
      </c>
      <c r="AR138" s="23" t="s">
        <v>416</v>
      </c>
      <c r="AT138" s="23" t="s">
        <v>305</v>
      </c>
      <c r="AU138" s="23" t="s">
        <v>81</v>
      </c>
      <c r="AY138" s="23" t="s">
        <v>148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3" t="s">
        <v>79</v>
      </c>
      <c r="BK138" s="186">
        <f>ROUND(I138*H138,2)</f>
        <v>0</v>
      </c>
      <c r="BL138" s="23" t="s">
        <v>239</v>
      </c>
      <c r="BM138" s="23" t="s">
        <v>431</v>
      </c>
    </row>
    <row r="139" spans="2:65" s="1" customFormat="1" ht="31.5" customHeight="1">
      <c r="B139" s="174"/>
      <c r="C139" s="175" t="s">
        <v>250</v>
      </c>
      <c r="D139" s="175" t="s">
        <v>150</v>
      </c>
      <c r="E139" s="176" t="s">
        <v>432</v>
      </c>
      <c r="F139" s="177" t="s">
        <v>433</v>
      </c>
      <c r="G139" s="178" t="s">
        <v>111</v>
      </c>
      <c r="H139" s="179">
        <v>4.5259999999999998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2.45343</v>
      </c>
      <c r="R139" s="184">
        <f>Q139*H139</f>
        <v>11.104224179999999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434</v>
      </c>
    </row>
    <row r="140" spans="2:65" s="11" customFormat="1">
      <c r="B140" s="187"/>
      <c r="D140" s="197" t="s">
        <v>156</v>
      </c>
      <c r="E140" s="206" t="s">
        <v>5</v>
      </c>
      <c r="F140" s="207" t="s">
        <v>435</v>
      </c>
      <c r="H140" s="208">
        <v>4.5259999999999998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35</v>
      </c>
      <c r="AX140" s="11" t="s">
        <v>79</v>
      </c>
      <c r="AY140" s="189" t="s">
        <v>148</v>
      </c>
    </row>
    <row r="141" spans="2:65" s="1" customFormat="1" ht="31.5" customHeight="1">
      <c r="B141" s="174"/>
      <c r="C141" s="175" t="s">
        <v>255</v>
      </c>
      <c r="D141" s="175" t="s">
        <v>150</v>
      </c>
      <c r="E141" s="176" t="s">
        <v>436</v>
      </c>
      <c r="F141" s="177" t="s">
        <v>437</v>
      </c>
      <c r="G141" s="178" t="s">
        <v>174</v>
      </c>
      <c r="H141" s="179">
        <v>26.803000000000001</v>
      </c>
      <c r="I141" s="180"/>
      <c r="J141" s="181">
        <f>ROUND(I141*H141,2)</f>
        <v>0</v>
      </c>
      <c r="K141" s="177" t="s">
        <v>153</v>
      </c>
      <c r="L141" s="40"/>
      <c r="M141" s="182" t="s">
        <v>5</v>
      </c>
      <c r="N141" s="183" t="s">
        <v>42</v>
      </c>
      <c r="O141" s="41"/>
      <c r="P141" s="184">
        <f>O141*H141</f>
        <v>0</v>
      </c>
      <c r="Q141" s="184">
        <v>2.15E-3</v>
      </c>
      <c r="R141" s="184">
        <f>Q141*H141</f>
        <v>5.7626450000000003E-2</v>
      </c>
      <c r="S141" s="184">
        <v>0</v>
      </c>
      <c r="T141" s="185">
        <f>S141*H141</f>
        <v>0</v>
      </c>
      <c r="AR141" s="23" t="s">
        <v>154</v>
      </c>
      <c r="AT141" s="23" t="s">
        <v>150</v>
      </c>
      <c r="AU141" s="23" t="s">
        <v>81</v>
      </c>
      <c r="AY141" s="23" t="s">
        <v>148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79</v>
      </c>
      <c r="BK141" s="186">
        <f>ROUND(I141*H141,2)</f>
        <v>0</v>
      </c>
      <c r="BL141" s="23" t="s">
        <v>154</v>
      </c>
      <c r="BM141" s="23" t="s">
        <v>438</v>
      </c>
    </row>
    <row r="142" spans="2:65" s="11" customFormat="1">
      <c r="B142" s="187"/>
      <c r="D142" s="188" t="s">
        <v>156</v>
      </c>
      <c r="E142" s="189" t="s">
        <v>5</v>
      </c>
      <c r="F142" s="190" t="s">
        <v>439</v>
      </c>
      <c r="H142" s="191">
        <v>18.103000000000002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156</v>
      </c>
      <c r="AU142" s="189" t="s">
        <v>81</v>
      </c>
      <c r="AV142" s="11" t="s">
        <v>81</v>
      </c>
      <c r="AW142" s="11" t="s">
        <v>35</v>
      </c>
      <c r="AX142" s="11" t="s">
        <v>71</v>
      </c>
      <c r="AY142" s="189" t="s">
        <v>148</v>
      </c>
    </row>
    <row r="143" spans="2:65" s="11" customFormat="1">
      <c r="B143" s="187"/>
      <c r="D143" s="188" t="s">
        <v>156</v>
      </c>
      <c r="E143" s="189" t="s">
        <v>5</v>
      </c>
      <c r="F143" s="190" t="s">
        <v>440</v>
      </c>
      <c r="H143" s="191">
        <v>8.6999999999999993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35</v>
      </c>
      <c r="AX143" s="11" t="s">
        <v>71</v>
      </c>
      <c r="AY143" s="189" t="s">
        <v>148</v>
      </c>
    </row>
    <row r="144" spans="2:65" s="12" customFormat="1">
      <c r="B144" s="196"/>
      <c r="D144" s="197" t="s">
        <v>156</v>
      </c>
      <c r="E144" s="198" t="s">
        <v>5</v>
      </c>
      <c r="F144" s="199" t="s">
        <v>159</v>
      </c>
      <c r="H144" s="200">
        <v>26.803000000000001</v>
      </c>
      <c r="I144" s="201"/>
      <c r="L144" s="196"/>
      <c r="M144" s="202"/>
      <c r="N144" s="203"/>
      <c r="O144" s="203"/>
      <c r="P144" s="203"/>
      <c r="Q144" s="203"/>
      <c r="R144" s="203"/>
      <c r="S144" s="203"/>
      <c r="T144" s="204"/>
      <c r="AT144" s="205" t="s">
        <v>156</v>
      </c>
      <c r="AU144" s="205" t="s">
        <v>81</v>
      </c>
      <c r="AV144" s="12" t="s">
        <v>154</v>
      </c>
      <c r="AW144" s="12" t="s">
        <v>35</v>
      </c>
      <c r="AX144" s="12" t="s">
        <v>79</v>
      </c>
      <c r="AY144" s="205" t="s">
        <v>148</v>
      </c>
    </row>
    <row r="145" spans="2:65" s="1" customFormat="1" ht="31.5" customHeight="1">
      <c r="B145" s="174"/>
      <c r="C145" s="175" t="s">
        <v>260</v>
      </c>
      <c r="D145" s="175" t="s">
        <v>150</v>
      </c>
      <c r="E145" s="176" t="s">
        <v>441</v>
      </c>
      <c r="F145" s="177" t="s">
        <v>442</v>
      </c>
      <c r="G145" s="178" t="s">
        <v>174</v>
      </c>
      <c r="H145" s="179">
        <v>26.803000000000001</v>
      </c>
      <c r="I145" s="180"/>
      <c r="J145" s="181">
        <f>ROUND(I145*H145,2)</f>
        <v>0</v>
      </c>
      <c r="K145" s="177" t="s">
        <v>153</v>
      </c>
      <c r="L145" s="40"/>
      <c r="M145" s="182" t="s">
        <v>5</v>
      </c>
      <c r="N145" s="183" t="s">
        <v>42</v>
      </c>
      <c r="O145" s="41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23" t="s">
        <v>154</v>
      </c>
      <c r="AT145" s="23" t="s">
        <v>150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443</v>
      </c>
    </row>
    <row r="146" spans="2:65" s="1" customFormat="1" ht="31.5" customHeight="1">
      <c r="B146" s="174"/>
      <c r="C146" s="175" t="s">
        <v>10</v>
      </c>
      <c r="D146" s="175" t="s">
        <v>150</v>
      </c>
      <c r="E146" s="176" t="s">
        <v>444</v>
      </c>
      <c r="F146" s="177" t="s">
        <v>445</v>
      </c>
      <c r="G146" s="178" t="s">
        <v>174</v>
      </c>
      <c r="H146" s="179">
        <v>18</v>
      </c>
      <c r="I146" s="180"/>
      <c r="J146" s="181">
        <f>ROUND(I146*H146,2)</f>
        <v>0</v>
      </c>
      <c r="K146" s="177" t="s">
        <v>153</v>
      </c>
      <c r="L146" s="40"/>
      <c r="M146" s="182" t="s">
        <v>5</v>
      </c>
      <c r="N146" s="183" t="s">
        <v>42</v>
      </c>
      <c r="O146" s="41"/>
      <c r="P146" s="184">
        <f>O146*H146</f>
        <v>0</v>
      </c>
      <c r="Q146" s="184">
        <v>3.0999999999999999E-3</v>
      </c>
      <c r="R146" s="184">
        <f>Q146*H146</f>
        <v>5.5799999999999995E-2</v>
      </c>
      <c r="S146" s="184">
        <v>0</v>
      </c>
      <c r="T146" s="185">
        <f>S146*H146</f>
        <v>0</v>
      </c>
      <c r="AR146" s="23" t="s">
        <v>154</v>
      </c>
      <c r="AT146" s="23" t="s">
        <v>150</v>
      </c>
      <c r="AU146" s="23" t="s">
        <v>81</v>
      </c>
      <c r="AY146" s="23" t="s">
        <v>148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3" t="s">
        <v>79</v>
      </c>
      <c r="BK146" s="186">
        <f>ROUND(I146*H146,2)</f>
        <v>0</v>
      </c>
      <c r="BL146" s="23" t="s">
        <v>154</v>
      </c>
      <c r="BM146" s="23" t="s">
        <v>446</v>
      </c>
    </row>
    <row r="147" spans="2:65" s="11" customFormat="1">
      <c r="B147" s="187"/>
      <c r="D147" s="197" t="s">
        <v>156</v>
      </c>
      <c r="E147" s="206" t="s">
        <v>5</v>
      </c>
      <c r="F147" s="207" t="s">
        <v>447</v>
      </c>
      <c r="H147" s="208">
        <v>18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156</v>
      </c>
      <c r="AU147" s="189" t="s">
        <v>81</v>
      </c>
      <c r="AV147" s="11" t="s">
        <v>81</v>
      </c>
      <c r="AW147" s="11" t="s">
        <v>35</v>
      </c>
      <c r="AX147" s="11" t="s">
        <v>79</v>
      </c>
      <c r="AY147" s="189" t="s">
        <v>148</v>
      </c>
    </row>
    <row r="148" spans="2:65" s="1" customFormat="1" ht="31.5" customHeight="1">
      <c r="B148" s="174"/>
      <c r="C148" s="175" t="s">
        <v>272</v>
      </c>
      <c r="D148" s="175" t="s">
        <v>150</v>
      </c>
      <c r="E148" s="176" t="s">
        <v>448</v>
      </c>
      <c r="F148" s="177" t="s">
        <v>449</v>
      </c>
      <c r="G148" s="178" t="s">
        <v>174</v>
      </c>
      <c r="H148" s="179">
        <v>18</v>
      </c>
      <c r="I148" s="180"/>
      <c r="J148" s="181">
        <f>ROUND(I148*H148,2)</f>
        <v>0</v>
      </c>
      <c r="K148" s="177" t="s">
        <v>153</v>
      </c>
      <c r="L148" s="40"/>
      <c r="M148" s="182" t="s">
        <v>5</v>
      </c>
      <c r="N148" s="183" t="s">
        <v>42</v>
      </c>
      <c r="O148" s="41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AR148" s="23" t="s">
        <v>154</v>
      </c>
      <c r="AT148" s="23" t="s">
        <v>150</v>
      </c>
      <c r="AU148" s="23" t="s">
        <v>81</v>
      </c>
      <c r="AY148" s="23" t="s">
        <v>148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79</v>
      </c>
      <c r="BK148" s="186">
        <f>ROUND(I148*H148,2)</f>
        <v>0</v>
      </c>
      <c r="BL148" s="23" t="s">
        <v>154</v>
      </c>
      <c r="BM148" s="23" t="s">
        <v>450</v>
      </c>
    </row>
    <row r="149" spans="2:65" s="1" customFormat="1" ht="57" customHeight="1">
      <c r="B149" s="174"/>
      <c r="C149" s="175" t="s">
        <v>280</v>
      </c>
      <c r="D149" s="175" t="s">
        <v>150</v>
      </c>
      <c r="E149" s="176" t="s">
        <v>451</v>
      </c>
      <c r="F149" s="177" t="s">
        <v>452</v>
      </c>
      <c r="G149" s="178" t="s">
        <v>253</v>
      </c>
      <c r="H149" s="179">
        <v>0.72399999999999998</v>
      </c>
      <c r="I149" s="180"/>
      <c r="J149" s="181">
        <f>ROUND(I149*H149,2)</f>
        <v>0</v>
      </c>
      <c r="K149" s="177" t="s">
        <v>153</v>
      </c>
      <c r="L149" s="40"/>
      <c r="M149" s="182" t="s">
        <v>5</v>
      </c>
      <c r="N149" s="183" t="s">
        <v>42</v>
      </c>
      <c r="O149" s="41"/>
      <c r="P149" s="184">
        <f>O149*H149</f>
        <v>0</v>
      </c>
      <c r="Q149" s="184">
        <v>1.04966</v>
      </c>
      <c r="R149" s="184">
        <f>Q149*H149</f>
        <v>0.75995383999999999</v>
      </c>
      <c r="S149" s="184">
        <v>0</v>
      </c>
      <c r="T149" s="185">
        <f>S149*H149</f>
        <v>0</v>
      </c>
      <c r="AR149" s="23" t="s">
        <v>154</v>
      </c>
      <c r="AT149" s="23" t="s">
        <v>150</v>
      </c>
      <c r="AU149" s="23" t="s">
        <v>81</v>
      </c>
      <c r="AY149" s="23" t="s">
        <v>148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3" t="s">
        <v>79</v>
      </c>
      <c r="BK149" s="186">
        <f>ROUND(I149*H149,2)</f>
        <v>0</v>
      </c>
      <c r="BL149" s="23" t="s">
        <v>154</v>
      </c>
      <c r="BM149" s="23" t="s">
        <v>453</v>
      </c>
    </row>
    <row r="150" spans="2:65" s="11" customFormat="1">
      <c r="B150" s="187"/>
      <c r="D150" s="197" t="s">
        <v>156</v>
      </c>
      <c r="E150" s="206" t="s">
        <v>5</v>
      </c>
      <c r="F150" s="207" t="s">
        <v>454</v>
      </c>
      <c r="H150" s="208">
        <v>0.72399999999999998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156</v>
      </c>
      <c r="AU150" s="189" t="s">
        <v>81</v>
      </c>
      <c r="AV150" s="11" t="s">
        <v>81</v>
      </c>
      <c r="AW150" s="11" t="s">
        <v>35</v>
      </c>
      <c r="AX150" s="11" t="s">
        <v>79</v>
      </c>
      <c r="AY150" s="189" t="s">
        <v>148</v>
      </c>
    </row>
    <row r="151" spans="2:65" s="1" customFormat="1" ht="22.5" customHeight="1">
      <c r="B151" s="174"/>
      <c r="C151" s="175" t="s">
        <v>284</v>
      </c>
      <c r="D151" s="175" t="s">
        <v>150</v>
      </c>
      <c r="E151" s="176" t="s">
        <v>455</v>
      </c>
      <c r="F151" s="177" t="s">
        <v>456</v>
      </c>
      <c r="G151" s="178" t="s">
        <v>111</v>
      </c>
      <c r="H151" s="179">
        <v>1.375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2.4533999999999998</v>
      </c>
      <c r="R151" s="184">
        <f>Q151*H151</f>
        <v>3.3734249999999997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457</v>
      </c>
    </row>
    <row r="152" spans="2:65" s="11" customFormat="1">
      <c r="B152" s="187"/>
      <c r="D152" s="197" t="s">
        <v>156</v>
      </c>
      <c r="E152" s="206" t="s">
        <v>5</v>
      </c>
      <c r="F152" s="207" t="s">
        <v>458</v>
      </c>
      <c r="H152" s="208">
        <v>1.375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79</v>
      </c>
      <c r="AY152" s="189" t="s">
        <v>148</v>
      </c>
    </row>
    <row r="153" spans="2:65" s="1" customFormat="1" ht="22.5" customHeight="1">
      <c r="B153" s="174"/>
      <c r="C153" s="175" t="s">
        <v>291</v>
      </c>
      <c r="D153" s="175" t="s">
        <v>150</v>
      </c>
      <c r="E153" s="176" t="s">
        <v>459</v>
      </c>
      <c r="F153" s="177" t="s">
        <v>460</v>
      </c>
      <c r="G153" s="178" t="s">
        <v>174</v>
      </c>
      <c r="H153" s="179">
        <v>26.064</v>
      </c>
      <c r="I153" s="180"/>
      <c r="J153" s="181">
        <f>ROUND(I153*H153,2)</f>
        <v>0</v>
      </c>
      <c r="K153" s="177" t="s">
        <v>153</v>
      </c>
      <c r="L153" s="40"/>
      <c r="M153" s="182" t="s">
        <v>5</v>
      </c>
      <c r="N153" s="183" t="s">
        <v>42</v>
      </c>
      <c r="O153" s="41"/>
      <c r="P153" s="184">
        <f>O153*H153</f>
        <v>0</v>
      </c>
      <c r="Q153" s="184">
        <v>5.1900000000000002E-3</v>
      </c>
      <c r="R153" s="184">
        <f>Q153*H153</f>
        <v>0.13527216</v>
      </c>
      <c r="S153" s="184">
        <v>0</v>
      </c>
      <c r="T153" s="185">
        <f>S153*H153</f>
        <v>0</v>
      </c>
      <c r="AR153" s="23" t="s">
        <v>154</v>
      </c>
      <c r="AT153" s="23" t="s">
        <v>150</v>
      </c>
      <c r="AU153" s="23" t="s">
        <v>81</v>
      </c>
      <c r="AY153" s="23" t="s">
        <v>148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3" t="s">
        <v>79</v>
      </c>
      <c r="BK153" s="186">
        <f>ROUND(I153*H153,2)</f>
        <v>0</v>
      </c>
      <c r="BL153" s="23" t="s">
        <v>154</v>
      </c>
      <c r="BM153" s="23" t="s">
        <v>461</v>
      </c>
    </row>
    <row r="154" spans="2:65" s="11" customFormat="1">
      <c r="B154" s="187"/>
      <c r="D154" s="188" t="s">
        <v>156</v>
      </c>
      <c r="E154" s="189" t="s">
        <v>5</v>
      </c>
      <c r="F154" s="190" t="s">
        <v>462</v>
      </c>
      <c r="H154" s="191">
        <v>15.984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89" t="s">
        <v>156</v>
      </c>
      <c r="AU154" s="189" t="s">
        <v>81</v>
      </c>
      <c r="AV154" s="11" t="s">
        <v>81</v>
      </c>
      <c r="AW154" s="11" t="s">
        <v>35</v>
      </c>
      <c r="AX154" s="11" t="s">
        <v>71</v>
      </c>
      <c r="AY154" s="189" t="s">
        <v>148</v>
      </c>
    </row>
    <row r="155" spans="2:65" s="11" customFormat="1">
      <c r="B155" s="187"/>
      <c r="D155" s="188" t="s">
        <v>156</v>
      </c>
      <c r="E155" s="189" t="s">
        <v>5</v>
      </c>
      <c r="F155" s="190" t="s">
        <v>463</v>
      </c>
      <c r="H155" s="191">
        <v>10.08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156</v>
      </c>
      <c r="AU155" s="189" t="s">
        <v>81</v>
      </c>
      <c r="AV155" s="11" t="s">
        <v>81</v>
      </c>
      <c r="AW155" s="11" t="s">
        <v>35</v>
      </c>
      <c r="AX155" s="11" t="s">
        <v>71</v>
      </c>
      <c r="AY155" s="189" t="s">
        <v>148</v>
      </c>
    </row>
    <row r="156" spans="2:65" s="12" customFormat="1">
      <c r="B156" s="196"/>
      <c r="D156" s="197" t="s">
        <v>156</v>
      </c>
      <c r="E156" s="198" t="s">
        <v>5</v>
      </c>
      <c r="F156" s="199" t="s">
        <v>159</v>
      </c>
      <c r="H156" s="200">
        <v>26.064</v>
      </c>
      <c r="I156" s="201"/>
      <c r="L156" s="196"/>
      <c r="M156" s="202"/>
      <c r="N156" s="203"/>
      <c r="O156" s="203"/>
      <c r="P156" s="203"/>
      <c r="Q156" s="203"/>
      <c r="R156" s="203"/>
      <c r="S156" s="203"/>
      <c r="T156" s="204"/>
      <c r="AT156" s="205" t="s">
        <v>156</v>
      </c>
      <c r="AU156" s="205" t="s">
        <v>81</v>
      </c>
      <c r="AV156" s="12" t="s">
        <v>154</v>
      </c>
      <c r="AW156" s="12" t="s">
        <v>35</v>
      </c>
      <c r="AX156" s="12" t="s">
        <v>79</v>
      </c>
      <c r="AY156" s="205" t="s">
        <v>148</v>
      </c>
    </row>
    <row r="157" spans="2:65" s="1" customFormat="1" ht="22.5" customHeight="1">
      <c r="B157" s="174"/>
      <c r="C157" s="175" t="s">
        <v>296</v>
      </c>
      <c r="D157" s="175" t="s">
        <v>150</v>
      </c>
      <c r="E157" s="176" t="s">
        <v>464</v>
      </c>
      <c r="F157" s="177" t="s">
        <v>465</v>
      </c>
      <c r="G157" s="178" t="s">
        <v>174</v>
      </c>
      <c r="H157" s="179">
        <v>26.064</v>
      </c>
      <c r="I157" s="180"/>
      <c r="J157" s="181">
        <f>ROUND(I157*H157,2)</f>
        <v>0</v>
      </c>
      <c r="K157" s="177" t="s">
        <v>153</v>
      </c>
      <c r="L157" s="40"/>
      <c r="M157" s="182" t="s">
        <v>5</v>
      </c>
      <c r="N157" s="183" t="s">
        <v>42</v>
      </c>
      <c r="O157" s="41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23" t="s">
        <v>154</v>
      </c>
      <c r="AT157" s="23" t="s">
        <v>150</v>
      </c>
      <c r="AU157" s="23" t="s">
        <v>81</v>
      </c>
      <c r="AY157" s="23" t="s">
        <v>148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79</v>
      </c>
      <c r="BK157" s="186">
        <f>ROUND(I157*H157,2)</f>
        <v>0</v>
      </c>
      <c r="BL157" s="23" t="s">
        <v>154</v>
      </c>
      <c r="BM157" s="23" t="s">
        <v>466</v>
      </c>
    </row>
    <row r="158" spans="2:65" s="1" customFormat="1" ht="22.5" customHeight="1">
      <c r="B158" s="174"/>
      <c r="C158" s="175" t="s">
        <v>300</v>
      </c>
      <c r="D158" s="175" t="s">
        <v>150</v>
      </c>
      <c r="E158" s="176" t="s">
        <v>467</v>
      </c>
      <c r="F158" s="177" t="s">
        <v>468</v>
      </c>
      <c r="G158" s="178" t="s">
        <v>253</v>
      </c>
      <c r="H158" s="179">
        <v>0.124</v>
      </c>
      <c r="I158" s="180"/>
      <c r="J158" s="181">
        <f>ROUND(I158*H158,2)</f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>O158*H158</f>
        <v>0</v>
      </c>
      <c r="Q158" s="184">
        <v>1.0525599999999999</v>
      </c>
      <c r="R158" s="184">
        <f>Q158*H158</f>
        <v>0.13051743999999998</v>
      </c>
      <c r="S158" s="184">
        <v>0</v>
      </c>
      <c r="T158" s="185">
        <f>S158*H158</f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3" t="s">
        <v>79</v>
      </c>
      <c r="BK158" s="186">
        <f>ROUND(I158*H158,2)</f>
        <v>0</v>
      </c>
      <c r="BL158" s="23" t="s">
        <v>154</v>
      </c>
      <c r="BM158" s="23" t="s">
        <v>469</v>
      </c>
    </row>
    <row r="159" spans="2:65" s="11" customFormat="1">
      <c r="B159" s="187"/>
      <c r="D159" s="188" t="s">
        <v>156</v>
      </c>
      <c r="F159" s="190" t="s">
        <v>470</v>
      </c>
      <c r="H159" s="191">
        <v>0.124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156</v>
      </c>
      <c r="AU159" s="189" t="s">
        <v>81</v>
      </c>
      <c r="AV159" s="11" t="s">
        <v>81</v>
      </c>
      <c r="AW159" s="11" t="s">
        <v>6</v>
      </c>
      <c r="AX159" s="11" t="s">
        <v>79</v>
      </c>
      <c r="AY159" s="189" t="s">
        <v>148</v>
      </c>
    </row>
    <row r="160" spans="2:65" s="10" customFormat="1" ht="29.85" customHeight="1">
      <c r="B160" s="160"/>
      <c r="D160" s="171" t="s">
        <v>70</v>
      </c>
      <c r="E160" s="172" t="s">
        <v>186</v>
      </c>
      <c r="F160" s="172" t="s">
        <v>471</v>
      </c>
      <c r="I160" s="163"/>
      <c r="J160" s="173">
        <f>BK160</f>
        <v>0</v>
      </c>
      <c r="L160" s="160"/>
      <c r="M160" s="165"/>
      <c r="N160" s="166"/>
      <c r="O160" s="166"/>
      <c r="P160" s="167">
        <f>SUM(P161:P190)</f>
        <v>0</v>
      </c>
      <c r="Q160" s="166"/>
      <c r="R160" s="167">
        <f>SUM(R161:R190)</f>
        <v>28.184834259999999</v>
      </c>
      <c r="S160" s="166"/>
      <c r="T160" s="168">
        <f>SUM(T161:T190)</f>
        <v>0</v>
      </c>
      <c r="AR160" s="161" t="s">
        <v>79</v>
      </c>
      <c r="AT160" s="169" t="s">
        <v>70</v>
      </c>
      <c r="AU160" s="169" t="s">
        <v>79</v>
      </c>
      <c r="AY160" s="161" t="s">
        <v>148</v>
      </c>
      <c r="BK160" s="170">
        <f>SUM(BK161:BK190)</f>
        <v>0</v>
      </c>
    </row>
    <row r="161" spans="2:65" s="1" customFormat="1" ht="31.5" customHeight="1">
      <c r="B161" s="174"/>
      <c r="C161" s="175" t="s">
        <v>309</v>
      </c>
      <c r="D161" s="175" t="s">
        <v>150</v>
      </c>
      <c r="E161" s="176" t="s">
        <v>472</v>
      </c>
      <c r="F161" s="177" t="s">
        <v>473</v>
      </c>
      <c r="G161" s="178" t="s">
        <v>174</v>
      </c>
      <c r="H161" s="179">
        <v>15.72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9.3999999999999997E-4</v>
      </c>
      <c r="R161" s="184">
        <f>Q161*H161</f>
        <v>1.47768E-2</v>
      </c>
      <c r="S161" s="184">
        <v>0</v>
      </c>
      <c r="T161" s="185">
        <f>S161*H161</f>
        <v>0</v>
      </c>
      <c r="AR161" s="23" t="s">
        <v>154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154</v>
      </c>
      <c r="BM161" s="23" t="s">
        <v>474</v>
      </c>
    </row>
    <row r="162" spans="2:65" s="11" customFormat="1">
      <c r="B162" s="187"/>
      <c r="D162" s="188" t="s">
        <v>156</v>
      </c>
      <c r="E162" s="189" t="s">
        <v>5</v>
      </c>
      <c r="F162" s="190" t="s">
        <v>475</v>
      </c>
      <c r="H162" s="191">
        <v>10.92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156</v>
      </c>
      <c r="AU162" s="189" t="s">
        <v>81</v>
      </c>
      <c r="AV162" s="11" t="s">
        <v>81</v>
      </c>
      <c r="AW162" s="11" t="s">
        <v>35</v>
      </c>
      <c r="AX162" s="11" t="s">
        <v>71</v>
      </c>
      <c r="AY162" s="189" t="s">
        <v>148</v>
      </c>
    </row>
    <row r="163" spans="2:65" s="11" customFormat="1">
      <c r="B163" s="187"/>
      <c r="D163" s="188" t="s">
        <v>156</v>
      </c>
      <c r="E163" s="189" t="s">
        <v>5</v>
      </c>
      <c r="F163" s="190" t="s">
        <v>476</v>
      </c>
      <c r="H163" s="191">
        <v>4.8</v>
      </c>
      <c r="I163" s="192"/>
      <c r="L163" s="187"/>
      <c r="M163" s="193"/>
      <c r="N163" s="194"/>
      <c r="O163" s="194"/>
      <c r="P163" s="194"/>
      <c r="Q163" s="194"/>
      <c r="R163" s="194"/>
      <c r="S163" s="194"/>
      <c r="T163" s="195"/>
      <c r="AT163" s="189" t="s">
        <v>156</v>
      </c>
      <c r="AU163" s="189" t="s">
        <v>81</v>
      </c>
      <c r="AV163" s="11" t="s">
        <v>81</v>
      </c>
      <c r="AW163" s="11" t="s">
        <v>35</v>
      </c>
      <c r="AX163" s="11" t="s">
        <v>71</v>
      </c>
      <c r="AY163" s="189" t="s">
        <v>148</v>
      </c>
    </row>
    <row r="164" spans="2:65" s="12" customFormat="1">
      <c r="B164" s="196"/>
      <c r="D164" s="197" t="s">
        <v>156</v>
      </c>
      <c r="E164" s="198" t="s">
        <v>5</v>
      </c>
      <c r="F164" s="199" t="s">
        <v>159</v>
      </c>
      <c r="H164" s="200">
        <v>15.72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205" t="s">
        <v>156</v>
      </c>
      <c r="AU164" s="205" t="s">
        <v>81</v>
      </c>
      <c r="AV164" s="12" t="s">
        <v>154</v>
      </c>
      <c r="AW164" s="12" t="s">
        <v>35</v>
      </c>
      <c r="AX164" s="12" t="s">
        <v>79</v>
      </c>
      <c r="AY164" s="205" t="s">
        <v>148</v>
      </c>
    </row>
    <row r="165" spans="2:65" s="1" customFormat="1" ht="44.25" customHeight="1">
      <c r="B165" s="174"/>
      <c r="C165" s="175" t="s">
        <v>477</v>
      </c>
      <c r="D165" s="175" t="s">
        <v>150</v>
      </c>
      <c r="E165" s="176" t="s">
        <v>478</v>
      </c>
      <c r="F165" s="177" t="s">
        <v>479</v>
      </c>
      <c r="G165" s="178" t="s">
        <v>174</v>
      </c>
      <c r="H165" s="179">
        <v>15.72</v>
      </c>
      <c r="I165" s="180"/>
      <c r="J165" s="181">
        <f>ROUND(I165*H165,2)</f>
        <v>0</v>
      </c>
      <c r="K165" s="177" t="s">
        <v>153</v>
      </c>
      <c r="L165" s="40"/>
      <c r="M165" s="182" t="s">
        <v>5</v>
      </c>
      <c r="N165" s="183" t="s">
        <v>42</v>
      </c>
      <c r="O165" s="41"/>
      <c r="P165" s="184">
        <f>O165*H165</f>
        <v>0</v>
      </c>
      <c r="Q165" s="184">
        <v>1.8380000000000001E-2</v>
      </c>
      <c r="R165" s="184">
        <f>Q165*H165</f>
        <v>0.28893360000000001</v>
      </c>
      <c r="S165" s="184">
        <v>0</v>
      </c>
      <c r="T165" s="185">
        <f>S165*H165</f>
        <v>0</v>
      </c>
      <c r="AR165" s="23" t="s">
        <v>154</v>
      </c>
      <c r="AT165" s="23" t="s">
        <v>150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154</v>
      </c>
      <c r="BM165" s="23" t="s">
        <v>480</v>
      </c>
    </row>
    <row r="166" spans="2:65" s="1" customFormat="1" ht="31.5" customHeight="1">
      <c r="B166" s="174"/>
      <c r="C166" s="175" t="s">
        <v>481</v>
      </c>
      <c r="D166" s="175" t="s">
        <v>150</v>
      </c>
      <c r="E166" s="176" t="s">
        <v>482</v>
      </c>
      <c r="F166" s="177" t="s">
        <v>483</v>
      </c>
      <c r="G166" s="178" t="s">
        <v>174</v>
      </c>
      <c r="H166" s="179">
        <v>15.72</v>
      </c>
      <c r="I166" s="180"/>
      <c r="J166" s="181">
        <f>ROUND(I166*H166,2)</f>
        <v>0</v>
      </c>
      <c r="K166" s="177" t="s">
        <v>153</v>
      </c>
      <c r="L166" s="40"/>
      <c r="M166" s="182" t="s">
        <v>5</v>
      </c>
      <c r="N166" s="183" t="s">
        <v>42</v>
      </c>
      <c r="O166" s="41"/>
      <c r="P166" s="184">
        <f>O166*H166</f>
        <v>0</v>
      </c>
      <c r="Q166" s="184">
        <v>7.9000000000000008E-3</v>
      </c>
      <c r="R166" s="184">
        <f>Q166*H166</f>
        <v>0.12418800000000002</v>
      </c>
      <c r="S166" s="184">
        <v>0</v>
      </c>
      <c r="T166" s="185">
        <f>S166*H166</f>
        <v>0</v>
      </c>
      <c r="AR166" s="23" t="s">
        <v>154</v>
      </c>
      <c r="AT166" s="23" t="s">
        <v>150</v>
      </c>
      <c r="AU166" s="23" t="s">
        <v>81</v>
      </c>
      <c r="AY166" s="23" t="s">
        <v>148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3" t="s">
        <v>79</v>
      </c>
      <c r="BK166" s="186">
        <f>ROUND(I166*H166,2)</f>
        <v>0</v>
      </c>
      <c r="BL166" s="23" t="s">
        <v>154</v>
      </c>
      <c r="BM166" s="23" t="s">
        <v>484</v>
      </c>
    </row>
    <row r="167" spans="2:65" s="1" customFormat="1" ht="31.5" customHeight="1">
      <c r="B167" s="174"/>
      <c r="C167" s="175" t="s">
        <v>485</v>
      </c>
      <c r="D167" s="175" t="s">
        <v>150</v>
      </c>
      <c r="E167" s="176" t="s">
        <v>486</v>
      </c>
      <c r="F167" s="177" t="s">
        <v>487</v>
      </c>
      <c r="G167" s="178" t="s">
        <v>174</v>
      </c>
      <c r="H167" s="179">
        <v>100.99</v>
      </c>
      <c r="I167" s="180"/>
      <c r="J167" s="181">
        <f>ROUND(I167*H167,2)</f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>O167*H167</f>
        <v>0</v>
      </c>
      <c r="Q167" s="184">
        <v>1.54E-2</v>
      </c>
      <c r="R167" s="184">
        <f>Q167*H167</f>
        <v>1.5552459999999999</v>
      </c>
      <c r="S167" s="184">
        <v>0</v>
      </c>
      <c r="T167" s="185">
        <f>S167*H167</f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79</v>
      </c>
      <c r="BK167" s="186">
        <f>ROUND(I167*H167,2)</f>
        <v>0</v>
      </c>
      <c r="BL167" s="23" t="s">
        <v>154</v>
      </c>
      <c r="BM167" s="23" t="s">
        <v>488</v>
      </c>
    </row>
    <row r="168" spans="2:65" s="13" customFormat="1">
      <c r="B168" s="225"/>
      <c r="D168" s="188" t="s">
        <v>156</v>
      </c>
      <c r="E168" s="226" t="s">
        <v>5</v>
      </c>
      <c r="F168" s="227" t="s">
        <v>489</v>
      </c>
      <c r="H168" s="228" t="s">
        <v>5</v>
      </c>
      <c r="I168" s="229"/>
      <c r="L168" s="225"/>
      <c r="M168" s="230"/>
      <c r="N168" s="231"/>
      <c r="O168" s="231"/>
      <c r="P168" s="231"/>
      <c r="Q168" s="231"/>
      <c r="R168" s="231"/>
      <c r="S168" s="231"/>
      <c r="T168" s="232"/>
      <c r="AT168" s="228" t="s">
        <v>156</v>
      </c>
      <c r="AU168" s="228" t="s">
        <v>81</v>
      </c>
      <c r="AV168" s="13" t="s">
        <v>79</v>
      </c>
      <c r="AW168" s="13" t="s">
        <v>35</v>
      </c>
      <c r="AX168" s="13" t="s">
        <v>71</v>
      </c>
      <c r="AY168" s="228" t="s">
        <v>148</v>
      </c>
    </row>
    <row r="169" spans="2:65" s="11" customFormat="1">
      <c r="B169" s="187"/>
      <c r="D169" s="188" t="s">
        <v>156</v>
      </c>
      <c r="E169" s="189" t="s">
        <v>5</v>
      </c>
      <c r="F169" s="190" t="s">
        <v>490</v>
      </c>
      <c r="H169" s="191">
        <v>18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156</v>
      </c>
      <c r="AU169" s="189" t="s">
        <v>81</v>
      </c>
      <c r="AV169" s="11" t="s">
        <v>81</v>
      </c>
      <c r="AW169" s="11" t="s">
        <v>35</v>
      </c>
      <c r="AX169" s="11" t="s">
        <v>71</v>
      </c>
      <c r="AY169" s="189" t="s">
        <v>148</v>
      </c>
    </row>
    <row r="170" spans="2:65" s="11" customFormat="1">
      <c r="B170" s="187"/>
      <c r="D170" s="188" t="s">
        <v>156</v>
      </c>
      <c r="E170" s="189" t="s">
        <v>5</v>
      </c>
      <c r="F170" s="190" t="s">
        <v>491</v>
      </c>
      <c r="H170" s="191">
        <v>45.25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156</v>
      </c>
      <c r="AU170" s="189" t="s">
        <v>81</v>
      </c>
      <c r="AV170" s="11" t="s">
        <v>81</v>
      </c>
      <c r="AW170" s="11" t="s">
        <v>35</v>
      </c>
      <c r="AX170" s="11" t="s">
        <v>71</v>
      </c>
      <c r="AY170" s="189" t="s">
        <v>148</v>
      </c>
    </row>
    <row r="171" spans="2:65" s="11" customFormat="1">
      <c r="B171" s="187"/>
      <c r="D171" s="188" t="s">
        <v>156</v>
      </c>
      <c r="E171" s="189" t="s">
        <v>5</v>
      </c>
      <c r="F171" s="190" t="s">
        <v>492</v>
      </c>
      <c r="H171" s="191">
        <v>22.4</v>
      </c>
      <c r="I171" s="192"/>
      <c r="L171" s="187"/>
      <c r="M171" s="193"/>
      <c r="N171" s="194"/>
      <c r="O171" s="194"/>
      <c r="P171" s="194"/>
      <c r="Q171" s="194"/>
      <c r="R171" s="194"/>
      <c r="S171" s="194"/>
      <c r="T171" s="195"/>
      <c r="AT171" s="189" t="s">
        <v>156</v>
      </c>
      <c r="AU171" s="189" t="s">
        <v>81</v>
      </c>
      <c r="AV171" s="11" t="s">
        <v>81</v>
      </c>
      <c r="AW171" s="11" t="s">
        <v>35</v>
      </c>
      <c r="AX171" s="11" t="s">
        <v>71</v>
      </c>
      <c r="AY171" s="189" t="s">
        <v>148</v>
      </c>
    </row>
    <row r="172" spans="2:65" s="11" customFormat="1">
      <c r="B172" s="187"/>
      <c r="D172" s="188" t="s">
        <v>156</v>
      </c>
      <c r="E172" s="189" t="s">
        <v>5</v>
      </c>
      <c r="F172" s="190" t="s">
        <v>493</v>
      </c>
      <c r="H172" s="191">
        <v>15.34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156</v>
      </c>
      <c r="AU172" s="189" t="s">
        <v>81</v>
      </c>
      <c r="AV172" s="11" t="s">
        <v>81</v>
      </c>
      <c r="AW172" s="11" t="s">
        <v>35</v>
      </c>
      <c r="AX172" s="11" t="s">
        <v>71</v>
      </c>
      <c r="AY172" s="189" t="s">
        <v>148</v>
      </c>
    </row>
    <row r="173" spans="2:65" s="12" customFormat="1">
      <c r="B173" s="196"/>
      <c r="D173" s="197" t="s">
        <v>156</v>
      </c>
      <c r="E173" s="198" t="s">
        <v>5</v>
      </c>
      <c r="F173" s="199" t="s">
        <v>159</v>
      </c>
      <c r="H173" s="200">
        <v>100.99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205" t="s">
        <v>156</v>
      </c>
      <c r="AU173" s="205" t="s">
        <v>81</v>
      </c>
      <c r="AV173" s="12" t="s">
        <v>154</v>
      </c>
      <c r="AW173" s="12" t="s">
        <v>35</v>
      </c>
      <c r="AX173" s="12" t="s">
        <v>79</v>
      </c>
      <c r="AY173" s="205" t="s">
        <v>148</v>
      </c>
    </row>
    <row r="174" spans="2:65" s="1" customFormat="1" ht="31.5" customHeight="1">
      <c r="B174" s="174"/>
      <c r="C174" s="175" t="s">
        <v>416</v>
      </c>
      <c r="D174" s="175" t="s">
        <v>150</v>
      </c>
      <c r="E174" s="176" t="s">
        <v>494</v>
      </c>
      <c r="F174" s="177" t="s">
        <v>495</v>
      </c>
      <c r="G174" s="178" t="s">
        <v>174</v>
      </c>
      <c r="H174" s="179">
        <v>4.8</v>
      </c>
      <c r="I174" s="180"/>
      <c r="J174" s="181">
        <f>ROUND(I174*H174,2)</f>
        <v>0</v>
      </c>
      <c r="K174" s="177" t="s">
        <v>153</v>
      </c>
      <c r="L174" s="40"/>
      <c r="M174" s="182" t="s">
        <v>5</v>
      </c>
      <c r="N174" s="183" t="s">
        <v>42</v>
      </c>
      <c r="O174" s="41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AR174" s="23" t="s">
        <v>154</v>
      </c>
      <c r="AT174" s="23" t="s">
        <v>150</v>
      </c>
      <c r="AU174" s="23" t="s">
        <v>81</v>
      </c>
      <c r="AY174" s="23" t="s">
        <v>148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3" t="s">
        <v>79</v>
      </c>
      <c r="BK174" s="186">
        <f>ROUND(I174*H174,2)</f>
        <v>0</v>
      </c>
      <c r="BL174" s="23" t="s">
        <v>154</v>
      </c>
      <c r="BM174" s="23" t="s">
        <v>496</v>
      </c>
    </row>
    <row r="175" spans="2:65" s="1" customFormat="1" ht="31.5" customHeight="1">
      <c r="B175" s="174"/>
      <c r="C175" s="175" t="s">
        <v>497</v>
      </c>
      <c r="D175" s="175" t="s">
        <v>150</v>
      </c>
      <c r="E175" s="176" t="s">
        <v>498</v>
      </c>
      <c r="F175" s="177" t="s">
        <v>499</v>
      </c>
      <c r="G175" s="178" t="s">
        <v>111</v>
      </c>
      <c r="H175" s="179">
        <v>5.0279999999999996</v>
      </c>
      <c r="I175" s="180"/>
      <c r="J175" s="181">
        <f>ROUND(I175*H175,2)</f>
        <v>0</v>
      </c>
      <c r="K175" s="177" t="s">
        <v>153</v>
      </c>
      <c r="L175" s="40"/>
      <c r="M175" s="182" t="s">
        <v>5</v>
      </c>
      <c r="N175" s="183" t="s">
        <v>42</v>
      </c>
      <c r="O175" s="41"/>
      <c r="P175" s="184">
        <f>O175*H175</f>
        <v>0</v>
      </c>
      <c r="Q175" s="184">
        <v>2.45329</v>
      </c>
      <c r="R175" s="184">
        <f>Q175*H175</f>
        <v>12.335142119999999</v>
      </c>
      <c r="S175" s="184">
        <v>0</v>
      </c>
      <c r="T175" s="185">
        <f>S175*H175</f>
        <v>0</v>
      </c>
      <c r="AR175" s="23" t="s">
        <v>154</v>
      </c>
      <c r="AT175" s="23" t="s">
        <v>150</v>
      </c>
      <c r="AU175" s="23" t="s">
        <v>81</v>
      </c>
      <c r="AY175" s="23" t="s">
        <v>148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3" t="s">
        <v>79</v>
      </c>
      <c r="BK175" s="186">
        <f>ROUND(I175*H175,2)</f>
        <v>0</v>
      </c>
      <c r="BL175" s="23" t="s">
        <v>154</v>
      </c>
      <c r="BM175" s="23" t="s">
        <v>500</v>
      </c>
    </row>
    <row r="176" spans="2:65" s="11" customFormat="1">
      <c r="B176" s="187"/>
      <c r="D176" s="188" t="s">
        <v>156</v>
      </c>
      <c r="E176" s="189" t="s">
        <v>5</v>
      </c>
      <c r="F176" s="190" t="s">
        <v>501</v>
      </c>
      <c r="H176" s="191">
        <v>4.524</v>
      </c>
      <c r="I176" s="192"/>
      <c r="L176" s="187"/>
      <c r="M176" s="193"/>
      <c r="N176" s="194"/>
      <c r="O176" s="194"/>
      <c r="P176" s="194"/>
      <c r="Q176" s="194"/>
      <c r="R176" s="194"/>
      <c r="S176" s="194"/>
      <c r="T176" s="195"/>
      <c r="AT176" s="189" t="s">
        <v>156</v>
      </c>
      <c r="AU176" s="189" t="s">
        <v>81</v>
      </c>
      <c r="AV176" s="11" t="s">
        <v>81</v>
      </c>
      <c r="AW176" s="11" t="s">
        <v>35</v>
      </c>
      <c r="AX176" s="11" t="s">
        <v>71</v>
      </c>
      <c r="AY176" s="189" t="s">
        <v>148</v>
      </c>
    </row>
    <row r="177" spans="2:65" s="11" customFormat="1">
      <c r="B177" s="187"/>
      <c r="D177" s="188" t="s">
        <v>156</v>
      </c>
      <c r="E177" s="189" t="s">
        <v>5</v>
      </c>
      <c r="F177" s="190" t="s">
        <v>502</v>
      </c>
      <c r="H177" s="191">
        <v>0.504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156</v>
      </c>
      <c r="AU177" s="189" t="s">
        <v>81</v>
      </c>
      <c r="AV177" s="11" t="s">
        <v>81</v>
      </c>
      <c r="AW177" s="11" t="s">
        <v>35</v>
      </c>
      <c r="AX177" s="11" t="s">
        <v>71</v>
      </c>
      <c r="AY177" s="189" t="s">
        <v>148</v>
      </c>
    </row>
    <row r="178" spans="2:65" s="12" customFormat="1">
      <c r="B178" s="196"/>
      <c r="D178" s="197" t="s">
        <v>156</v>
      </c>
      <c r="E178" s="198" t="s">
        <v>5</v>
      </c>
      <c r="F178" s="199" t="s">
        <v>159</v>
      </c>
      <c r="H178" s="200">
        <v>5.0279999999999996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205" t="s">
        <v>156</v>
      </c>
      <c r="AU178" s="205" t="s">
        <v>81</v>
      </c>
      <c r="AV178" s="12" t="s">
        <v>154</v>
      </c>
      <c r="AW178" s="12" t="s">
        <v>35</v>
      </c>
      <c r="AX178" s="12" t="s">
        <v>79</v>
      </c>
      <c r="AY178" s="205" t="s">
        <v>148</v>
      </c>
    </row>
    <row r="179" spans="2:65" s="1" customFormat="1" ht="31.5" customHeight="1">
      <c r="B179" s="174"/>
      <c r="C179" s="175" t="s">
        <v>503</v>
      </c>
      <c r="D179" s="175" t="s">
        <v>150</v>
      </c>
      <c r="E179" s="176" t="s">
        <v>504</v>
      </c>
      <c r="F179" s="177" t="s">
        <v>505</v>
      </c>
      <c r="G179" s="178" t="s">
        <v>111</v>
      </c>
      <c r="H179" s="179">
        <v>5.0279999999999996</v>
      </c>
      <c r="I179" s="180"/>
      <c r="J179" s="181">
        <f>ROUND(I179*H179,2)</f>
        <v>0</v>
      </c>
      <c r="K179" s="177" t="s">
        <v>153</v>
      </c>
      <c r="L179" s="40"/>
      <c r="M179" s="182" t="s">
        <v>5</v>
      </c>
      <c r="N179" s="183" t="s">
        <v>42</v>
      </c>
      <c r="O179" s="41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AR179" s="23" t="s">
        <v>154</v>
      </c>
      <c r="AT179" s="23" t="s">
        <v>150</v>
      </c>
      <c r="AU179" s="23" t="s">
        <v>81</v>
      </c>
      <c r="AY179" s="23" t="s">
        <v>148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3" t="s">
        <v>79</v>
      </c>
      <c r="BK179" s="186">
        <f>ROUND(I179*H179,2)</f>
        <v>0</v>
      </c>
      <c r="BL179" s="23" t="s">
        <v>154</v>
      </c>
      <c r="BM179" s="23" t="s">
        <v>506</v>
      </c>
    </row>
    <row r="180" spans="2:65" s="1" customFormat="1" ht="22.5" customHeight="1">
      <c r="B180" s="174"/>
      <c r="C180" s="175" t="s">
        <v>507</v>
      </c>
      <c r="D180" s="175" t="s">
        <v>150</v>
      </c>
      <c r="E180" s="176" t="s">
        <v>508</v>
      </c>
      <c r="F180" s="177" t="s">
        <v>509</v>
      </c>
      <c r="G180" s="178" t="s">
        <v>253</v>
      </c>
      <c r="H180" s="179">
        <v>0.189</v>
      </c>
      <c r="I180" s="180"/>
      <c r="J180" s="181">
        <f>ROUND(I180*H180,2)</f>
        <v>0</v>
      </c>
      <c r="K180" s="177" t="s">
        <v>153</v>
      </c>
      <c r="L180" s="40"/>
      <c r="M180" s="182" t="s">
        <v>5</v>
      </c>
      <c r="N180" s="183" t="s">
        <v>42</v>
      </c>
      <c r="O180" s="41"/>
      <c r="P180" s="184">
        <f>O180*H180</f>
        <v>0</v>
      </c>
      <c r="Q180" s="184">
        <v>1.0530600000000001</v>
      </c>
      <c r="R180" s="184">
        <f>Q180*H180</f>
        <v>0.19902834000000003</v>
      </c>
      <c r="S180" s="184">
        <v>0</v>
      </c>
      <c r="T180" s="185">
        <f>S180*H180</f>
        <v>0</v>
      </c>
      <c r="AR180" s="23" t="s">
        <v>154</v>
      </c>
      <c r="AT180" s="23" t="s">
        <v>150</v>
      </c>
      <c r="AU180" s="23" t="s">
        <v>81</v>
      </c>
      <c r="AY180" s="23" t="s">
        <v>148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3" t="s">
        <v>79</v>
      </c>
      <c r="BK180" s="186">
        <f>ROUND(I180*H180,2)</f>
        <v>0</v>
      </c>
      <c r="BL180" s="23" t="s">
        <v>154</v>
      </c>
      <c r="BM180" s="23" t="s">
        <v>510</v>
      </c>
    </row>
    <row r="181" spans="2:65" s="11" customFormat="1">
      <c r="B181" s="187"/>
      <c r="D181" s="188" t="s">
        <v>156</v>
      </c>
      <c r="E181" s="189" t="s">
        <v>5</v>
      </c>
      <c r="F181" s="190" t="s">
        <v>511</v>
      </c>
      <c r="H181" s="191">
        <v>0.17199999999999999</v>
      </c>
      <c r="I181" s="192"/>
      <c r="L181" s="187"/>
      <c r="M181" s="193"/>
      <c r="N181" s="194"/>
      <c r="O181" s="194"/>
      <c r="P181" s="194"/>
      <c r="Q181" s="194"/>
      <c r="R181" s="194"/>
      <c r="S181" s="194"/>
      <c r="T181" s="195"/>
      <c r="AT181" s="189" t="s">
        <v>156</v>
      </c>
      <c r="AU181" s="189" t="s">
        <v>81</v>
      </c>
      <c r="AV181" s="11" t="s">
        <v>81</v>
      </c>
      <c r="AW181" s="11" t="s">
        <v>35</v>
      </c>
      <c r="AX181" s="11" t="s">
        <v>71</v>
      </c>
      <c r="AY181" s="189" t="s">
        <v>148</v>
      </c>
    </row>
    <row r="182" spans="2:65" s="11" customFormat="1">
      <c r="B182" s="187"/>
      <c r="D182" s="188" t="s">
        <v>156</v>
      </c>
      <c r="E182" s="189" t="s">
        <v>5</v>
      </c>
      <c r="F182" s="190" t="s">
        <v>512</v>
      </c>
      <c r="H182" s="191">
        <v>1.7000000000000001E-2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156</v>
      </c>
      <c r="AU182" s="189" t="s">
        <v>81</v>
      </c>
      <c r="AV182" s="11" t="s">
        <v>81</v>
      </c>
      <c r="AW182" s="11" t="s">
        <v>35</v>
      </c>
      <c r="AX182" s="11" t="s">
        <v>71</v>
      </c>
      <c r="AY182" s="189" t="s">
        <v>148</v>
      </c>
    </row>
    <row r="183" spans="2:65" s="12" customFormat="1">
      <c r="B183" s="196"/>
      <c r="D183" s="197" t="s">
        <v>156</v>
      </c>
      <c r="E183" s="198" t="s">
        <v>5</v>
      </c>
      <c r="F183" s="199" t="s">
        <v>159</v>
      </c>
      <c r="H183" s="200">
        <v>0.189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81</v>
      </c>
      <c r="AV183" s="12" t="s">
        <v>154</v>
      </c>
      <c r="AW183" s="12" t="s">
        <v>35</v>
      </c>
      <c r="AX183" s="12" t="s">
        <v>79</v>
      </c>
      <c r="AY183" s="205" t="s">
        <v>148</v>
      </c>
    </row>
    <row r="184" spans="2:65" s="1" customFormat="1" ht="31.5" customHeight="1">
      <c r="B184" s="174"/>
      <c r="C184" s="175" t="s">
        <v>513</v>
      </c>
      <c r="D184" s="175" t="s">
        <v>150</v>
      </c>
      <c r="E184" s="176" t="s">
        <v>514</v>
      </c>
      <c r="F184" s="177" t="s">
        <v>515</v>
      </c>
      <c r="G184" s="178" t="s">
        <v>174</v>
      </c>
      <c r="H184" s="179">
        <v>64.34</v>
      </c>
      <c r="I184" s="180"/>
      <c r="J184" s="181">
        <f>ROUND(I184*H184,2)</f>
        <v>0</v>
      </c>
      <c r="K184" s="177" t="s">
        <v>153</v>
      </c>
      <c r="L184" s="40"/>
      <c r="M184" s="182" t="s">
        <v>5</v>
      </c>
      <c r="N184" s="183" t="s">
        <v>42</v>
      </c>
      <c r="O184" s="41"/>
      <c r="P184" s="184">
        <f>O184*H184</f>
        <v>0</v>
      </c>
      <c r="Q184" s="184">
        <v>0.105</v>
      </c>
      <c r="R184" s="184">
        <f>Q184*H184</f>
        <v>6.7557</v>
      </c>
      <c r="S184" s="184">
        <v>0</v>
      </c>
      <c r="T184" s="185">
        <f>S184*H184</f>
        <v>0</v>
      </c>
      <c r="AR184" s="23" t="s">
        <v>154</v>
      </c>
      <c r="AT184" s="23" t="s">
        <v>150</v>
      </c>
      <c r="AU184" s="23" t="s">
        <v>81</v>
      </c>
      <c r="AY184" s="23" t="s">
        <v>148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3" t="s">
        <v>79</v>
      </c>
      <c r="BK184" s="186">
        <f>ROUND(I184*H184,2)</f>
        <v>0</v>
      </c>
      <c r="BL184" s="23" t="s">
        <v>154</v>
      </c>
      <c r="BM184" s="23" t="s">
        <v>516</v>
      </c>
    </row>
    <row r="185" spans="2:65" s="13" customFormat="1">
      <c r="B185" s="225"/>
      <c r="D185" s="188" t="s">
        <v>156</v>
      </c>
      <c r="E185" s="226" t="s">
        <v>5</v>
      </c>
      <c r="F185" s="227" t="s">
        <v>517</v>
      </c>
      <c r="H185" s="228" t="s">
        <v>5</v>
      </c>
      <c r="I185" s="229"/>
      <c r="L185" s="225"/>
      <c r="M185" s="230"/>
      <c r="N185" s="231"/>
      <c r="O185" s="231"/>
      <c r="P185" s="231"/>
      <c r="Q185" s="231"/>
      <c r="R185" s="231"/>
      <c r="S185" s="231"/>
      <c r="T185" s="232"/>
      <c r="AT185" s="228" t="s">
        <v>156</v>
      </c>
      <c r="AU185" s="228" t="s">
        <v>81</v>
      </c>
      <c r="AV185" s="13" t="s">
        <v>79</v>
      </c>
      <c r="AW185" s="13" t="s">
        <v>35</v>
      </c>
      <c r="AX185" s="13" t="s">
        <v>71</v>
      </c>
      <c r="AY185" s="228" t="s">
        <v>148</v>
      </c>
    </row>
    <row r="186" spans="2:65" s="11" customFormat="1">
      <c r="B186" s="187"/>
      <c r="D186" s="197" t="s">
        <v>156</v>
      </c>
      <c r="E186" s="206" t="s">
        <v>5</v>
      </c>
      <c r="F186" s="207" t="s">
        <v>518</v>
      </c>
      <c r="H186" s="208">
        <v>64.34</v>
      </c>
      <c r="I186" s="192"/>
      <c r="L186" s="187"/>
      <c r="M186" s="193"/>
      <c r="N186" s="194"/>
      <c r="O186" s="194"/>
      <c r="P186" s="194"/>
      <c r="Q186" s="194"/>
      <c r="R186" s="194"/>
      <c r="S186" s="194"/>
      <c r="T186" s="195"/>
      <c r="AT186" s="189" t="s">
        <v>156</v>
      </c>
      <c r="AU186" s="189" t="s">
        <v>81</v>
      </c>
      <c r="AV186" s="11" t="s">
        <v>81</v>
      </c>
      <c r="AW186" s="11" t="s">
        <v>35</v>
      </c>
      <c r="AX186" s="11" t="s">
        <v>79</v>
      </c>
      <c r="AY186" s="189" t="s">
        <v>148</v>
      </c>
    </row>
    <row r="187" spans="2:65" s="1" customFormat="1" ht="31.5" customHeight="1">
      <c r="B187" s="174"/>
      <c r="C187" s="175" t="s">
        <v>519</v>
      </c>
      <c r="D187" s="175" t="s">
        <v>150</v>
      </c>
      <c r="E187" s="176" t="s">
        <v>520</v>
      </c>
      <c r="F187" s="177" t="s">
        <v>521</v>
      </c>
      <c r="G187" s="178" t="s">
        <v>174</v>
      </c>
      <c r="H187" s="179">
        <v>24.37</v>
      </c>
      <c r="I187" s="180"/>
      <c r="J187" s="181">
        <f>ROUND(I187*H187,2)</f>
        <v>0</v>
      </c>
      <c r="K187" s="177" t="s">
        <v>153</v>
      </c>
      <c r="L187" s="40"/>
      <c r="M187" s="182" t="s">
        <v>5</v>
      </c>
      <c r="N187" s="183" t="s">
        <v>42</v>
      </c>
      <c r="O187" s="41"/>
      <c r="P187" s="184">
        <f>O187*H187</f>
        <v>0</v>
      </c>
      <c r="Q187" s="184">
        <v>0.28361999999999998</v>
      </c>
      <c r="R187" s="184">
        <f>Q187*H187</f>
        <v>6.9118193999999997</v>
      </c>
      <c r="S187" s="184">
        <v>0</v>
      </c>
      <c r="T187" s="185">
        <f>S187*H187</f>
        <v>0</v>
      </c>
      <c r="AR187" s="23" t="s">
        <v>154</v>
      </c>
      <c r="AT187" s="23" t="s">
        <v>150</v>
      </c>
      <c r="AU187" s="23" t="s">
        <v>81</v>
      </c>
      <c r="AY187" s="23" t="s">
        <v>148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3" t="s">
        <v>79</v>
      </c>
      <c r="BK187" s="186">
        <f>ROUND(I187*H187,2)</f>
        <v>0</v>
      </c>
      <c r="BL187" s="23" t="s">
        <v>154</v>
      </c>
      <c r="BM187" s="23" t="s">
        <v>522</v>
      </c>
    </row>
    <row r="188" spans="2:65" s="11" customFormat="1">
      <c r="B188" s="187"/>
      <c r="D188" s="188" t="s">
        <v>156</v>
      </c>
      <c r="E188" s="189" t="s">
        <v>5</v>
      </c>
      <c r="F188" s="190" t="s">
        <v>523</v>
      </c>
      <c r="H188" s="191">
        <v>17.37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89" t="s">
        <v>156</v>
      </c>
      <c r="AU188" s="189" t="s">
        <v>81</v>
      </c>
      <c r="AV188" s="11" t="s">
        <v>81</v>
      </c>
      <c r="AW188" s="11" t="s">
        <v>35</v>
      </c>
      <c r="AX188" s="11" t="s">
        <v>71</v>
      </c>
      <c r="AY188" s="189" t="s">
        <v>148</v>
      </c>
    </row>
    <row r="189" spans="2:65" s="11" customFormat="1">
      <c r="B189" s="187"/>
      <c r="D189" s="188" t="s">
        <v>156</v>
      </c>
      <c r="E189" s="189" t="s">
        <v>5</v>
      </c>
      <c r="F189" s="190" t="s">
        <v>524</v>
      </c>
      <c r="H189" s="191">
        <v>7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156</v>
      </c>
      <c r="AU189" s="189" t="s">
        <v>81</v>
      </c>
      <c r="AV189" s="11" t="s">
        <v>81</v>
      </c>
      <c r="AW189" s="11" t="s">
        <v>35</v>
      </c>
      <c r="AX189" s="11" t="s">
        <v>71</v>
      </c>
      <c r="AY189" s="189" t="s">
        <v>148</v>
      </c>
    </row>
    <row r="190" spans="2:65" s="12" customFormat="1">
      <c r="B190" s="196"/>
      <c r="D190" s="188" t="s">
        <v>156</v>
      </c>
      <c r="E190" s="209" t="s">
        <v>5</v>
      </c>
      <c r="F190" s="210" t="s">
        <v>159</v>
      </c>
      <c r="H190" s="211">
        <v>24.37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205" t="s">
        <v>156</v>
      </c>
      <c r="AU190" s="205" t="s">
        <v>81</v>
      </c>
      <c r="AV190" s="12" t="s">
        <v>154</v>
      </c>
      <c r="AW190" s="12" t="s">
        <v>35</v>
      </c>
      <c r="AX190" s="12" t="s">
        <v>79</v>
      </c>
      <c r="AY190" s="205" t="s">
        <v>148</v>
      </c>
    </row>
    <row r="191" spans="2:65" s="10" customFormat="1" ht="29.85" customHeight="1">
      <c r="B191" s="160"/>
      <c r="D191" s="171" t="s">
        <v>70</v>
      </c>
      <c r="E191" s="172" t="s">
        <v>177</v>
      </c>
      <c r="F191" s="172" t="s">
        <v>178</v>
      </c>
      <c r="I191" s="163"/>
      <c r="J191" s="173">
        <f>BK191</f>
        <v>0</v>
      </c>
      <c r="L191" s="160"/>
      <c r="M191" s="165"/>
      <c r="N191" s="166"/>
      <c r="O191" s="166"/>
      <c r="P191" s="167">
        <f>SUM(P192:P283)</f>
        <v>0</v>
      </c>
      <c r="Q191" s="166"/>
      <c r="R191" s="167">
        <f>SUM(R192:R283)</f>
        <v>15.624648559999999</v>
      </c>
      <c r="S191" s="166"/>
      <c r="T191" s="168">
        <f>SUM(T192:T283)</f>
        <v>21.567090000000004</v>
      </c>
      <c r="AR191" s="161" t="s">
        <v>79</v>
      </c>
      <c r="AT191" s="169" t="s">
        <v>70</v>
      </c>
      <c r="AU191" s="169" t="s">
        <v>79</v>
      </c>
      <c r="AY191" s="161" t="s">
        <v>148</v>
      </c>
      <c r="BK191" s="170">
        <f>SUM(BK192:BK283)</f>
        <v>0</v>
      </c>
    </row>
    <row r="192" spans="2:65" s="1" customFormat="1" ht="31.5" customHeight="1">
      <c r="B192" s="174"/>
      <c r="C192" s="175" t="s">
        <v>525</v>
      </c>
      <c r="D192" s="175" t="s">
        <v>150</v>
      </c>
      <c r="E192" s="176" t="s">
        <v>526</v>
      </c>
      <c r="F192" s="177" t="s">
        <v>527</v>
      </c>
      <c r="G192" s="178" t="s">
        <v>214</v>
      </c>
      <c r="H192" s="179">
        <v>21.3</v>
      </c>
      <c r="I192" s="180"/>
      <c r="J192" s="181">
        <f>ROUND(I192*H192,2)</f>
        <v>0</v>
      </c>
      <c r="K192" s="177" t="s">
        <v>153</v>
      </c>
      <c r="L192" s="40"/>
      <c r="M192" s="182" t="s">
        <v>5</v>
      </c>
      <c r="N192" s="183" t="s">
        <v>42</v>
      </c>
      <c r="O192" s="41"/>
      <c r="P192" s="184">
        <f>O192*H192</f>
        <v>0</v>
      </c>
      <c r="Q192" s="184">
        <v>9.5990000000000006E-2</v>
      </c>
      <c r="R192" s="184">
        <f>Q192*H192</f>
        <v>2.0445870000000004</v>
      </c>
      <c r="S192" s="184">
        <v>0</v>
      </c>
      <c r="T192" s="185">
        <f>S192*H192</f>
        <v>0</v>
      </c>
      <c r="AR192" s="23" t="s">
        <v>154</v>
      </c>
      <c r="AT192" s="23" t="s">
        <v>150</v>
      </c>
      <c r="AU192" s="23" t="s">
        <v>81</v>
      </c>
      <c r="AY192" s="23" t="s">
        <v>148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3" t="s">
        <v>79</v>
      </c>
      <c r="BK192" s="186">
        <f>ROUND(I192*H192,2)</f>
        <v>0</v>
      </c>
      <c r="BL192" s="23" t="s">
        <v>154</v>
      </c>
      <c r="BM192" s="23" t="s">
        <v>528</v>
      </c>
    </row>
    <row r="193" spans="2:65" s="11" customFormat="1">
      <c r="B193" s="187"/>
      <c r="D193" s="197" t="s">
        <v>156</v>
      </c>
      <c r="E193" s="206" t="s">
        <v>5</v>
      </c>
      <c r="F193" s="207" t="s">
        <v>529</v>
      </c>
      <c r="H193" s="208">
        <v>21.3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156</v>
      </c>
      <c r="AU193" s="189" t="s">
        <v>81</v>
      </c>
      <c r="AV193" s="11" t="s">
        <v>81</v>
      </c>
      <c r="AW193" s="11" t="s">
        <v>35</v>
      </c>
      <c r="AX193" s="11" t="s">
        <v>79</v>
      </c>
      <c r="AY193" s="189" t="s">
        <v>148</v>
      </c>
    </row>
    <row r="194" spans="2:65" s="1" customFormat="1" ht="22.5" customHeight="1">
      <c r="B194" s="174"/>
      <c r="C194" s="215" t="s">
        <v>530</v>
      </c>
      <c r="D194" s="215" t="s">
        <v>305</v>
      </c>
      <c r="E194" s="216" t="s">
        <v>531</v>
      </c>
      <c r="F194" s="217" t="s">
        <v>532</v>
      </c>
      <c r="G194" s="218" t="s">
        <v>294</v>
      </c>
      <c r="H194" s="219">
        <v>42.6</v>
      </c>
      <c r="I194" s="220"/>
      <c r="J194" s="221">
        <f>ROUND(I194*H194,2)</f>
        <v>0</v>
      </c>
      <c r="K194" s="217" t="s">
        <v>153</v>
      </c>
      <c r="L194" s="222"/>
      <c r="M194" s="223" t="s">
        <v>5</v>
      </c>
      <c r="N194" s="224" t="s">
        <v>42</v>
      </c>
      <c r="O194" s="41"/>
      <c r="P194" s="184">
        <f>O194*H194</f>
        <v>0</v>
      </c>
      <c r="Q194" s="184">
        <v>1.6799999999999999E-2</v>
      </c>
      <c r="R194" s="184">
        <f>Q194*H194</f>
        <v>0.71567999999999998</v>
      </c>
      <c r="S194" s="184">
        <v>0</v>
      </c>
      <c r="T194" s="185">
        <f>S194*H194</f>
        <v>0</v>
      </c>
      <c r="AR194" s="23" t="s">
        <v>196</v>
      </c>
      <c r="AT194" s="23" t="s">
        <v>305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533</v>
      </c>
    </row>
    <row r="195" spans="2:65" s="11" customFormat="1">
      <c r="B195" s="187"/>
      <c r="D195" s="197" t="s">
        <v>156</v>
      </c>
      <c r="F195" s="207" t="s">
        <v>534</v>
      </c>
      <c r="H195" s="208">
        <v>42.6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6</v>
      </c>
      <c r="AX195" s="11" t="s">
        <v>79</v>
      </c>
      <c r="AY195" s="189" t="s">
        <v>148</v>
      </c>
    </row>
    <row r="196" spans="2:65" s="1" customFormat="1" ht="22.5" customHeight="1">
      <c r="B196" s="174"/>
      <c r="C196" s="175" t="s">
        <v>535</v>
      </c>
      <c r="D196" s="175" t="s">
        <v>150</v>
      </c>
      <c r="E196" s="176" t="s">
        <v>536</v>
      </c>
      <c r="F196" s="177" t="s">
        <v>537</v>
      </c>
      <c r="G196" s="178" t="s">
        <v>111</v>
      </c>
      <c r="H196" s="179">
        <v>1.5980000000000001</v>
      </c>
      <c r="I196" s="180"/>
      <c r="J196" s="181">
        <f>ROUND(I196*H196,2)</f>
        <v>0</v>
      </c>
      <c r="K196" s="177" t="s">
        <v>153</v>
      </c>
      <c r="L196" s="40"/>
      <c r="M196" s="182" t="s">
        <v>5</v>
      </c>
      <c r="N196" s="183" t="s">
        <v>42</v>
      </c>
      <c r="O196" s="41"/>
      <c r="P196" s="184">
        <f>O196*H196</f>
        <v>0</v>
      </c>
      <c r="Q196" s="184">
        <v>2.2563399999999998</v>
      </c>
      <c r="R196" s="184">
        <f>Q196*H196</f>
        <v>3.6056313199999996</v>
      </c>
      <c r="S196" s="184">
        <v>0</v>
      </c>
      <c r="T196" s="185">
        <f>S196*H196</f>
        <v>0</v>
      </c>
      <c r="AR196" s="23" t="s">
        <v>154</v>
      </c>
      <c r="AT196" s="23" t="s">
        <v>150</v>
      </c>
      <c r="AU196" s="23" t="s">
        <v>81</v>
      </c>
      <c r="AY196" s="23" t="s">
        <v>148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3" t="s">
        <v>79</v>
      </c>
      <c r="BK196" s="186">
        <f>ROUND(I196*H196,2)</f>
        <v>0</v>
      </c>
      <c r="BL196" s="23" t="s">
        <v>154</v>
      </c>
      <c r="BM196" s="23" t="s">
        <v>538</v>
      </c>
    </row>
    <row r="197" spans="2:65" s="11" customFormat="1">
      <c r="B197" s="187"/>
      <c r="D197" s="197" t="s">
        <v>156</v>
      </c>
      <c r="E197" s="206" t="s">
        <v>5</v>
      </c>
      <c r="F197" s="207" t="s">
        <v>539</v>
      </c>
      <c r="H197" s="208">
        <v>1.5980000000000001</v>
      </c>
      <c r="I197" s="192"/>
      <c r="L197" s="187"/>
      <c r="M197" s="193"/>
      <c r="N197" s="194"/>
      <c r="O197" s="194"/>
      <c r="P197" s="194"/>
      <c r="Q197" s="194"/>
      <c r="R197" s="194"/>
      <c r="S197" s="194"/>
      <c r="T197" s="195"/>
      <c r="AT197" s="189" t="s">
        <v>156</v>
      </c>
      <c r="AU197" s="189" t="s">
        <v>81</v>
      </c>
      <c r="AV197" s="11" t="s">
        <v>81</v>
      </c>
      <c r="AW197" s="11" t="s">
        <v>35</v>
      </c>
      <c r="AX197" s="11" t="s">
        <v>79</v>
      </c>
      <c r="AY197" s="189" t="s">
        <v>148</v>
      </c>
    </row>
    <row r="198" spans="2:65" s="1" customFormat="1" ht="22.5" customHeight="1">
      <c r="B198" s="174"/>
      <c r="C198" s="175" t="s">
        <v>540</v>
      </c>
      <c r="D198" s="175" t="s">
        <v>150</v>
      </c>
      <c r="E198" s="176" t="s">
        <v>541</v>
      </c>
      <c r="F198" s="177" t="s">
        <v>542</v>
      </c>
      <c r="G198" s="178" t="s">
        <v>294</v>
      </c>
      <c r="H198" s="179">
        <v>2</v>
      </c>
      <c r="I198" s="180"/>
      <c r="J198" s="181">
        <f>ROUND(I198*H198,2)</f>
        <v>0</v>
      </c>
      <c r="K198" s="177" t="s">
        <v>5</v>
      </c>
      <c r="L198" s="40"/>
      <c r="M198" s="182" t="s">
        <v>5</v>
      </c>
      <c r="N198" s="183" t="s">
        <v>42</v>
      </c>
      <c r="O198" s="41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AR198" s="23" t="s">
        <v>154</v>
      </c>
      <c r="AT198" s="23" t="s">
        <v>150</v>
      </c>
      <c r="AU198" s="23" t="s">
        <v>81</v>
      </c>
      <c r="AY198" s="23" t="s">
        <v>148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3" t="s">
        <v>79</v>
      </c>
      <c r="BK198" s="186">
        <f>ROUND(I198*H198,2)</f>
        <v>0</v>
      </c>
      <c r="BL198" s="23" t="s">
        <v>154</v>
      </c>
      <c r="BM198" s="23" t="s">
        <v>543</v>
      </c>
    </row>
    <row r="199" spans="2:65" s="1" customFormat="1" ht="22.5" customHeight="1">
      <c r="B199" s="174"/>
      <c r="C199" s="175" t="s">
        <v>344</v>
      </c>
      <c r="D199" s="175" t="s">
        <v>150</v>
      </c>
      <c r="E199" s="176" t="s">
        <v>544</v>
      </c>
      <c r="F199" s="177" t="s">
        <v>545</v>
      </c>
      <c r="G199" s="178" t="s">
        <v>111</v>
      </c>
      <c r="H199" s="179">
        <v>226.19499999999999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546</v>
      </c>
    </row>
    <row r="200" spans="2:65" s="1" customFormat="1" ht="27">
      <c r="B200" s="40"/>
      <c r="D200" s="188" t="s">
        <v>547</v>
      </c>
      <c r="F200" s="233" t="s">
        <v>548</v>
      </c>
      <c r="I200" s="234"/>
      <c r="L200" s="40"/>
      <c r="M200" s="235"/>
      <c r="N200" s="41"/>
      <c r="O200" s="41"/>
      <c r="P200" s="41"/>
      <c r="Q200" s="41"/>
      <c r="R200" s="41"/>
      <c r="S200" s="41"/>
      <c r="T200" s="69"/>
      <c r="AT200" s="23" t="s">
        <v>547</v>
      </c>
      <c r="AU200" s="23" t="s">
        <v>81</v>
      </c>
    </row>
    <row r="201" spans="2:65" s="11" customFormat="1">
      <c r="B201" s="187"/>
      <c r="D201" s="197" t="s">
        <v>156</v>
      </c>
      <c r="E201" s="206" t="s">
        <v>5</v>
      </c>
      <c r="F201" s="207" t="s">
        <v>549</v>
      </c>
      <c r="H201" s="208">
        <v>226.19499999999999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156</v>
      </c>
      <c r="AU201" s="189" t="s">
        <v>81</v>
      </c>
      <c r="AV201" s="11" t="s">
        <v>81</v>
      </c>
      <c r="AW201" s="11" t="s">
        <v>35</v>
      </c>
      <c r="AX201" s="11" t="s">
        <v>79</v>
      </c>
      <c r="AY201" s="189" t="s">
        <v>148</v>
      </c>
    </row>
    <row r="202" spans="2:65" s="1" customFormat="1" ht="22.5" customHeight="1">
      <c r="B202" s="174"/>
      <c r="C202" s="175" t="s">
        <v>550</v>
      </c>
      <c r="D202" s="175" t="s">
        <v>150</v>
      </c>
      <c r="E202" s="176" t="s">
        <v>551</v>
      </c>
      <c r="F202" s="177" t="s">
        <v>552</v>
      </c>
      <c r="G202" s="178" t="s">
        <v>111</v>
      </c>
      <c r="H202" s="179">
        <v>226.19499999999999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553</v>
      </c>
    </row>
    <row r="203" spans="2:65" s="1" customFormat="1" ht="31.5" customHeight="1">
      <c r="B203" s="174"/>
      <c r="C203" s="215" t="s">
        <v>554</v>
      </c>
      <c r="D203" s="215" t="s">
        <v>305</v>
      </c>
      <c r="E203" s="216" t="s">
        <v>555</v>
      </c>
      <c r="F203" s="217" t="s">
        <v>556</v>
      </c>
      <c r="G203" s="218" t="s">
        <v>111</v>
      </c>
      <c r="H203" s="219">
        <v>226.19499999999999</v>
      </c>
      <c r="I203" s="220"/>
      <c r="J203" s="221">
        <f>ROUND(I203*H203,2)</f>
        <v>0</v>
      </c>
      <c r="K203" s="217" t="s">
        <v>153</v>
      </c>
      <c r="L203" s="222"/>
      <c r="M203" s="223" t="s">
        <v>5</v>
      </c>
      <c r="N203" s="224" t="s">
        <v>42</v>
      </c>
      <c r="O203" s="41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AR203" s="23" t="s">
        <v>196</v>
      </c>
      <c r="AT203" s="23" t="s">
        <v>305</v>
      </c>
      <c r="AU203" s="23" t="s">
        <v>81</v>
      </c>
      <c r="AY203" s="23" t="s">
        <v>148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3" t="s">
        <v>79</v>
      </c>
      <c r="BK203" s="186">
        <f>ROUND(I203*H203,2)</f>
        <v>0</v>
      </c>
      <c r="BL203" s="23" t="s">
        <v>154</v>
      </c>
      <c r="BM203" s="23" t="s">
        <v>557</v>
      </c>
    </row>
    <row r="204" spans="2:65" s="1" customFormat="1" ht="31.5" customHeight="1">
      <c r="B204" s="174"/>
      <c r="C204" s="175" t="s">
        <v>558</v>
      </c>
      <c r="D204" s="175" t="s">
        <v>150</v>
      </c>
      <c r="E204" s="176" t="s">
        <v>559</v>
      </c>
      <c r="F204" s="177" t="s">
        <v>560</v>
      </c>
      <c r="G204" s="178" t="s">
        <v>174</v>
      </c>
      <c r="H204" s="179">
        <v>215.79599999999999</v>
      </c>
      <c r="I204" s="180"/>
      <c r="J204" s="181">
        <f>ROUND(I204*H204,2)</f>
        <v>0</v>
      </c>
      <c r="K204" s="177" t="s">
        <v>153</v>
      </c>
      <c r="L204" s="40"/>
      <c r="M204" s="182" t="s">
        <v>5</v>
      </c>
      <c r="N204" s="183" t="s">
        <v>42</v>
      </c>
      <c r="O204" s="41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AR204" s="23" t="s">
        <v>154</v>
      </c>
      <c r="AT204" s="23" t="s">
        <v>150</v>
      </c>
      <c r="AU204" s="23" t="s">
        <v>81</v>
      </c>
      <c r="AY204" s="23" t="s">
        <v>148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3" t="s">
        <v>79</v>
      </c>
      <c r="BK204" s="186">
        <f>ROUND(I204*H204,2)</f>
        <v>0</v>
      </c>
      <c r="BL204" s="23" t="s">
        <v>154</v>
      </c>
      <c r="BM204" s="23" t="s">
        <v>561</v>
      </c>
    </row>
    <row r="205" spans="2:65" s="11" customFormat="1">
      <c r="B205" s="187"/>
      <c r="D205" s="188" t="s">
        <v>156</v>
      </c>
      <c r="E205" s="189" t="s">
        <v>5</v>
      </c>
      <c r="F205" s="190" t="s">
        <v>562</v>
      </c>
      <c r="H205" s="191">
        <v>150.79599999999999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89" t="s">
        <v>156</v>
      </c>
      <c r="AU205" s="189" t="s">
        <v>81</v>
      </c>
      <c r="AV205" s="11" t="s">
        <v>81</v>
      </c>
      <c r="AW205" s="11" t="s">
        <v>35</v>
      </c>
      <c r="AX205" s="11" t="s">
        <v>71</v>
      </c>
      <c r="AY205" s="189" t="s">
        <v>148</v>
      </c>
    </row>
    <row r="206" spans="2:65" s="11" customFormat="1">
      <c r="B206" s="187"/>
      <c r="D206" s="188" t="s">
        <v>156</v>
      </c>
      <c r="E206" s="189" t="s">
        <v>5</v>
      </c>
      <c r="F206" s="190" t="s">
        <v>563</v>
      </c>
      <c r="H206" s="191">
        <v>59</v>
      </c>
      <c r="I206" s="192"/>
      <c r="L206" s="187"/>
      <c r="M206" s="193"/>
      <c r="N206" s="194"/>
      <c r="O206" s="194"/>
      <c r="P206" s="194"/>
      <c r="Q206" s="194"/>
      <c r="R206" s="194"/>
      <c r="S206" s="194"/>
      <c r="T206" s="195"/>
      <c r="AT206" s="189" t="s">
        <v>156</v>
      </c>
      <c r="AU206" s="189" t="s">
        <v>81</v>
      </c>
      <c r="AV206" s="11" t="s">
        <v>81</v>
      </c>
      <c r="AW206" s="11" t="s">
        <v>35</v>
      </c>
      <c r="AX206" s="11" t="s">
        <v>71</v>
      </c>
      <c r="AY206" s="189" t="s">
        <v>148</v>
      </c>
    </row>
    <row r="207" spans="2:65" s="11" customFormat="1">
      <c r="B207" s="187"/>
      <c r="D207" s="188" t="s">
        <v>156</v>
      </c>
      <c r="E207" s="189" t="s">
        <v>5</v>
      </c>
      <c r="F207" s="190" t="s">
        <v>564</v>
      </c>
      <c r="H207" s="191">
        <v>6</v>
      </c>
      <c r="I207" s="192"/>
      <c r="L207" s="187"/>
      <c r="M207" s="193"/>
      <c r="N207" s="194"/>
      <c r="O207" s="194"/>
      <c r="P207" s="194"/>
      <c r="Q207" s="194"/>
      <c r="R207" s="194"/>
      <c r="S207" s="194"/>
      <c r="T207" s="195"/>
      <c r="AT207" s="189" t="s">
        <v>156</v>
      </c>
      <c r="AU207" s="189" t="s">
        <v>81</v>
      </c>
      <c r="AV207" s="11" t="s">
        <v>81</v>
      </c>
      <c r="AW207" s="11" t="s">
        <v>35</v>
      </c>
      <c r="AX207" s="11" t="s">
        <v>71</v>
      </c>
      <c r="AY207" s="189" t="s">
        <v>148</v>
      </c>
    </row>
    <row r="208" spans="2:65" s="12" customFormat="1">
      <c r="B208" s="196"/>
      <c r="D208" s="197" t="s">
        <v>156</v>
      </c>
      <c r="E208" s="198" t="s">
        <v>5</v>
      </c>
      <c r="F208" s="199" t="s">
        <v>159</v>
      </c>
      <c r="H208" s="200">
        <v>215.79599999999999</v>
      </c>
      <c r="I208" s="201"/>
      <c r="L208" s="196"/>
      <c r="M208" s="202"/>
      <c r="N208" s="203"/>
      <c r="O208" s="203"/>
      <c r="P208" s="203"/>
      <c r="Q208" s="203"/>
      <c r="R208" s="203"/>
      <c r="S208" s="203"/>
      <c r="T208" s="204"/>
      <c r="AT208" s="205" t="s">
        <v>156</v>
      </c>
      <c r="AU208" s="205" t="s">
        <v>81</v>
      </c>
      <c r="AV208" s="12" t="s">
        <v>154</v>
      </c>
      <c r="AW208" s="12" t="s">
        <v>35</v>
      </c>
      <c r="AX208" s="12" t="s">
        <v>79</v>
      </c>
      <c r="AY208" s="205" t="s">
        <v>148</v>
      </c>
    </row>
    <row r="209" spans="2:65" s="1" customFormat="1" ht="44.25" customHeight="1">
      <c r="B209" s="174"/>
      <c r="C209" s="175" t="s">
        <v>565</v>
      </c>
      <c r="D209" s="175" t="s">
        <v>150</v>
      </c>
      <c r="E209" s="176" t="s">
        <v>566</v>
      </c>
      <c r="F209" s="177" t="s">
        <v>567</v>
      </c>
      <c r="G209" s="178" t="s">
        <v>174</v>
      </c>
      <c r="H209" s="179">
        <v>215.79599999999999</v>
      </c>
      <c r="I209" s="180"/>
      <c r="J209" s="181">
        <f t="shared" ref="J209:J214" si="0">ROUND(I209*H209,2)</f>
        <v>0</v>
      </c>
      <c r="K209" s="177" t="s">
        <v>153</v>
      </c>
      <c r="L209" s="40"/>
      <c r="M209" s="182" t="s">
        <v>5</v>
      </c>
      <c r="N209" s="183" t="s">
        <v>42</v>
      </c>
      <c r="O209" s="41"/>
      <c r="P209" s="184">
        <f t="shared" ref="P209:P214" si="1">O209*H209</f>
        <v>0</v>
      </c>
      <c r="Q209" s="184">
        <v>0</v>
      </c>
      <c r="R209" s="184">
        <f t="shared" ref="R209:R214" si="2">Q209*H209</f>
        <v>0</v>
      </c>
      <c r="S209" s="184">
        <v>0</v>
      </c>
      <c r="T209" s="185">
        <f t="shared" ref="T209:T214" si="3">S209*H209</f>
        <v>0</v>
      </c>
      <c r="AR209" s="23" t="s">
        <v>154</v>
      </c>
      <c r="AT209" s="23" t="s">
        <v>150</v>
      </c>
      <c r="AU209" s="23" t="s">
        <v>81</v>
      </c>
      <c r="AY209" s="23" t="s">
        <v>148</v>
      </c>
      <c r="BE209" s="186">
        <f t="shared" ref="BE209:BE214" si="4">IF(N209="základní",J209,0)</f>
        <v>0</v>
      </c>
      <c r="BF209" s="186">
        <f t="shared" ref="BF209:BF214" si="5">IF(N209="snížená",J209,0)</f>
        <v>0</v>
      </c>
      <c r="BG209" s="186">
        <f t="shared" ref="BG209:BG214" si="6">IF(N209="zákl. přenesená",J209,0)</f>
        <v>0</v>
      </c>
      <c r="BH209" s="186">
        <f t="shared" ref="BH209:BH214" si="7">IF(N209="sníž. přenesená",J209,0)</f>
        <v>0</v>
      </c>
      <c r="BI209" s="186">
        <f t="shared" ref="BI209:BI214" si="8">IF(N209="nulová",J209,0)</f>
        <v>0</v>
      </c>
      <c r="BJ209" s="23" t="s">
        <v>79</v>
      </c>
      <c r="BK209" s="186">
        <f t="shared" ref="BK209:BK214" si="9">ROUND(I209*H209,2)</f>
        <v>0</v>
      </c>
      <c r="BL209" s="23" t="s">
        <v>154</v>
      </c>
      <c r="BM209" s="23" t="s">
        <v>568</v>
      </c>
    </row>
    <row r="210" spans="2:65" s="1" customFormat="1" ht="31.5" customHeight="1">
      <c r="B210" s="174"/>
      <c r="C210" s="175" t="s">
        <v>569</v>
      </c>
      <c r="D210" s="175" t="s">
        <v>150</v>
      </c>
      <c r="E210" s="176" t="s">
        <v>570</v>
      </c>
      <c r="F210" s="177" t="s">
        <v>571</v>
      </c>
      <c r="G210" s="178" t="s">
        <v>174</v>
      </c>
      <c r="H210" s="179">
        <v>215.79599999999999</v>
      </c>
      <c r="I210" s="180"/>
      <c r="J210" s="181">
        <f t="shared" si="0"/>
        <v>0</v>
      </c>
      <c r="K210" s="177" t="s">
        <v>153</v>
      </c>
      <c r="L210" s="40"/>
      <c r="M210" s="182" t="s">
        <v>5</v>
      </c>
      <c r="N210" s="183" t="s">
        <v>42</v>
      </c>
      <c r="O210" s="41"/>
      <c r="P210" s="184">
        <f t="shared" si="1"/>
        <v>0</v>
      </c>
      <c r="Q210" s="184">
        <v>0</v>
      </c>
      <c r="R210" s="184">
        <f t="shared" si="2"/>
        <v>0</v>
      </c>
      <c r="S210" s="184">
        <v>0</v>
      </c>
      <c r="T210" s="185">
        <f t="shared" si="3"/>
        <v>0</v>
      </c>
      <c r="AR210" s="23" t="s">
        <v>154</v>
      </c>
      <c r="AT210" s="23" t="s">
        <v>150</v>
      </c>
      <c r="AU210" s="23" t="s">
        <v>81</v>
      </c>
      <c r="AY210" s="23" t="s">
        <v>148</v>
      </c>
      <c r="BE210" s="186">
        <f t="shared" si="4"/>
        <v>0</v>
      </c>
      <c r="BF210" s="186">
        <f t="shared" si="5"/>
        <v>0</v>
      </c>
      <c r="BG210" s="186">
        <f t="shared" si="6"/>
        <v>0</v>
      </c>
      <c r="BH210" s="186">
        <f t="shared" si="7"/>
        <v>0</v>
      </c>
      <c r="BI210" s="186">
        <f t="shared" si="8"/>
        <v>0</v>
      </c>
      <c r="BJ210" s="23" t="s">
        <v>79</v>
      </c>
      <c r="BK210" s="186">
        <f t="shared" si="9"/>
        <v>0</v>
      </c>
      <c r="BL210" s="23" t="s">
        <v>154</v>
      </c>
      <c r="BM210" s="23" t="s">
        <v>572</v>
      </c>
    </row>
    <row r="211" spans="2:65" s="1" customFormat="1" ht="31.5" customHeight="1">
      <c r="B211" s="174"/>
      <c r="C211" s="175" t="s">
        <v>573</v>
      </c>
      <c r="D211" s="175" t="s">
        <v>150</v>
      </c>
      <c r="E211" s="176" t="s">
        <v>574</v>
      </c>
      <c r="F211" s="177" t="s">
        <v>575</v>
      </c>
      <c r="G211" s="178" t="s">
        <v>294</v>
      </c>
      <c r="H211" s="179">
        <v>2</v>
      </c>
      <c r="I211" s="180"/>
      <c r="J211" s="181">
        <f t="shared" si="0"/>
        <v>0</v>
      </c>
      <c r="K211" s="177" t="s">
        <v>153</v>
      </c>
      <c r="L211" s="40"/>
      <c r="M211" s="182" t="s">
        <v>5</v>
      </c>
      <c r="N211" s="183" t="s">
        <v>42</v>
      </c>
      <c r="O211" s="41"/>
      <c r="P211" s="184">
        <f t="shared" si="1"/>
        <v>0</v>
      </c>
      <c r="Q211" s="184">
        <v>6.8799999999999998E-3</v>
      </c>
      <c r="R211" s="184">
        <f t="shared" si="2"/>
        <v>1.376E-2</v>
      </c>
      <c r="S211" s="184">
        <v>0</v>
      </c>
      <c r="T211" s="185">
        <f t="shared" si="3"/>
        <v>0</v>
      </c>
      <c r="AR211" s="23" t="s">
        <v>154</v>
      </c>
      <c r="AT211" s="23" t="s">
        <v>150</v>
      </c>
      <c r="AU211" s="23" t="s">
        <v>81</v>
      </c>
      <c r="AY211" s="23" t="s">
        <v>148</v>
      </c>
      <c r="BE211" s="186">
        <f t="shared" si="4"/>
        <v>0</v>
      </c>
      <c r="BF211" s="186">
        <f t="shared" si="5"/>
        <v>0</v>
      </c>
      <c r="BG211" s="186">
        <f t="shared" si="6"/>
        <v>0</v>
      </c>
      <c r="BH211" s="186">
        <f t="shared" si="7"/>
        <v>0</v>
      </c>
      <c r="BI211" s="186">
        <f t="shared" si="8"/>
        <v>0</v>
      </c>
      <c r="BJ211" s="23" t="s">
        <v>79</v>
      </c>
      <c r="BK211" s="186">
        <f t="shared" si="9"/>
        <v>0</v>
      </c>
      <c r="BL211" s="23" t="s">
        <v>154</v>
      </c>
      <c r="BM211" s="23" t="s">
        <v>576</v>
      </c>
    </row>
    <row r="212" spans="2:65" s="339" customFormat="1" ht="31.5" customHeight="1">
      <c r="B212" s="326"/>
      <c r="C212" s="327" t="s">
        <v>577</v>
      </c>
      <c r="D212" s="327" t="s">
        <v>305</v>
      </c>
      <c r="E212" s="328" t="s">
        <v>578</v>
      </c>
      <c r="F212" s="329" t="s">
        <v>579</v>
      </c>
      <c r="G212" s="330" t="s">
        <v>294</v>
      </c>
      <c r="H212" s="331">
        <v>2</v>
      </c>
      <c r="I212" s="332"/>
      <c r="J212" s="332">
        <f t="shared" si="0"/>
        <v>0</v>
      </c>
      <c r="K212" s="329" t="s">
        <v>5</v>
      </c>
      <c r="L212" s="342" t="s">
        <v>2030</v>
      </c>
      <c r="M212" s="334" t="s">
        <v>5</v>
      </c>
      <c r="N212" s="335" t="s">
        <v>42</v>
      </c>
      <c r="O212" s="336"/>
      <c r="P212" s="337">
        <f t="shared" si="1"/>
        <v>0</v>
      </c>
      <c r="Q212" s="337">
        <v>0.16500000000000001</v>
      </c>
      <c r="R212" s="337">
        <f t="shared" si="2"/>
        <v>0.33</v>
      </c>
      <c r="S212" s="337">
        <v>0</v>
      </c>
      <c r="T212" s="338">
        <f t="shared" si="3"/>
        <v>0</v>
      </c>
      <c r="AR212" s="340" t="s">
        <v>196</v>
      </c>
      <c r="AT212" s="340" t="s">
        <v>305</v>
      </c>
      <c r="AU212" s="340" t="s">
        <v>81</v>
      </c>
      <c r="AY212" s="340" t="s">
        <v>148</v>
      </c>
      <c r="BE212" s="341">
        <f t="shared" si="4"/>
        <v>0</v>
      </c>
      <c r="BF212" s="341">
        <f t="shared" si="5"/>
        <v>0</v>
      </c>
      <c r="BG212" s="341">
        <f t="shared" si="6"/>
        <v>0</v>
      </c>
      <c r="BH212" s="341">
        <f t="shared" si="7"/>
        <v>0</v>
      </c>
      <c r="BI212" s="341">
        <f t="shared" si="8"/>
        <v>0</v>
      </c>
      <c r="BJ212" s="340" t="s">
        <v>79</v>
      </c>
      <c r="BK212" s="341">
        <f t="shared" si="9"/>
        <v>0</v>
      </c>
      <c r="BL212" s="340" t="s">
        <v>154</v>
      </c>
      <c r="BM212" s="340" t="s">
        <v>580</v>
      </c>
    </row>
    <row r="213" spans="2:65" s="1" customFormat="1" ht="31.5" customHeight="1">
      <c r="B213" s="174"/>
      <c r="C213" s="175" t="s">
        <v>581</v>
      </c>
      <c r="D213" s="175" t="s">
        <v>150</v>
      </c>
      <c r="E213" s="176" t="s">
        <v>582</v>
      </c>
      <c r="F213" s="177" t="s">
        <v>583</v>
      </c>
      <c r="G213" s="178" t="s">
        <v>584</v>
      </c>
      <c r="H213" s="179">
        <v>20</v>
      </c>
      <c r="I213" s="180"/>
      <c r="J213" s="181">
        <f t="shared" si="0"/>
        <v>0</v>
      </c>
      <c r="K213" s="177" t="s">
        <v>5</v>
      </c>
      <c r="L213" s="40"/>
      <c r="M213" s="182" t="s">
        <v>5</v>
      </c>
      <c r="N213" s="183" t="s">
        <v>42</v>
      </c>
      <c r="O213" s="41"/>
      <c r="P213" s="184">
        <f t="shared" si="1"/>
        <v>0</v>
      </c>
      <c r="Q213" s="184">
        <v>2.0000000000000002E-5</v>
      </c>
      <c r="R213" s="184">
        <f t="shared" si="2"/>
        <v>4.0000000000000002E-4</v>
      </c>
      <c r="S213" s="184">
        <v>0</v>
      </c>
      <c r="T213" s="185">
        <f t="shared" si="3"/>
        <v>0</v>
      </c>
      <c r="AR213" s="23" t="s">
        <v>154</v>
      </c>
      <c r="AT213" s="23" t="s">
        <v>150</v>
      </c>
      <c r="AU213" s="23" t="s">
        <v>81</v>
      </c>
      <c r="AY213" s="23" t="s">
        <v>148</v>
      </c>
      <c r="BE213" s="186">
        <f t="shared" si="4"/>
        <v>0</v>
      </c>
      <c r="BF213" s="186">
        <f t="shared" si="5"/>
        <v>0</v>
      </c>
      <c r="BG213" s="186">
        <f t="shared" si="6"/>
        <v>0</v>
      </c>
      <c r="BH213" s="186">
        <f t="shared" si="7"/>
        <v>0</v>
      </c>
      <c r="BI213" s="186">
        <f t="shared" si="8"/>
        <v>0</v>
      </c>
      <c r="BJ213" s="23" t="s">
        <v>79</v>
      </c>
      <c r="BK213" s="186">
        <f t="shared" si="9"/>
        <v>0</v>
      </c>
      <c r="BL213" s="23" t="s">
        <v>154</v>
      </c>
      <c r="BM213" s="23" t="s">
        <v>585</v>
      </c>
    </row>
    <row r="214" spans="2:65" s="1" customFormat="1" ht="22.5" customHeight="1">
      <c r="B214" s="174"/>
      <c r="C214" s="175" t="s">
        <v>586</v>
      </c>
      <c r="D214" s="175" t="s">
        <v>150</v>
      </c>
      <c r="E214" s="176" t="s">
        <v>587</v>
      </c>
      <c r="F214" s="177" t="s">
        <v>588</v>
      </c>
      <c r="G214" s="178" t="s">
        <v>584</v>
      </c>
      <c r="H214" s="179">
        <v>2</v>
      </c>
      <c r="I214" s="180"/>
      <c r="J214" s="181">
        <f t="shared" si="0"/>
        <v>0</v>
      </c>
      <c r="K214" s="177" t="s">
        <v>5</v>
      </c>
      <c r="L214" s="40"/>
      <c r="M214" s="182" t="s">
        <v>5</v>
      </c>
      <c r="N214" s="183" t="s">
        <v>42</v>
      </c>
      <c r="O214" s="41"/>
      <c r="P214" s="184">
        <f t="shared" si="1"/>
        <v>0</v>
      </c>
      <c r="Q214" s="184">
        <v>4.0000000000000002E-4</v>
      </c>
      <c r="R214" s="184">
        <f t="shared" si="2"/>
        <v>8.0000000000000004E-4</v>
      </c>
      <c r="S214" s="184">
        <v>0</v>
      </c>
      <c r="T214" s="185">
        <f t="shared" si="3"/>
        <v>0</v>
      </c>
      <c r="AR214" s="23" t="s">
        <v>154</v>
      </c>
      <c r="AT214" s="23" t="s">
        <v>150</v>
      </c>
      <c r="AU214" s="23" t="s">
        <v>81</v>
      </c>
      <c r="AY214" s="23" t="s">
        <v>148</v>
      </c>
      <c r="BE214" s="186">
        <f t="shared" si="4"/>
        <v>0</v>
      </c>
      <c r="BF214" s="186">
        <f t="shared" si="5"/>
        <v>0</v>
      </c>
      <c r="BG214" s="186">
        <f t="shared" si="6"/>
        <v>0</v>
      </c>
      <c r="BH214" s="186">
        <f t="shared" si="7"/>
        <v>0</v>
      </c>
      <c r="BI214" s="186">
        <f t="shared" si="8"/>
        <v>0</v>
      </c>
      <c r="BJ214" s="23" t="s">
        <v>79</v>
      </c>
      <c r="BK214" s="186">
        <f t="shared" si="9"/>
        <v>0</v>
      </c>
      <c r="BL214" s="23" t="s">
        <v>154</v>
      </c>
      <c r="BM214" s="23" t="s">
        <v>589</v>
      </c>
    </row>
    <row r="215" spans="2:65" s="11" customFormat="1">
      <c r="B215" s="187"/>
      <c r="D215" s="188" t="s">
        <v>156</v>
      </c>
      <c r="E215" s="189" t="s">
        <v>5</v>
      </c>
      <c r="F215" s="190" t="s">
        <v>590</v>
      </c>
      <c r="H215" s="191">
        <v>1</v>
      </c>
      <c r="I215" s="192"/>
      <c r="L215" s="187"/>
      <c r="M215" s="193"/>
      <c r="N215" s="194"/>
      <c r="O215" s="194"/>
      <c r="P215" s="194"/>
      <c r="Q215" s="194"/>
      <c r="R215" s="194"/>
      <c r="S215" s="194"/>
      <c r="T215" s="195"/>
      <c r="AT215" s="189" t="s">
        <v>156</v>
      </c>
      <c r="AU215" s="189" t="s">
        <v>81</v>
      </c>
      <c r="AV215" s="11" t="s">
        <v>81</v>
      </c>
      <c r="AW215" s="11" t="s">
        <v>35</v>
      </c>
      <c r="AX215" s="11" t="s">
        <v>71</v>
      </c>
      <c r="AY215" s="189" t="s">
        <v>148</v>
      </c>
    </row>
    <row r="216" spans="2:65" s="11" customFormat="1">
      <c r="B216" s="187"/>
      <c r="D216" s="188" t="s">
        <v>156</v>
      </c>
      <c r="E216" s="189" t="s">
        <v>5</v>
      </c>
      <c r="F216" s="190" t="s">
        <v>591</v>
      </c>
      <c r="H216" s="191">
        <v>1</v>
      </c>
      <c r="I216" s="192"/>
      <c r="L216" s="187"/>
      <c r="M216" s="193"/>
      <c r="N216" s="194"/>
      <c r="O216" s="194"/>
      <c r="P216" s="194"/>
      <c r="Q216" s="194"/>
      <c r="R216" s="194"/>
      <c r="S216" s="194"/>
      <c r="T216" s="195"/>
      <c r="AT216" s="189" t="s">
        <v>156</v>
      </c>
      <c r="AU216" s="189" t="s">
        <v>81</v>
      </c>
      <c r="AV216" s="11" t="s">
        <v>81</v>
      </c>
      <c r="AW216" s="11" t="s">
        <v>35</v>
      </c>
      <c r="AX216" s="11" t="s">
        <v>71</v>
      </c>
      <c r="AY216" s="189" t="s">
        <v>148</v>
      </c>
    </row>
    <row r="217" spans="2:65" s="12" customFormat="1">
      <c r="B217" s="196"/>
      <c r="D217" s="197" t="s">
        <v>156</v>
      </c>
      <c r="E217" s="198" t="s">
        <v>5</v>
      </c>
      <c r="F217" s="199" t="s">
        <v>159</v>
      </c>
      <c r="H217" s="200">
        <v>2</v>
      </c>
      <c r="I217" s="201"/>
      <c r="L217" s="196"/>
      <c r="M217" s="202"/>
      <c r="N217" s="203"/>
      <c r="O217" s="203"/>
      <c r="P217" s="203"/>
      <c r="Q217" s="203"/>
      <c r="R217" s="203"/>
      <c r="S217" s="203"/>
      <c r="T217" s="204"/>
      <c r="AT217" s="205" t="s">
        <v>156</v>
      </c>
      <c r="AU217" s="205" t="s">
        <v>81</v>
      </c>
      <c r="AV217" s="12" t="s">
        <v>154</v>
      </c>
      <c r="AW217" s="12" t="s">
        <v>35</v>
      </c>
      <c r="AX217" s="12" t="s">
        <v>79</v>
      </c>
      <c r="AY217" s="205" t="s">
        <v>148</v>
      </c>
    </row>
    <row r="218" spans="2:65" s="1" customFormat="1" ht="22.5" customHeight="1">
      <c r="B218" s="174"/>
      <c r="C218" s="175" t="s">
        <v>592</v>
      </c>
      <c r="D218" s="175" t="s">
        <v>150</v>
      </c>
      <c r="E218" s="176" t="s">
        <v>593</v>
      </c>
      <c r="F218" s="177" t="s">
        <v>594</v>
      </c>
      <c r="G218" s="178" t="s">
        <v>584</v>
      </c>
      <c r="H218" s="179">
        <v>8</v>
      </c>
      <c r="I218" s="180"/>
      <c r="J218" s="181">
        <f>ROUND(I218*H218,2)</f>
        <v>0</v>
      </c>
      <c r="K218" s="177" t="s">
        <v>5</v>
      </c>
      <c r="L218" s="40"/>
      <c r="M218" s="182" t="s">
        <v>5</v>
      </c>
      <c r="N218" s="183" t="s">
        <v>42</v>
      </c>
      <c r="O218" s="41"/>
      <c r="P218" s="184">
        <f>O218*H218</f>
        <v>0</v>
      </c>
      <c r="Q218" s="184">
        <v>4.0000000000000002E-4</v>
      </c>
      <c r="R218" s="184">
        <f>Q218*H218</f>
        <v>3.2000000000000002E-3</v>
      </c>
      <c r="S218" s="184">
        <v>0</v>
      </c>
      <c r="T218" s="185">
        <f>S218*H218</f>
        <v>0</v>
      </c>
      <c r="AR218" s="23" t="s">
        <v>154</v>
      </c>
      <c r="AT218" s="23" t="s">
        <v>150</v>
      </c>
      <c r="AU218" s="23" t="s">
        <v>81</v>
      </c>
      <c r="AY218" s="23" t="s">
        <v>148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3" t="s">
        <v>79</v>
      </c>
      <c r="BK218" s="186">
        <f>ROUND(I218*H218,2)</f>
        <v>0</v>
      </c>
      <c r="BL218" s="23" t="s">
        <v>154</v>
      </c>
      <c r="BM218" s="23" t="s">
        <v>595</v>
      </c>
    </row>
    <row r="219" spans="2:65" s="11" customFormat="1">
      <c r="B219" s="187"/>
      <c r="D219" s="197" t="s">
        <v>156</v>
      </c>
      <c r="E219" s="206" t="s">
        <v>5</v>
      </c>
      <c r="F219" s="207" t="s">
        <v>596</v>
      </c>
      <c r="H219" s="208">
        <v>8</v>
      </c>
      <c r="I219" s="192"/>
      <c r="L219" s="187"/>
      <c r="M219" s="193"/>
      <c r="N219" s="194"/>
      <c r="O219" s="194"/>
      <c r="P219" s="194"/>
      <c r="Q219" s="194"/>
      <c r="R219" s="194"/>
      <c r="S219" s="194"/>
      <c r="T219" s="195"/>
      <c r="AT219" s="189" t="s">
        <v>156</v>
      </c>
      <c r="AU219" s="189" t="s">
        <v>81</v>
      </c>
      <c r="AV219" s="11" t="s">
        <v>81</v>
      </c>
      <c r="AW219" s="11" t="s">
        <v>35</v>
      </c>
      <c r="AX219" s="11" t="s">
        <v>79</v>
      </c>
      <c r="AY219" s="189" t="s">
        <v>148</v>
      </c>
    </row>
    <row r="220" spans="2:65" s="1" customFormat="1" ht="22.5" customHeight="1">
      <c r="B220" s="174"/>
      <c r="C220" s="175" t="s">
        <v>597</v>
      </c>
      <c r="D220" s="175" t="s">
        <v>150</v>
      </c>
      <c r="E220" s="176" t="s">
        <v>598</v>
      </c>
      <c r="F220" s="177" t="s">
        <v>599</v>
      </c>
      <c r="G220" s="178" t="s">
        <v>584</v>
      </c>
      <c r="H220" s="179">
        <v>3</v>
      </c>
      <c r="I220" s="180"/>
      <c r="J220" s="181">
        <f>ROUND(I220*H220,2)</f>
        <v>0</v>
      </c>
      <c r="K220" s="177" t="s">
        <v>5</v>
      </c>
      <c r="L220" s="40"/>
      <c r="M220" s="182" t="s">
        <v>5</v>
      </c>
      <c r="N220" s="183" t="s">
        <v>42</v>
      </c>
      <c r="O220" s="41"/>
      <c r="P220" s="184">
        <f>O220*H220</f>
        <v>0</v>
      </c>
      <c r="Q220" s="184">
        <v>4.0000000000000002E-4</v>
      </c>
      <c r="R220" s="184">
        <f>Q220*H220</f>
        <v>1.2000000000000001E-3</v>
      </c>
      <c r="S220" s="184">
        <v>0</v>
      </c>
      <c r="T220" s="185">
        <f>S220*H220</f>
        <v>0</v>
      </c>
      <c r="AR220" s="23" t="s">
        <v>154</v>
      </c>
      <c r="AT220" s="23" t="s">
        <v>150</v>
      </c>
      <c r="AU220" s="23" t="s">
        <v>81</v>
      </c>
      <c r="AY220" s="23" t="s">
        <v>148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3" t="s">
        <v>79</v>
      </c>
      <c r="BK220" s="186">
        <f>ROUND(I220*H220,2)</f>
        <v>0</v>
      </c>
      <c r="BL220" s="23" t="s">
        <v>154</v>
      </c>
      <c r="BM220" s="23" t="s">
        <v>600</v>
      </c>
    </row>
    <row r="221" spans="2:65" s="11" customFormat="1">
      <c r="B221" s="187"/>
      <c r="D221" s="197" t="s">
        <v>156</v>
      </c>
      <c r="E221" s="206" t="s">
        <v>5</v>
      </c>
      <c r="F221" s="207" t="s">
        <v>601</v>
      </c>
      <c r="H221" s="208">
        <v>3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156</v>
      </c>
      <c r="AU221" s="189" t="s">
        <v>81</v>
      </c>
      <c r="AV221" s="11" t="s">
        <v>81</v>
      </c>
      <c r="AW221" s="11" t="s">
        <v>35</v>
      </c>
      <c r="AX221" s="11" t="s">
        <v>79</v>
      </c>
      <c r="AY221" s="189" t="s">
        <v>148</v>
      </c>
    </row>
    <row r="222" spans="2:65" s="1" customFormat="1" ht="22.5" customHeight="1">
      <c r="B222" s="174"/>
      <c r="C222" s="175" t="s">
        <v>602</v>
      </c>
      <c r="D222" s="175" t="s">
        <v>150</v>
      </c>
      <c r="E222" s="176" t="s">
        <v>603</v>
      </c>
      <c r="F222" s="177" t="s">
        <v>604</v>
      </c>
      <c r="G222" s="178" t="s">
        <v>174</v>
      </c>
      <c r="H222" s="179">
        <v>53.429000000000002</v>
      </c>
      <c r="I222" s="180"/>
      <c r="J222" s="181">
        <f>ROUND(I222*H222,2)</f>
        <v>0</v>
      </c>
      <c r="K222" s="177" t="s">
        <v>153</v>
      </c>
      <c r="L222" s="40"/>
      <c r="M222" s="182" t="s">
        <v>5</v>
      </c>
      <c r="N222" s="183" t="s">
        <v>42</v>
      </c>
      <c r="O222" s="41"/>
      <c r="P222" s="184">
        <f>O222*H222</f>
        <v>0</v>
      </c>
      <c r="Q222" s="184">
        <v>0</v>
      </c>
      <c r="R222" s="184">
        <f>Q222*H222</f>
        <v>0</v>
      </c>
      <c r="S222" s="184">
        <v>0.06</v>
      </c>
      <c r="T222" s="185">
        <f>S222*H222</f>
        <v>3.20574</v>
      </c>
      <c r="AR222" s="23" t="s">
        <v>154</v>
      </c>
      <c r="AT222" s="23" t="s">
        <v>150</v>
      </c>
      <c r="AU222" s="23" t="s">
        <v>81</v>
      </c>
      <c r="AY222" s="23" t="s">
        <v>148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3" t="s">
        <v>79</v>
      </c>
      <c r="BK222" s="186">
        <f>ROUND(I222*H222,2)</f>
        <v>0</v>
      </c>
      <c r="BL222" s="23" t="s">
        <v>154</v>
      </c>
      <c r="BM222" s="23" t="s">
        <v>605</v>
      </c>
    </row>
    <row r="223" spans="2:65" s="11" customFormat="1">
      <c r="B223" s="187"/>
      <c r="D223" s="188" t="s">
        <v>156</v>
      </c>
      <c r="E223" s="189" t="s">
        <v>5</v>
      </c>
      <c r="F223" s="190" t="s">
        <v>606</v>
      </c>
      <c r="H223" s="191">
        <v>56.548999999999999</v>
      </c>
      <c r="I223" s="192"/>
      <c r="L223" s="187"/>
      <c r="M223" s="193"/>
      <c r="N223" s="194"/>
      <c r="O223" s="194"/>
      <c r="P223" s="194"/>
      <c r="Q223" s="194"/>
      <c r="R223" s="194"/>
      <c r="S223" s="194"/>
      <c r="T223" s="195"/>
      <c r="AT223" s="189" t="s">
        <v>156</v>
      </c>
      <c r="AU223" s="189" t="s">
        <v>81</v>
      </c>
      <c r="AV223" s="11" t="s">
        <v>81</v>
      </c>
      <c r="AW223" s="11" t="s">
        <v>35</v>
      </c>
      <c r="AX223" s="11" t="s">
        <v>71</v>
      </c>
      <c r="AY223" s="189" t="s">
        <v>148</v>
      </c>
    </row>
    <row r="224" spans="2:65" s="11" customFormat="1">
      <c r="B224" s="187"/>
      <c r="D224" s="188" t="s">
        <v>156</v>
      </c>
      <c r="E224" s="189" t="s">
        <v>5</v>
      </c>
      <c r="F224" s="190" t="s">
        <v>607</v>
      </c>
      <c r="H224" s="191">
        <v>-3.12</v>
      </c>
      <c r="I224" s="192"/>
      <c r="L224" s="187"/>
      <c r="M224" s="193"/>
      <c r="N224" s="194"/>
      <c r="O224" s="194"/>
      <c r="P224" s="194"/>
      <c r="Q224" s="194"/>
      <c r="R224" s="194"/>
      <c r="S224" s="194"/>
      <c r="T224" s="195"/>
      <c r="AT224" s="189" t="s">
        <v>156</v>
      </c>
      <c r="AU224" s="189" t="s">
        <v>81</v>
      </c>
      <c r="AV224" s="11" t="s">
        <v>81</v>
      </c>
      <c r="AW224" s="11" t="s">
        <v>35</v>
      </c>
      <c r="AX224" s="11" t="s">
        <v>71</v>
      </c>
      <c r="AY224" s="189" t="s">
        <v>148</v>
      </c>
    </row>
    <row r="225" spans="2:65" s="12" customFormat="1">
      <c r="B225" s="196"/>
      <c r="D225" s="197" t="s">
        <v>156</v>
      </c>
      <c r="E225" s="198" t="s">
        <v>315</v>
      </c>
      <c r="F225" s="199" t="s">
        <v>159</v>
      </c>
      <c r="H225" s="200">
        <v>53.429000000000002</v>
      </c>
      <c r="I225" s="201"/>
      <c r="L225" s="196"/>
      <c r="M225" s="202"/>
      <c r="N225" s="203"/>
      <c r="O225" s="203"/>
      <c r="P225" s="203"/>
      <c r="Q225" s="203"/>
      <c r="R225" s="203"/>
      <c r="S225" s="203"/>
      <c r="T225" s="204"/>
      <c r="AT225" s="205" t="s">
        <v>156</v>
      </c>
      <c r="AU225" s="205" t="s">
        <v>81</v>
      </c>
      <c r="AV225" s="12" t="s">
        <v>154</v>
      </c>
      <c r="AW225" s="12" t="s">
        <v>35</v>
      </c>
      <c r="AX225" s="12" t="s">
        <v>79</v>
      </c>
      <c r="AY225" s="205" t="s">
        <v>148</v>
      </c>
    </row>
    <row r="226" spans="2:65" s="1" customFormat="1" ht="22.5" customHeight="1">
      <c r="B226" s="174"/>
      <c r="C226" s="175" t="s">
        <v>608</v>
      </c>
      <c r="D226" s="175" t="s">
        <v>150</v>
      </c>
      <c r="E226" s="176" t="s">
        <v>609</v>
      </c>
      <c r="F226" s="177" t="s">
        <v>610</v>
      </c>
      <c r="G226" s="178" t="s">
        <v>174</v>
      </c>
      <c r="H226" s="179">
        <v>53.429000000000002</v>
      </c>
      <c r="I226" s="180"/>
      <c r="J226" s="181">
        <f>ROUND(I226*H226,2)</f>
        <v>0</v>
      </c>
      <c r="K226" s="177" t="s">
        <v>153</v>
      </c>
      <c r="L226" s="40"/>
      <c r="M226" s="182" t="s">
        <v>5</v>
      </c>
      <c r="N226" s="183" t="s">
        <v>42</v>
      </c>
      <c r="O226" s="41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AR226" s="23" t="s">
        <v>154</v>
      </c>
      <c r="AT226" s="23" t="s">
        <v>150</v>
      </c>
      <c r="AU226" s="23" t="s">
        <v>81</v>
      </c>
      <c r="AY226" s="23" t="s">
        <v>148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23" t="s">
        <v>79</v>
      </c>
      <c r="BK226" s="186">
        <f>ROUND(I226*H226,2)</f>
        <v>0</v>
      </c>
      <c r="BL226" s="23" t="s">
        <v>154</v>
      </c>
      <c r="BM226" s="23" t="s">
        <v>611</v>
      </c>
    </row>
    <row r="227" spans="2:65" s="11" customFormat="1">
      <c r="B227" s="187"/>
      <c r="D227" s="197" t="s">
        <v>156</v>
      </c>
      <c r="E227" s="206" t="s">
        <v>5</v>
      </c>
      <c r="F227" s="207" t="s">
        <v>315</v>
      </c>
      <c r="H227" s="208">
        <v>53.429000000000002</v>
      </c>
      <c r="I227" s="192"/>
      <c r="L227" s="187"/>
      <c r="M227" s="193"/>
      <c r="N227" s="194"/>
      <c r="O227" s="194"/>
      <c r="P227" s="194"/>
      <c r="Q227" s="194"/>
      <c r="R227" s="194"/>
      <c r="S227" s="194"/>
      <c r="T227" s="195"/>
      <c r="AT227" s="189" t="s">
        <v>156</v>
      </c>
      <c r="AU227" s="189" t="s">
        <v>81</v>
      </c>
      <c r="AV227" s="11" t="s">
        <v>81</v>
      </c>
      <c r="AW227" s="11" t="s">
        <v>35</v>
      </c>
      <c r="AX227" s="11" t="s">
        <v>79</v>
      </c>
      <c r="AY227" s="189" t="s">
        <v>148</v>
      </c>
    </row>
    <row r="228" spans="2:65" s="339" customFormat="1" ht="31.5" customHeight="1">
      <c r="B228" s="326"/>
      <c r="C228" s="343" t="s">
        <v>612</v>
      </c>
      <c r="D228" s="343" t="s">
        <v>150</v>
      </c>
      <c r="E228" s="344" t="s">
        <v>613</v>
      </c>
      <c r="F228" s="345" t="s">
        <v>614</v>
      </c>
      <c r="G228" s="346" t="s">
        <v>174</v>
      </c>
      <c r="H228" s="347">
        <v>208.876</v>
      </c>
      <c r="I228" s="348"/>
      <c r="J228" s="348">
        <f>ROUND(I228*H228,2)</f>
        <v>0</v>
      </c>
      <c r="K228" s="345" t="s">
        <v>153</v>
      </c>
      <c r="L228" s="349" t="s">
        <v>2030</v>
      </c>
      <c r="M228" s="350" t="s">
        <v>5</v>
      </c>
      <c r="N228" s="351" t="s">
        <v>42</v>
      </c>
      <c r="O228" s="336"/>
      <c r="P228" s="337">
        <f>O228*H228</f>
        <v>0</v>
      </c>
      <c r="Q228" s="337">
        <v>0</v>
      </c>
      <c r="R228" s="337">
        <f>Q228*H228</f>
        <v>0</v>
      </c>
      <c r="S228" s="337">
        <v>7.0000000000000007E-2</v>
      </c>
      <c r="T228" s="338">
        <f>S228*H228</f>
        <v>14.621320000000003</v>
      </c>
      <c r="AR228" s="340" t="s">
        <v>154</v>
      </c>
      <c r="AT228" s="340" t="s">
        <v>150</v>
      </c>
      <c r="AU228" s="340" t="s">
        <v>81</v>
      </c>
      <c r="AY228" s="340" t="s">
        <v>148</v>
      </c>
      <c r="BE228" s="341">
        <f>IF(N228="základní",J228,0)</f>
        <v>0</v>
      </c>
      <c r="BF228" s="341">
        <f>IF(N228="snížená",J228,0)</f>
        <v>0</v>
      </c>
      <c r="BG228" s="341">
        <f>IF(N228="zákl. přenesená",J228,0)</f>
        <v>0</v>
      </c>
      <c r="BH228" s="341">
        <f>IF(N228="sníž. přenesená",J228,0)</f>
        <v>0</v>
      </c>
      <c r="BI228" s="341">
        <f>IF(N228="nulová",J228,0)</f>
        <v>0</v>
      </c>
      <c r="BJ228" s="340" t="s">
        <v>79</v>
      </c>
      <c r="BK228" s="341">
        <f>ROUND(I228*H228,2)</f>
        <v>0</v>
      </c>
      <c r="BL228" s="340" t="s">
        <v>154</v>
      </c>
      <c r="BM228" s="340" t="s">
        <v>615</v>
      </c>
    </row>
    <row r="229" spans="2:65" s="11" customFormat="1">
      <c r="B229" s="187"/>
      <c r="D229" s="188" t="s">
        <v>156</v>
      </c>
      <c r="E229" s="189" t="s">
        <v>327</v>
      </c>
      <c r="F229" s="190" t="s">
        <v>616</v>
      </c>
      <c r="H229" s="191">
        <v>150.79599999999999</v>
      </c>
      <c r="I229" s="192"/>
      <c r="L229" s="187"/>
      <c r="M229" s="193"/>
      <c r="N229" s="194"/>
      <c r="O229" s="194"/>
      <c r="P229" s="194"/>
      <c r="Q229" s="194"/>
      <c r="R229" s="194"/>
      <c r="S229" s="194"/>
      <c r="T229" s="195"/>
      <c r="AT229" s="189" t="s">
        <v>156</v>
      </c>
      <c r="AU229" s="189" t="s">
        <v>81</v>
      </c>
      <c r="AV229" s="11" t="s">
        <v>81</v>
      </c>
      <c r="AW229" s="11" t="s">
        <v>35</v>
      </c>
      <c r="AX229" s="11" t="s">
        <v>71</v>
      </c>
      <c r="AY229" s="189" t="s">
        <v>148</v>
      </c>
    </row>
    <row r="230" spans="2:65" s="11" customFormat="1">
      <c r="B230" s="187"/>
      <c r="D230" s="188" t="s">
        <v>156</v>
      </c>
      <c r="E230" s="189" t="s">
        <v>330</v>
      </c>
      <c r="F230" s="190" t="s">
        <v>617</v>
      </c>
      <c r="H230" s="191">
        <v>3</v>
      </c>
      <c r="I230" s="192"/>
      <c r="L230" s="187"/>
      <c r="M230" s="193"/>
      <c r="N230" s="194"/>
      <c r="O230" s="194"/>
      <c r="P230" s="194"/>
      <c r="Q230" s="194"/>
      <c r="R230" s="194"/>
      <c r="S230" s="194"/>
      <c r="T230" s="195"/>
      <c r="AT230" s="189" t="s">
        <v>156</v>
      </c>
      <c r="AU230" s="189" t="s">
        <v>81</v>
      </c>
      <c r="AV230" s="11" t="s">
        <v>81</v>
      </c>
      <c r="AW230" s="11" t="s">
        <v>35</v>
      </c>
      <c r="AX230" s="11" t="s">
        <v>71</v>
      </c>
      <c r="AY230" s="189" t="s">
        <v>148</v>
      </c>
    </row>
    <row r="231" spans="2:65" s="11" customFormat="1">
      <c r="B231" s="187"/>
      <c r="D231" s="188" t="s">
        <v>156</v>
      </c>
      <c r="E231" s="189" t="s">
        <v>318</v>
      </c>
      <c r="F231" s="190" t="s">
        <v>618</v>
      </c>
      <c r="H231" s="191">
        <v>53.1</v>
      </c>
      <c r="I231" s="192"/>
      <c r="L231" s="187"/>
      <c r="M231" s="193"/>
      <c r="N231" s="194"/>
      <c r="O231" s="194"/>
      <c r="P231" s="194"/>
      <c r="Q231" s="194"/>
      <c r="R231" s="194"/>
      <c r="S231" s="194"/>
      <c r="T231" s="195"/>
      <c r="AT231" s="189" t="s">
        <v>156</v>
      </c>
      <c r="AU231" s="189" t="s">
        <v>81</v>
      </c>
      <c r="AV231" s="11" t="s">
        <v>81</v>
      </c>
      <c r="AW231" s="11" t="s">
        <v>35</v>
      </c>
      <c r="AX231" s="11" t="s">
        <v>71</v>
      </c>
      <c r="AY231" s="189" t="s">
        <v>148</v>
      </c>
    </row>
    <row r="232" spans="2:65" s="11" customFormat="1">
      <c r="B232" s="187"/>
      <c r="D232" s="188" t="s">
        <v>156</v>
      </c>
      <c r="E232" s="189" t="s">
        <v>332</v>
      </c>
      <c r="F232" s="190" t="s">
        <v>619</v>
      </c>
      <c r="H232" s="191">
        <v>1.98</v>
      </c>
      <c r="I232" s="192"/>
      <c r="L232" s="187"/>
      <c r="M232" s="193"/>
      <c r="N232" s="194"/>
      <c r="O232" s="194"/>
      <c r="P232" s="194"/>
      <c r="Q232" s="194"/>
      <c r="R232" s="194"/>
      <c r="S232" s="194"/>
      <c r="T232" s="195"/>
      <c r="AT232" s="189" t="s">
        <v>156</v>
      </c>
      <c r="AU232" s="189" t="s">
        <v>81</v>
      </c>
      <c r="AV232" s="11" t="s">
        <v>81</v>
      </c>
      <c r="AW232" s="11" t="s">
        <v>35</v>
      </c>
      <c r="AX232" s="11" t="s">
        <v>71</v>
      </c>
      <c r="AY232" s="189" t="s">
        <v>148</v>
      </c>
    </row>
    <row r="233" spans="2:65" s="12" customFormat="1">
      <c r="B233" s="196"/>
      <c r="D233" s="197" t="s">
        <v>156</v>
      </c>
      <c r="E233" s="198" t="s">
        <v>5</v>
      </c>
      <c r="F233" s="199" t="s">
        <v>159</v>
      </c>
      <c r="H233" s="200">
        <v>208.876</v>
      </c>
      <c r="I233" s="201"/>
      <c r="L233" s="196"/>
      <c r="M233" s="202"/>
      <c r="N233" s="203"/>
      <c r="O233" s="203"/>
      <c r="P233" s="203"/>
      <c r="Q233" s="203"/>
      <c r="R233" s="203"/>
      <c r="S233" s="203"/>
      <c r="T233" s="204"/>
      <c r="AT233" s="205" t="s">
        <v>156</v>
      </c>
      <c r="AU233" s="205" t="s">
        <v>81</v>
      </c>
      <c r="AV233" s="12" t="s">
        <v>154</v>
      </c>
      <c r="AW233" s="12" t="s">
        <v>35</v>
      </c>
      <c r="AX233" s="12" t="s">
        <v>79</v>
      </c>
      <c r="AY233" s="205" t="s">
        <v>148</v>
      </c>
    </row>
    <row r="234" spans="2:65" s="339" customFormat="1" ht="31.5" customHeight="1">
      <c r="B234" s="326"/>
      <c r="C234" s="343" t="s">
        <v>620</v>
      </c>
      <c r="D234" s="343" t="s">
        <v>150</v>
      </c>
      <c r="E234" s="344" t="s">
        <v>621</v>
      </c>
      <c r="F234" s="345" t="s">
        <v>622</v>
      </c>
      <c r="G234" s="346" t="s">
        <v>174</v>
      </c>
      <c r="H234" s="347">
        <v>53.429000000000002</v>
      </c>
      <c r="I234" s="348"/>
      <c r="J234" s="348">
        <f>ROUND(I234*H234,2)</f>
        <v>0</v>
      </c>
      <c r="K234" s="345" t="s">
        <v>153</v>
      </c>
      <c r="L234" s="349" t="s">
        <v>2030</v>
      </c>
      <c r="M234" s="350" t="s">
        <v>5</v>
      </c>
      <c r="N234" s="351" t="s">
        <v>42</v>
      </c>
      <c r="O234" s="336"/>
      <c r="P234" s="337">
        <f>O234*H234</f>
        <v>0</v>
      </c>
      <c r="Q234" s="337">
        <v>0</v>
      </c>
      <c r="R234" s="337">
        <f>Q234*H234</f>
        <v>0</v>
      </c>
      <c r="S234" s="337">
        <v>7.0000000000000007E-2</v>
      </c>
      <c r="T234" s="338">
        <f>S234*H234</f>
        <v>3.7400300000000004</v>
      </c>
      <c r="AR234" s="340" t="s">
        <v>154</v>
      </c>
      <c r="AT234" s="340" t="s">
        <v>150</v>
      </c>
      <c r="AU234" s="340" t="s">
        <v>81</v>
      </c>
      <c r="AY234" s="340" t="s">
        <v>148</v>
      </c>
      <c r="BE234" s="341">
        <f>IF(N234="základní",J234,0)</f>
        <v>0</v>
      </c>
      <c r="BF234" s="341">
        <f>IF(N234="snížená",J234,0)</f>
        <v>0</v>
      </c>
      <c r="BG234" s="341">
        <f>IF(N234="zákl. přenesená",J234,0)</f>
        <v>0</v>
      </c>
      <c r="BH234" s="341">
        <f>IF(N234="sníž. přenesená",J234,0)</f>
        <v>0</v>
      </c>
      <c r="BI234" s="341">
        <f>IF(N234="nulová",J234,0)</f>
        <v>0</v>
      </c>
      <c r="BJ234" s="340" t="s">
        <v>79</v>
      </c>
      <c r="BK234" s="341">
        <f>ROUND(I234*H234,2)</f>
        <v>0</v>
      </c>
      <c r="BL234" s="340" t="s">
        <v>154</v>
      </c>
      <c r="BM234" s="340" t="s">
        <v>623</v>
      </c>
    </row>
    <row r="235" spans="2:65" s="11" customFormat="1">
      <c r="B235" s="187"/>
      <c r="D235" s="197" t="s">
        <v>156</v>
      </c>
      <c r="E235" s="206" t="s">
        <v>5</v>
      </c>
      <c r="F235" s="207" t="s">
        <v>624</v>
      </c>
      <c r="H235" s="208">
        <v>53.429000000000002</v>
      </c>
      <c r="I235" s="192"/>
      <c r="L235" s="187"/>
      <c r="M235" s="193"/>
      <c r="N235" s="194"/>
      <c r="O235" s="194"/>
      <c r="P235" s="194"/>
      <c r="Q235" s="194"/>
      <c r="R235" s="194"/>
      <c r="S235" s="194"/>
      <c r="T235" s="195"/>
      <c r="AT235" s="189" t="s">
        <v>156</v>
      </c>
      <c r="AU235" s="189" t="s">
        <v>81</v>
      </c>
      <c r="AV235" s="11" t="s">
        <v>81</v>
      </c>
      <c r="AW235" s="11" t="s">
        <v>35</v>
      </c>
      <c r="AX235" s="11" t="s">
        <v>79</v>
      </c>
      <c r="AY235" s="189" t="s">
        <v>148</v>
      </c>
    </row>
    <row r="236" spans="2:65" s="339" customFormat="1" ht="22.5" customHeight="1">
      <c r="B236" s="326"/>
      <c r="C236" s="343" t="s">
        <v>625</v>
      </c>
      <c r="D236" s="343" t="s">
        <v>150</v>
      </c>
      <c r="E236" s="344" t="s">
        <v>626</v>
      </c>
      <c r="F236" s="345" t="s">
        <v>627</v>
      </c>
      <c r="G236" s="346" t="s">
        <v>174</v>
      </c>
      <c r="H236" s="347">
        <v>129.28899999999999</v>
      </c>
      <c r="I236" s="348"/>
      <c r="J236" s="348">
        <f>ROUND(I236*H236,2)</f>
        <v>0</v>
      </c>
      <c r="K236" s="345" t="s">
        <v>153</v>
      </c>
      <c r="L236" s="349" t="s">
        <v>2030</v>
      </c>
      <c r="M236" s="350" t="s">
        <v>5</v>
      </c>
      <c r="N236" s="351" t="s">
        <v>42</v>
      </c>
      <c r="O236" s="336"/>
      <c r="P236" s="337">
        <f>O236*H236</f>
        <v>0</v>
      </c>
      <c r="Q236" s="337">
        <v>0</v>
      </c>
      <c r="R236" s="337">
        <f>Q236*H236</f>
        <v>0</v>
      </c>
      <c r="S236" s="337">
        <v>0</v>
      </c>
      <c r="T236" s="338">
        <f>S236*H236</f>
        <v>0</v>
      </c>
      <c r="AR236" s="340" t="s">
        <v>154</v>
      </c>
      <c r="AT236" s="340" t="s">
        <v>150</v>
      </c>
      <c r="AU236" s="340" t="s">
        <v>81</v>
      </c>
      <c r="AY236" s="340" t="s">
        <v>148</v>
      </c>
      <c r="BE236" s="341">
        <f>IF(N236="základní",J236,0)</f>
        <v>0</v>
      </c>
      <c r="BF236" s="341">
        <f>IF(N236="snížená",J236,0)</f>
        <v>0</v>
      </c>
      <c r="BG236" s="341">
        <f>IF(N236="zákl. přenesená",J236,0)</f>
        <v>0</v>
      </c>
      <c r="BH236" s="341">
        <f>IF(N236="sníž. přenesená",J236,0)</f>
        <v>0</v>
      </c>
      <c r="BI236" s="341">
        <f>IF(N236="nulová",J236,0)</f>
        <v>0</v>
      </c>
      <c r="BJ236" s="340" t="s">
        <v>79</v>
      </c>
      <c r="BK236" s="341">
        <f>ROUND(I236*H236,2)</f>
        <v>0</v>
      </c>
      <c r="BL236" s="340" t="s">
        <v>154</v>
      </c>
      <c r="BM236" s="340" t="s">
        <v>628</v>
      </c>
    </row>
    <row r="237" spans="2:65" s="11" customFormat="1">
      <c r="B237" s="187"/>
      <c r="D237" s="188" t="s">
        <v>156</v>
      </c>
      <c r="E237" s="189" t="s">
        <v>321</v>
      </c>
      <c r="F237" s="190" t="s">
        <v>629</v>
      </c>
      <c r="H237" s="191">
        <v>56.548999999999999</v>
      </c>
      <c r="I237" s="192"/>
      <c r="L237" s="187"/>
      <c r="M237" s="193"/>
      <c r="N237" s="194"/>
      <c r="O237" s="194"/>
      <c r="P237" s="194"/>
      <c r="Q237" s="194"/>
      <c r="R237" s="194"/>
      <c r="S237" s="194"/>
      <c r="T237" s="195"/>
      <c r="AT237" s="189" t="s">
        <v>156</v>
      </c>
      <c r="AU237" s="189" t="s">
        <v>81</v>
      </c>
      <c r="AV237" s="11" t="s">
        <v>81</v>
      </c>
      <c r="AW237" s="11" t="s">
        <v>35</v>
      </c>
      <c r="AX237" s="11" t="s">
        <v>71</v>
      </c>
      <c r="AY237" s="189" t="s">
        <v>148</v>
      </c>
    </row>
    <row r="238" spans="2:65" s="11" customFormat="1">
      <c r="B238" s="187"/>
      <c r="D238" s="188" t="s">
        <v>156</v>
      </c>
      <c r="E238" s="189" t="s">
        <v>324</v>
      </c>
      <c r="F238" s="190" t="s">
        <v>630</v>
      </c>
      <c r="H238" s="191">
        <v>8.4</v>
      </c>
      <c r="I238" s="192"/>
      <c r="L238" s="187"/>
      <c r="M238" s="193"/>
      <c r="N238" s="194"/>
      <c r="O238" s="194"/>
      <c r="P238" s="194"/>
      <c r="Q238" s="194"/>
      <c r="R238" s="194"/>
      <c r="S238" s="194"/>
      <c r="T238" s="195"/>
      <c r="AT238" s="189" t="s">
        <v>156</v>
      </c>
      <c r="AU238" s="189" t="s">
        <v>81</v>
      </c>
      <c r="AV238" s="11" t="s">
        <v>81</v>
      </c>
      <c r="AW238" s="11" t="s">
        <v>35</v>
      </c>
      <c r="AX238" s="11" t="s">
        <v>71</v>
      </c>
      <c r="AY238" s="189" t="s">
        <v>148</v>
      </c>
    </row>
    <row r="239" spans="2:65" s="11" customFormat="1">
      <c r="B239" s="187"/>
      <c r="D239" s="188" t="s">
        <v>156</v>
      </c>
      <c r="E239" s="189" t="s">
        <v>5</v>
      </c>
      <c r="F239" s="190" t="s">
        <v>518</v>
      </c>
      <c r="H239" s="191">
        <v>64.34</v>
      </c>
      <c r="I239" s="192"/>
      <c r="L239" s="187"/>
      <c r="M239" s="193"/>
      <c r="N239" s="194"/>
      <c r="O239" s="194"/>
      <c r="P239" s="194"/>
      <c r="Q239" s="194"/>
      <c r="R239" s="194"/>
      <c r="S239" s="194"/>
      <c r="T239" s="195"/>
      <c r="AT239" s="189" t="s">
        <v>156</v>
      </c>
      <c r="AU239" s="189" t="s">
        <v>81</v>
      </c>
      <c r="AV239" s="11" t="s">
        <v>81</v>
      </c>
      <c r="AW239" s="11" t="s">
        <v>35</v>
      </c>
      <c r="AX239" s="11" t="s">
        <v>71</v>
      </c>
      <c r="AY239" s="189" t="s">
        <v>148</v>
      </c>
    </row>
    <row r="240" spans="2:65" s="12" customFormat="1">
      <c r="B240" s="196"/>
      <c r="D240" s="197" t="s">
        <v>156</v>
      </c>
      <c r="E240" s="198" t="s">
        <v>5</v>
      </c>
      <c r="F240" s="199" t="s">
        <v>159</v>
      </c>
      <c r="H240" s="200">
        <v>129.28899999999999</v>
      </c>
      <c r="I240" s="201"/>
      <c r="L240" s="196"/>
      <c r="M240" s="202"/>
      <c r="N240" s="203"/>
      <c r="O240" s="203"/>
      <c r="P240" s="203"/>
      <c r="Q240" s="203"/>
      <c r="R240" s="203"/>
      <c r="S240" s="203"/>
      <c r="T240" s="204"/>
      <c r="AT240" s="205" t="s">
        <v>156</v>
      </c>
      <c r="AU240" s="205" t="s">
        <v>81</v>
      </c>
      <c r="AV240" s="12" t="s">
        <v>154</v>
      </c>
      <c r="AW240" s="12" t="s">
        <v>35</v>
      </c>
      <c r="AX240" s="12" t="s">
        <v>79</v>
      </c>
      <c r="AY240" s="205" t="s">
        <v>148</v>
      </c>
    </row>
    <row r="241" spans="2:65" s="339" customFormat="1" ht="22.5" customHeight="1">
      <c r="B241" s="326"/>
      <c r="C241" s="343" t="s">
        <v>631</v>
      </c>
      <c r="D241" s="343" t="s">
        <v>150</v>
      </c>
      <c r="E241" s="344" t="s">
        <v>632</v>
      </c>
      <c r="F241" s="345" t="s">
        <v>633</v>
      </c>
      <c r="G241" s="346" t="s">
        <v>174</v>
      </c>
      <c r="H241" s="347">
        <v>53.429000000000002</v>
      </c>
      <c r="I241" s="348"/>
      <c r="J241" s="348">
        <f>ROUND(I241*H241,2)</f>
        <v>0</v>
      </c>
      <c r="K241" s="345" t="s">
        <v>153</v>
      </c>
      <c r="L241" s="349" t="s">
        <v>2030</v>
      </c>
      <c r="M241" s="350" t="s">
        <v>5</v>
      </c>
      <c r="N241" s="351" t="s">
        <v>42</v>
      </c>
      <c r="O241" s="336"/>
      <c r="P241" s="337">
        <f>O241*H241</f>
        <v>0</v>
      </c>
      <c r="Q241" s="337">
        <v>0</v>
      </c>
      <c r="R241" s="337">
        <f>Q241*H241</f>
        <v>0</v>
      </c>
      <c r="S241" s="337">
        <v>0</v>
      </c>
      <c r="T241" s="338">
        <f>S241*H241</f>
        <v>0</v>
      </c>
      <c r="AR241" s="340" t="s">
        <v>154</v>
      </c>
      <c r="AT241" s="340" t="s">
        <v>150</v>
      </c>
      <c r="AU241" s="340" t="s">
        <v>81</v>
      </c>
      <c r="AY241" s="340" t="s">
        <v>148</v>
      </c>
      <c r="BE241" s="341">
        <f>IF(N241="základní",J241,0)</f>
        <v>0</v>
      </c>
      <c r="BF241" s="341">
        <f>IF(N241="snížená",J241,0)</f>
        <v>0</v>
      </c>
      <c r="BG241" s="341">
        <f>IF(N241="zákl. přenesená",J241,0)</f>
        <v>0</v>
      </c>
      <c r="BH241" s="341">
        <f>IF(N241="sníž. přenesená",J241,0)</f>
        <v>0</v>
      </c>
      <c r="BI241" s="341">
        <f>IF(N241="nulová",J241,0)</f>
        <v>0</v>
      </c>
      <c r="BJ241" s="340" t="s">
        <v>79</v>
      </c>
      <c r="BK241" s="341">
        <f>ROUND(I241*H241,2)</f>
        <v>0</v>
      </c>
      <c r="BL241" s="340" t="s">
        <v>154</v>
      </c>
      <c r="BM241" s="340" t="s">
        <v>634</v>
      </c>
    </row>
    <row r="242" spans="2:65" s="11" customFormat="1">
      <c r="B242" s="187"/>
      <c r="D242" s="197" t="s">
        <v>156</v>
      </c>
      <c r="E242" s="206" t="s">
        <v>5</v>
      </c>
      <c r="F242" s="207" t="s">
        <v>624</v>
      </c>
      <c r="H242" s="208">
        <v>53.429000000000002</v>
      </c>
      <c r="I242" s="192"/>
      <c r="L242" s="187"/>
      <c r="M242" s="193"/>
      <c r="N242" s="194"/>
      <c r="O242" s="194"/>
      <c r="P242" s="194"/>
      <c r="Q242" s="194"/>
      <c r="R242" s="194"/>
      <c r="S242" s="194"/>
      <c r="T242" s="195"/>
      <c r="AT242" s="189" t="s">
        <v>156</v>
      </c>
      <c r="AU242" s="189" t="s">
        <v>81</v>
      </c>
      <c r="AV242" s="11" t="s">
        <v>81</v>
      </c>
      <c r="AW242" s="11" t="s">
        <v>35</v>
      </c>
      <c r="AX242" s="11" t="s">
        <v>79</v>
      </c>
      <c r="AY242" s="189" t="s">
        <v>148</v>
      </c>
    </row>
    <row r="243" spans="2:65" s="339" customFormat="1" ht="22.5" customHeight="1">
      <c r="B243" s="326"/>
      <c r="C243" s="343" t="s">
        <v>347</v>
      </c>
      <c r="D243" s="343" t="s">
        <v>150</v>
      </c>
      <c r="E243" s="344" t="s">
        <v>635</v>
      </c>
      <c r="F243" s="345" t="s">
        <v>636</v>
      </c>
      <c r="G243" s="346" t="s">
        <v>174</v>
      </c>
      <c r="H243" s="347">
        <v>327.25400000000002</v>
      </c>
      <c r="I243" s="348"/>
      <c r="J243" s="348">
        <f>ROUND(I243*H243,2)</f>
        <v>0</v>
      </c>
      <c r="K243" s="345" t="s">
        <v>153</v>
      </c>
      <c r="L243" s="349" t="s">
        <v>2030</v>
      </c>
      <c r="M243" s="350" t="s">
        <v>5</v>
      </c>
      <c r="N243" s="351" t="s">
        <v>42</v>
      </c>
      <c r="O243" s="336"/>
      <c r="P243" s="337">
        <f>O243*H243</f>
        <v>0</v>
      </c>
      <c r="Q243" s="337">
        <v>0</v>
      </c>
      <c r="R243" s="337">
        <f>Q243*H243</f>
        <v>0</v>
      </c>
      <c r="S243" s="337">
        <v>0</v>
      </c>
      <c r="T243" s="338">
        <f>S243*H243</f>
        <v>0</v>
      </c>
      <c r="AR243" s="340" t="s">
        <v>154</v>
      </c>
      <c r="AT243" s="340" t="s">
        <v>150</v>
      </c>
      <c r="AU243" s="340" t="s">
        <v>81</v>
      </c>
      <c r="AY243" s="340" t="s">
        <v>148</v>
      </c>
      <c r="BE243" s="341">
        <f>IF(N243="základní",J243,0)</f>
        <v>0</v>
      </c>
      <c r="BF243" s="341">
        <f>IF(N243="snížená",J243,0)</f>
        <v>0</v>
      </c>
      <c r="BG243" s="341">
        <f>IF(N243="zákl. přenesená",J243,0)</f>
        <v>0</v>
      </c>
      <c r="BH243" s="341">
        <f>IF(N243="sníž. přenesená",J243,0)</f>
        <v>0</v>
      </c>
      <c r="BI243" s="341">
        <f>IF(N243="nulová",J243,0)</f>
        <v>0</v>
      </c>
      <c r="BJ243" s="340" t="s">
        <v>79</v>
      </c>
      <c r="BK243" s="341">
        <f>ROUND(I243*H243,2)</f>
        <v>0</v>
      </c>
      <c r="BL243" s="340" t="s">
        <v>154</v>
      </c>
      <c r="BM243" s="340" t="s">
        <v>637</v>
      </c>
    </row>
    <row r="244" spans="2:65" s="11" customFormat="1">
      <c r="B244" s="187"/>
      <c r="D244" s="188" t="s">
        <v>156</v>
      </c>
      <c r="E244" s="189" t="s">
        <v>5</v>
      </c>
      <c r="F244" s="190" t="s">
        <v>624</v>
      </c>
      <c r="H244" s="191">
        <v>53.429000000000002</v>
      </c>
      <c r="I244" s="192"/>
      <c r="L244" s="187"/>
      <c r="M244" s="193"/>
      <c r="N244" s="194"/>
      <c r="O244" s="194"/>
      <c r="P244" s="194"/>
      <c r="Q244" s="194"/>
      <c r="R244" s="194"/>
      <c r="S244" s="194"/>
      <c r="T244" s="195"/>
      <c r="AT244" s="189" t="s">
        <v>156</v>
      </c>
      <c r="AU244" s="189" t="s">
        <v>81</v>
      </c>
      <c r="AV244" s="11" t="s">
        <v>81</v>
      </c>
      <c r="AW244" s="11" t="s">
        <v>35</v>
      </c>
      <c r="AX244" s="11" t="s">
        <v>71</v>
      </c>
      <c r="AY244" s="189" t="s">
        <v>148</v>
      </c>
    </row>
    <row r="245" spans="2:65" s="11" customFormat="1">
      <c r="B245" s="187"/>
      <c r="D245" s="188" t="s">
        <v>156</v>
      </c>
      <c r="E245" s="189" t="s">
        <v>5</v>
      </c>
      <c r="F245" s="190" t="s">
        <v>638</v>
      </c>
      <c r="H245" s="191">
        <v>150.79599999999999</v>
      </c>
      <c r="I245" s="192"/>
      <c r="L245" s="187"/>
      <c r="M245" s="193"/>
      <c r="N245" s="194"/>
      <c r="O245" s="194"/>
      <c r="P245" s="194"/>
      <c r="Q245" s="194"/>
      <c r="R245" s="194"/>
      <c r="S245" s="194"/>
      <c r="T245" s="195"/>
      <c r="AT245" s="189" t="s">
        <v>156</v>
      </c>
      <c r="AU245" s="189" t="s">
        <v>81</v>
      </c>
      <c r="AV245" s="11" t="s">
        <v>81</v>
      </c>
      <c r="AW245" s="11" t="s">
        <v>35</v>
      </c>
      <c r="AX245" s="11" t="s">
        <v>71</v>
      </c>
      <c r="AY245" s="189" t="s">
        <v>148</v>
      </c>
    </row>
    <row r="246" spans="2:65" s="11" customFormat="1">
      <c r="B246" s="187"/>
      <c r="D246" s="188" t="s">
        <v>156</v>
      </c>
      <c r="E246" s="189" t="s">
        <v>5</v>
      </c>
      <c r="F246" s="190" t="s">
        <v>639</v>
      </c>
      <c r="H246" s="191">
        <v>56.548999999999999</v>
      </c>
      <c r="I246" s="192"/>
      <c r="L246" s="187"/>
      <c r="M246" s="193"/>
      <c r="N246" s="194"/>
      <c r="O246" s="194"/>
      <c r="P246" s="194"/>
      <c r="Q246" s="194"/>
      <c r="R246" s="194"/>
      <c r="S246" s="194"/>
      <c r="T246" s="195"/>
      <c r="AT246" s="189" t="s">
        <v>156</v>
      </c>
      <c r="AU246" s="189" t="s">
        <v>81</v>
      </c>
      <c r="AV246" s="11" t="s">
        <v>81</v>
      </c>
      <c r="AW246" s="11" t="s">
        <v>35</v>
      </c>
      <c r="AX246" s="11" t="s">
        <v>71</v>
      </c>
      <c r="AY246" s="189" t="s">
        <v>148</v>
      </c>
    </row>
    <row r="247" spans="2:65" s="11" customFormat="1">
      <c r="B247" s="187"/>
      <c r="D247" s="188" t="s">
        <v>156</v>
      </c>
      <c r="E247" s="189" t="s">
        <v>5</v>
      </c>
      <c r="F247" s="190" t="s">
        <v>640</v>
      </c>
      <c r="H247" s="191">
        <v>3</v>
      </c>
      <c r="I247" s="192"/>
      <c r="L247" s="187"/>
      <c r="M247" s="193"/>
      <c r="N247" s="194"/>
      <c r="O247" s="194"/>
      <c r="P247" s="194"/>
      <c r="Q247" s="194"/>
      <c r="R247" s="194"/>
      <c r="S247" s="194"/>
      <c r="T247" s="195"/>
      <c r="AT247" s="189" t="s">
        <v>156</v>
      </c>
      <c r="AU247" s="189" t="s">
        <v>81</v>
      </c>
      <c r="AV247" s="11" t="s">
        <v>81</v>
      </c>
      <c r="AW247" s="11" t="s">
        <v>35</v>
      </c>
      <c r="AX247" s="11" t="s">
        <v>71</v>
      </c>
      <c r="AY247" s="189" t="s">
        <v>148</v>
      </c>
    </row>
    <row r="248" spans="2:65" s="11" customFormat="1">
      <c r="B248" s="187"/>
      <c r="D248" s="188" t="s">
        <v>156</v>
      </c>
      <c r="E248" s="189" t="s">
        <v>5</v>
      </c>
      <c r="F248" s="190" t="s">
        <v>641</v>
      </c>
      <c r="H248" s="191">
        <v>53.1</v>
      </c>
      <c r="I248" s="192"/>
      <c r="L248" s="187"/>
      <c r="M248" s="193"/>
      <c r="N248" s="194"/>
      <c r="O248" s="194"/>
      <c r="P248" s="194"/>
      <c r="Q248" s="194"/>
      <c r="R248" s="194"/>
      <c r="S248" s="194"/>
      <c r="T248" s="195"/>
      <c r="AT248" s="189" t="s">
        <v>156</v>
      </c>
      <c r="AU248" s="189" t="s">
        <v>81</v>
      </c>
      <c r="AV248" s="11" t="s">
        <v>81</v>
      </c>
      <c r="AW248" s="11" t="s">
        <v>35</v>
      </c>
      <c r="AX248" s="11" t="s">
        <v>71</v>
      </c>
      <c r="AY248" s="189" t="s">
        <v>148</v>
      </c>
    </row>
    <row r="249" spans="2:65" s="11" customFormat="1">
      <c r="B249" s="187"/>
      <c r="D249" s="188" t="s">
        <v>156</v>
      </c>
      <c r="E249" s="189" t="s">
        <v>5</v>
      </c>
      <c r="F249" s="190" t="s">
        <v>642</v>
      </c>
      <c r="H249" s="191">
        <v>8.4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156</v>
      </c>
      <c r="AU249" s="189" t="s">
        <v>81</v>
      </c>
      <c r="AV249" s="11" t="s">
        <v>81</v>
      </c>
      <c r="AW249" s="11" t="s">
        <v>35</v>
      </c>
      <c r="AX249" s="11" t="s">
        <v>71</v>
      </c>
      <c r="AY249" s="189" t="s">
        <v>148</v>
      </c>
    </row>
    <row r="250" spans="2:65" s="11" customFormat="1">
      <c r="B250" s="187"/>
      <c r="D250" s="188" t="s">
        <v>156</v>
      </c>
      <c r="E250" s="189" t="s">
        <v>5</v>
      </c>
      <c r="F250" s="190" t="s">
        <v>643</v>
      </c>
      <c r="H250" s="191">
        <v>1.98</v>
      </c>
      <c r="I250" s="192"/>
      <c r="L250" s="187"/>
      <c r="M250" s="193"/>
      <c r="N250" s="194"/>
      <c r="O250" s="194"/>
      <c r="P250" s="194"/>
      <c r="Q250" s="194"/>
      <c r="R250" s="194"/>
      <c r="S250" s="194"/>
      <c r="T250" s="195"/>
      <c r="AT250" s="189" t="s">
        <v>156</v>
      </c>
      <c r="AU250" s="189" t="s">
        <v>81</v>
      </c>
      <c r="AV250" s="11" t="s">
        <v>81</v>
      </c>
      <c r="AW250" s="11" t="s">
        <v>35</v>
      </c>
      <c r="AX250" s="11" t="s">
        <v>71</v>
      </c>
      <c r="AY250" s="189" t="s">
        <v>148</v>
      </c>
    </row>
    <row r="251" spans="2:65" s="12" customFormat="1">
      <c r="B251" s="196"/>
      <c r="D251" s="197" t="s">
        <v>156</v>
      </c>
      <c r="E251" s="198" t="s">
        <v>5</v>
      </c>
      <c r="F251" s="199" t="s">
        <v>159</v>
      </c>
      <c r="H251" s="200">
        <v>327.25400000000002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205" t="s">
        <v>156</v>
      </c>
      <c r="AU251" s="205" t="s">
        <v>81</v>
      </c>
      <c r="AV251" s="12" t="s">
        <v>154</v>
      </c>
      <c r="AW251" s="12" t="s">
        <v>35</v>
      </c>
      <c r="AX251" s="12" t="s">
        <v>79</v>
      </c>
      <c r="AY251" s="205" t="s">
        <v>148</v>
      </c>
    </row>
    <row r="252" spans="2:65" s="339" customFormat="1" ht="22.5" customHeight="1">
      <c r="B252" s="326"/>
      <c r="C252" s="343" t="s">
        <v>644</v>
      </c>
      <c r="D252" s="343" t="s">
        <v>150</v>
      </c>
      <c r="E252" s="344" t="s">
        <v>645</v>
      </c>
      <c r="F252" s="345" t="s">
        <v>646</v>
      </c>
      <c r="G252" s="346" t="s">
        <v>174</v>
      </c>
      <c r="H252" s="347">
        <v>53.429000000000002</v>
      </c>
      <c r="I252" s="348"/>
      <c r="J252" s="348">
        <f>ROUND(I252*H252,2)</f>
        <v>0</v>
      </c>
      <c r="K252" s="345" t="s">
        <v>153</v>
      </c>
      <c r="L252" s="349" t="s">
        <v>2030</v>
      </c>
      <c r="M252" s="350" t="s">
        <v>5</v>
      </c>
      <c r="N252" s="351" t="s">
        <v>42</v>
      </c>
      <c r="O252" s="336"/>
      <c r="P252" s="337">
        <f>O252*H252</f>
        <v>0</v>
      </c>
      <c r="Q252" s="337">
        <v>0</v>
      </c>
      <c r="R252" s="337">
        <f>Q252*H252</f>
        <v>0</v>
      </c>
      <c r="S252" s="337">
        <v>0</v>
      </c>
      <c r="T252" s="338">
        <f>S252*H252</f>
        <v>0</v>
      </c>
      <c r="AR252" s="340" t="s">
        <v>154</v>
      </c>
      <c r="AT252" s="340" t="s">
        <v>150</v>
      </c>
      <c r="AU252" s="340" t="s">
        <v>81</v>
      </c>
      <c r="AY252" s="340" t="s">
        <v>148</v>
      </c>
      <c r="BE252" s="341">
        <f>IF(N252="základní",J252,0)</f>
        <v>0</v>
      </c>
      <c r="BF252" s="341">
        <f>IF(N252="snížená",J252,0)</f>
        <v>0</v>
      </c>
      <c r="BG252" s="341">
        <f>IF(N252="zákl. přenesená",J252,0)</f>
        <v>0</v>
      </c>
      <c r="BH252" s="341">
        <f>IF(N252="sníž. přenesená",J252,0)</f>
        <v>0</v>
      </c>
      <c r="BI252" s="341">
        <f>IF(N252="nulová",J252,0)</f>
        <v>0</v>
      </c>
      <c r="BJ252" s="340" t="s">
        <v>79</v>
      </c>
      <c r="BK252" s="341">
        <f>ROUND(I252*H252,2)</f>
        <v>0</v>
      </c>
      <c r="BL252" s="340" t="s">
        <v>154</v>
      </c>
      <c r="BM252" s="340" t="s">
        <v>647</v>
      </c>
    </row>
    <row r="253" spans="2:65" s="11" customFormat="1">
      <c r="B253" s="187"/>
      <c r="D253" s="197" t="s">
        <v>156</v>
      </c>
      <c r="E253" s="206" t="s">
        <v>5</v>
      </c>
      <c r="F253" s="207" t="s">
        <v>624</v>
      </c>
      <c r="H253" s="208">
        <v>53.429000000000002</v>
      </c>
      <c r="I253" s="192"/>
      <c r="L253" s="187"/>
      <c r="M253" s="193"/>
      <c r="N253" s="194"/>
      <c r="O253" s="194"/>
      <c r="P253" s="194"/>
      <c r="Q253" s="194"/>
      <c r="R253" s="194"/>
      <c r="S253" s="194"/>
      <c r="T253" s="195"/>
      <c r="AT253" s="189" t="s">
        <v>156</v>
      </c>
      <c r="AU253" s="189" t="s">
        <v>81</v>
      </c>
      <c r="AV253" s="11" t="s">
        <v>81</v>
      </c>
      <c r="AW253" s="11" t="s">
        <v>35</v>
      </c>
      <c r="AX253" s="11" t="s">
        <v>79</v>
      </c>
      <c r="AY253" s="189" t="s">
        <v>148</v>
      </c>
    </row>
    <row r="254" spans="2:65" s="339" customFormat="1" ht="22.5" customHeight="1">
      <c r="B254" s="326"/>
      <c r="C254" s="343" t="s">
        <v>648</v>
      </c>
      <c r="D254" s="343" t="s">
        <v>150</v>
      </c>
      <c r="E254" s="344" t="s">
        <v>649</v>
      </c>
      <c r="F254" s="345" t="s">
        <v>650</v>
      </c>
      <c r="G254" s="346" t="s">
        <v>174</v>
      </c>
      <c r="H254" s="347">
        <v>825.70600000000002</v>
      </c>
      <c r="I254" s="348"/>
      <c r="J254" s="348">
        <f>ROUND(I254*H254,2)</f>
        <v>0</v>
      </c>
      <c r="K254" s="345" t="s">
        <v>153</v>
      </c>
      <c r="L254" s="349" t="s">
        <v>2030</v>
      </c>
      <c r="M254" s="350" t="s">
        <v>5</v>
      </c>
      <c r="N254" s="351" t="s">
        <v>42</v>
      </c>
      <c r="O254" s="336"/>
      <c r="P254" s="337">
        <f>O254*H254</f>
        <v>0</v>
      </c>
      <c r="Q254" s="337">
        <v>0</v>
      </c>
      <c r="R254" s="337">
        <f>Q254*H254</f>
        <v>0</v>
      </c>
      <c r="S254" s="337">
        <v>0</v>
      </c>
      <c r="T254" s="338">
        <f>S254*H254</f>
        <v>0</v>
      </c>
      <c r="AR254" s="340" t="s">
        <v>154</v>
      </c>
      <c r="AT254" s="340" t="s">
        <v>150</v>
      </c>
      <c r="AU254" s="340" t="s">
        <v>81</v>
      </c>
      <c r="AY254" s="340" t="s">
        <v>148</v>
      </c>
      <c r="BE254" s="341">
        <f>IF(N254="základní",J254,0)</f>
        <v>0</v>
      </c>
      <c r="BF254" s="341">
        <f>IF(N254="snížená",J254,0)</f>
        <v>0</v>
      </c>
      <c r="BG254" s="341">
        <f>IF(N254="zákl. přenesená",J254,0)</f>
        <v>0</v>
      </c>
      <c r="BH254" s="341">
        <f>IF(N254="sníž. přenesená",J254,0)</f>
        <v>0</v>
      </c>
      <c r="BI254" s="341">
        <f>IF(N254="nulová",J254,0)</f>
        <v>0</v>
      </c>
      <c r="BJ254" s="340" t="s">
        <v>79</v>
      </c>
      <c r="BK254" s="341">
        <f>ROUND(I254*H254,2)</f>
        <v>0</v>
      </c>
      <c r="BL254" s="340" t="s">
        <v>154</v>
      </c>
      <c r="BM254" s="340" t="s">
        <v>651</v>
      </c>
    </row>
    <row r="255" spans="2:65" s="339" customFormat="1" ht="31.5" customHeight="1">
      <c r="B255" s="326"/>
      <c r="C255" s="343" t="s">
        <v>652</v>
      </c>
      <c r="D255" s="343" t="s">
        <v>150</v>
      </c>
      <c r="E255" s="344" t="s">
        <v>653</v>
      </c>
      <c r="F255" s="345" t="s">
        <v>654</v>
      </c>
      <c r="G255" s="346" t="s">
        <v>174</v>
      </c>
      <c r="H255" s="347">
        <v>45.436999999999998</v>
      </c>
      <c r="I255" s="348"/>
      <c r="J255" s="348">
        <f>ROUND(I255*H255,2)</f>
        <v>0</v>
      </c>
      <c r="K255" s="345" t="s">
        <v>153</v>
      </c>
      <c r="L255" s="349" t="s">
        <v>2030</v>
      </c>
      <c r="M255" s="350" t="s">
        <v>5</v>
      </c>
      <c r="N255" s="351" t="s">
        <v>42</v>
      </c>
      <c r="O255" s="336"/>
      <c r="P255" s="337">
        <f>O255*H255</f>
        <v>0</v>
      </c>
      <c r="Q255" s="337">
        <v>1.9429999999999999E-2</v>
      </c>
      <c r="R255" s="337">
        <f>Q255*H255</f>
        <v>0.88284090999999998</v>
      </c>
      <c r="S255" s="337">
        <v>0</v>
      </c>
      <c r="T255" s="338">
        <f>S255*H255</f>
        <v>0</v>
      </c>
      <c r="AR255" s="340" t="s">
        <v>154</v>
      </c>
      <c r="AT255" s="340" t="s">
        <v>150</v>
      </c>
      <c r="AU255" s="340" t="s">
        <v>81</v>
      </c>
      <c r="AY255" s="340" t="s">
        <v>148</v>
      </c>
      <c r="BE255" s="341">
        <f>IF(N255="základní",J255,0)</f>
        <v>0</v>
      </c>
      <c r="BF255" s="341">
        <f>IF(N255="snížená",J255,0)</f>
        <v>0</v>
      </c>
      <c r="BG255" s="341">
        <f>IF(N255="zákl. přenesená",J255,0)</f>
        <v>0</v>
      </c>
      <c r="BH255" s="341">
        <f>IF(N255="sníž. přenesená",J255,0)</f>
        <v>0</v>
      </c>
      <c r="BI255" s="341">
        <f>IF(N255="nulová",J255,0)</f>
        <v>0</v>
      </c>
      <c r="BJ255" s="340" t="s">
        <v>79</v>
      </c>
      <c r="BK255" s="341">
        <f>ROUND(I255*H255,2)</f>
        <v>0</v>
      </c>
      <c r="BL255" s="340" t="s">
        <v>154</v>
      </c>
      <c r="BM255" s="340" t="s">
        <v>655</v>
      </c>
    </row>
    <row r="256" spans="2:65" s="11" customFormat="1">
      <c r="B256" s="187"/>
      <c r="D256" s="188" t="s">
        <v>156</v>
      </c>
      <c r="E256" s="189" t="s">
        <v>5</v>
      </c>
      <c r="F256" s="190" t="s">
        <v>656</v>
      </c>
      <c r="H256" s="191">
        <v>45.238999999999997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89" t="s">
        <v>156</v>
      </c>
      <c r="AU256" s="189" t="s">
        <v>81</v>
      </c>
      <c r="AV256" s="11" t="s">
        <v>81</v>
      </c>
      <c r="AW256" s="11" t="s">
        <v>35</v>
      </c>
      <c r="AX256" s="11" t="s">
        <v>71</v>
      </c>
      <c r="AY256" s="189" t="s">
        <v>148</v>
      </c>
    </row>
    <row r="257" spans="2:65" s="11" customFormat="1">
      <c r="B257" s="187"/>
      <c r="D257" s="188" t="s">
        <v>156</v>
      </c>
      <c r="E257" s="189" t="s">
        <v>5</v>
      </c>
      <c r="F257" s="190" t="s">
        <v>657</v>
      </c>
      <c r="H257" s="191">
        <v>0.19800000000000001</v>
      </c>
      <c r="I257" s="192"/>
      <c r="L257" s="187"/>
      <c r="M257" s="193"/>
      <c r="N257" s="194"/>
      <c r="O257" s="194"/>
      <c r="P257" s="194"/>
      <c r="Q257" s="194"/>
      <c r="R257" s="194"/>
      <c r="S257" s="194"/>
      <c r="T257" s="195"/>
      <c r="AT257" s="189" t="s">
        <v>156</v>
      </c>
      <c r="AU257" s="189" t="s">
        <v>81</v>
      </c>
      <c r="AV257" s="11" t="s">
        <v>81</v>
      </c>
      <c r="AW257" s="11" t="s">
        <v>35</v>
      </c>
      <c r="AX257" s="11" t="s">
        <v>71</v>
      </c>
      <c r="AY257" s="189" t="s">
        <v>148</v>
      </c>
    </row>
    <row r="258" spans="2:65" s="12" customFormat="1">
      <c r="B258" s="196"/>
      <c r="D258" s="197" t="s">
        <v>156</v>
      </c>
      <c r="E258" s="198" t="s">
        <v>5</v>
      </c>
      <c r="F258" s="199" t="s">
        <v>159</v>
      </c>
      <c r="H258" s="200">
        <v>45.436999999999998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205" t="s">
        <v>156</v>
      </c>
      <c r="AU258" s="205" t="s">
        <v>81</v>
      </c>
      <c r="AV258" s="12" t="s">
        <v>154</v>
      </c>
      <c r="AW258" s="12" t="s">
        <v>35</v>
      </c>
      <c r="AX258" s="12" t="s">
        <v>79</v>
      </c>
      <c r="AY258" s="205" t="s">
        <v>148</v>
      </c>
    </row>
    <row r="259" spans="2:65" s="339" customFormat="1" ht="22.5" customHeight="1">
      <c r="B259" s="326"/>
      <c r="C259" s="343" t="s">
        <v>312</v>
      </c>
      <c r="D259" s="343" t="s">
        <v>150</v>
      </c>
      <c r="E259" s="344" t="s">
        <v>658</v>
      </c>
      <c r="F259" s="345" t="s">
        <v>659</v>
      </c>
      <c r="G259" s="346" t="s">
        <v>174</v>
      </c>
      <c r="H259" s="347">
        <v>53.429000000000002</v>
      </c>
      <c r="I259" s="348"/>
      <c r="J259" s="348">
        <f>ROUND(I259*H259,2)</f>
        <v>0</v>
      </c>
      <c r="K259" s="345" t="s">
        <v>153</v>
      </c>
      <c r="L259" s="349" t="s">
        <v>2030</v>
      </c>
      <c r="M259" s="350" t="s">
        <v>5</v>
      </c>
      <c r="N259" s="351" t="s">
        <v>42</v>
      </c>
      <c r="O259" s="336"/>
      <c r="P259" s="337">
        <f>O259*H259</f>
        <v>0</v>
      </c>
      <c r="Q259" s="337">
        <v>5.8279999999999998E-2</v>
      </c>
      <c r="R259" s="337">
        <f>Q259*H259</f>
        <v>3.1138421200000002</v>
      </c>
      <c r="S259" s="337">
        <v>0</v>
      </c>
      <c r="T259" s="338">
        <f>S259*H259</f>
        <v>0</v>
      </c>
      <c r="AR259" s="340" t="s">
        <v>154</v>
      </c>
      <c r="AT259" s="340" t="s">
        <v>150</v>
      </c>
      <c r="AU259" s="340" t="s">
        <v>81</v>
      </c>
      <c r="AY259" s="340" t="s">
        <v>148</v>
      </c>
      <c r="BE259" s="341">
        <f>IF(N259="základní",J259,0)</f>
        <v>0</v>
      </c>
      <c r="BF259" s="341">
        <f>IF(N259="snížená",J259,0)</f>
        <v>0</v>
      </c>
      <c r="BG259" s="341">
        <f>IF(N259="zákl. přenesená",J259,0)</f>
        <v>0</v>
      </c>
      <c r="BH259" s="341">
        <f>IF(N259="sníž. přenesená",J259,0)</f>
        <v>0</v>
      </c>
      <c r="BI259" s="341">
        <f>IF(N259="nulová",J259,0)</f>
        <v>0</v>
      </c>
      <c r="BJ259" s="340" t="s">
        <v>79</v>
      </c>
      <c r="BK259" s="341">
        <f>ROUND(I259*H259,2)</f>
        <v>0</v>
      </c>
      <c r="BL259" s="340" t="s">
        <v>154</v>
      </c>
      <c r="BM259" s="340" t="s">
        <v>660</v>
      </c>
    </row>
    <row r="260" spans="2:65" s="11" customFormat="1">
      <c r="B260" s="187"/>
      <c r="D260" s="197" t="s">
        <v>156</v>
      </c>
      <c r="E260" s="206" t="s">
        <v>5</v>
      </c>
      <c r="F260" s="207" t="s">
        <v>624</v>
      </c>
      <c r="H260" s="208">
        <v>53.429000000000002</v>
      </c>
      <c r="I260" s="192"/>
      <c r="L260" s="187"/>
      <c r="M260" s="193"/>
      <c r="N260" s="194"/>
      <c r="O260" s="194"/>
      <c r="P260" s="194"/>
      <c r="Q260" s="194"/>
      <c r="R260" s="194"/>
      <c r="S260" s="194"/>
      <c r="T260" s="195"/>
      <c r="AT260" s="189" t="s">
        <v>156</v>
      </c>
      <c r="AU260" s="189" t="s">
        <v>81</v>
      </c>
      <c r="AV260" s="11" t="s">
        <v>81</v>
      </c>
      <c r="AW260" s="11" t="s">
        <v>35</v>
      </c>
      <c r="AX260" s="11" t="s">
        <v>79</v>
      </c>
      <c r="AY260" s="189" t="s">
        <v>148</v>
      </c>
    </row>
    <row r="261" spans="2:65" s="339" customFormat="1" ht="22.5" customHeight="1">
      <c r="B261" s="326"/>
      <c r="C261" s="343" t="s">
        <v>661</v>
      </c>
      <c r="D261" s="343" t="s">
        <v>150</v>
      </c>
      <c r="E261" s="344" t="s">
        <v>662</v>
      </c>
      <c r="F261" s="345" t="s">
        <v>663</v>
      </c>
      <c r="G261" s="346" t="s">
        <v>174</v>
      </c>
      <c r="H261" s="347">
        <v>153.79599999999999</v>
      </c>
      <c r="I261" s="348"/>
      <c r="J261" s="348">
        <f>ROUND(I261*H261,2)</f>
        <v>0</v>
      </c>
      <c r="K261" s="345" t="s">
        <v>5</v>
      </c>
      <c r="L261" s="349" t="s">
        <v>2030</v>
      </c>
      <c r="M261" s="350" t="s">
        <v>5</v>
      </c>
      <c r="N261" s="351" t="s">
        <v>42</v>
      </c>
      <c r="O261" s="336"/>
      <c r="P261" s="337">
        <f>O261*H261</f>
        <v>0</v>
      </c>
      <c r="Q261" s="337">
        <v>1.9429999999999999E-2</v>
      </c>
      <c r="R261" s="337">
        <f>Q261*H261</f>
        <v>2.9882562799999999</v>
      </c>
      <c r="S261" s="337">
        <v>0</v>
      </c>
      <c r="T261" s="338">
        <f>S261*H261</f>
        <v>0</v>
      </c>
      <c r="AR261" s="340" t="s">
        <v>154</v>
      </c>
      <c r="AT261" s="340" t="s">
        <v>150</v>
      </c>
      <c r="AU261" s="340" t="s">
        <v>81</v>
      </c>
      <c r="AY261" s="340" t="s">
        <v>148</v>
      </c>
      <c r="BE261" s="341">
        <f>IF(N261="základní",J261,0)</f>
        <v>0</v>
      </c>
      <c r="BF261" s="341">
        <f>IF(N261="snížená",J261,0)</f>
        <v>0</v>
      </c>
      <c r="BG261" s="341">
        <f>IF(N261="zákl. přenesená",J261,0)</f>
        <v>0</v>
      </c>
      <c r="BH261" s="341">
        <f>IF(N261="sníž. přenesená",J261,0)</f>
        <v>0</v>
      </c>
      <c r="BI261" s="341">
        <f>IF(N261="nulová",J261,0)</f>
        <v>0</v>
      </c>
      <c r="BJ261" s="340" t="s">
        <v>79</v>
      </c>
      <c r="BK261" s="341">
        <f>ROUND(I261*H261,2)</f>
        <v>0</v>
      </c>
      <c r="BL261" s="340" t="s">
        <v>154</v>
      </c>
      <c r="BM261" s="340" t="s">
        <v>664</v>
      </c>
    </row>
    <row r="262" spans="2:65" s="11" customFormat="1">
      <c r="B262" s="187"/>
      <c r="D262" s="188" t="s">
        <v>156</v>
      </c>
      <c r="E262" s="189" t="s">
        <v>5</v>
      </c>
      <c r="F262" s="190" t="s">
        <v>638</v>
      </c>
      <c r="H262" s="191">
        <v>150.79599999999999</v>
      </c>
      <c r="I262" s="192"/>
      <c r="L262" s="187"/>
      <c r="M262" s="193"/>
      <c r="N262" s="194"/>
      <c r="O262" s="194"/>
      <c r="P262" s="194"/>
      <c r="Q262" s="194"/>
      <c r="R262" s="194"/>
      <c r="S262" s="194"/>
      <c r="T262" s="195"/>
      <c r="AT262" s="189" t="s">
        <v>156</v>
      </c>
      <c r="AU262" s="189" t="s">
        <v>81</v>
      </c>
      <c r="AV262" s="11" t="s">
        <v>81</v>
      </c>
      <c r="AW262" s="11" t="s">
        <v>35</v>
      </c>
      <c r="AX262" s="11" t="s">
        <v>71</v>
      </c>
      <c r="AY262" s="189" t="s">
        <v>148</v>
      </c>
    </row>
    <row r="263" spans="2:65" s="11" customFormat="1">
      <c r="B263" s="187"/>
      <c r="D263" s="188" t="s">
        <v>156</v>
      </c>
      <c r="E263" s="189" t="s">
        <v>5</v>
      </c>
      <c r="F263" s="190" t="s">
        <v>640</v>
      </c>
      <c r="H263" s="191">
        <v>3</v>
      </c>
      <c r="I263" s="192"/>
      <c r="L263" s="187"/>
      <c r="M263" s="193"/>
      <c r="N263" s="194"/>
      <c r="O263" s="194"/>
      <c r="P263" s="194"/>
      <c r="Q263" s="194"/>
      <c r="R263" s="194"/>
      <c r="S263" s="194"/>
      <c r="T263" s="195"/>
      <c r="AT263" s="189" t="s">
        <v>156</v>
      </c>
      <c r="AU263" s="189" t="s">
        <v>81</v>
      </c>
      <c r="AV263" s="11" t="s">
        <v>81</v>
      </c>
      <c r="AW263" s="11" t="s">
        <v>35</v>
      </c>
      <c r="AX263" s="11" t="s">
        <v>71</v>
      </c>
      <c r="AY263" s="189" t="s">
        <v>148</v>
      </c>
    </row>
    <row r="264" spans="2:65" s="12" customFormat="1">
      <c r="B264" s="196"/>
      <c r="D264" s="197" t="s">
        <v>156</v>
      </c>
      <c r="E264" s="198" t="s">
        <v>5</v>
      </c>
      <c r="F264" s="199" t="s">
        <v>159</v>
      </c>
      <c r="H264" s="200">
        <v>153.79599999999999</v>
      </c>
      <c r="I264" s="201"/>
      <c r="L264" s="196"/>
      <c r="M264" s="202"/>
      <c r="N264" s="203"/>
      <c r="O264" s="203"/>
      <c r="P264" s="203"/>
      <c r="Q264" s="203"/>
      <c r="R264" s="203"/>
      <c r="S264" s="203"/>
      <c r="T264" s="204"/>
      <c r="AT264" s="205" t="s">
        <v>156</v>
      </c>
      <c r="AU264" s="205" t="s">
        <v>81</v>
      </c>
      <c r="AV264" s="12" t="s">
        <v>154</v>
      </c>
      <c r="AW264" s="12" t="s">
        <v>35</v>
      </c>
      <c r="AX264" s="12" t="s">
        <v>79</v>
      </c>
      <c r="AY264" s="205" t="s">
        <v>148</v>
      </c>
    </row>
    <row r="265" spans="2:65" s="339" customFormat="1" ht="31.5" customHeight="1">
      <c r="B265" s="326"/>
      <c r="C265" s="343" t="s">
        <v>665</v>
      </c>
      <c r="D265" s="343" t="s">
        <v>150</v>
      </c>
      <c r="E265" s="344" t="s">
        <v>666</v>
      </c>
      <c r="F265" s="345" t="s">
        <v>667</v>
      </c>
      <c r="G265" s="346" t="s">
        <v>174</v>
      </c>
      <c r="H265" s="347">
        <v>63.808999999999997</v>
      </c>
      <c r="I265" s="348"/>
      <c r="J265" s="348">
        <f>ROUND(I265*H265,2)</f>
        <v>0</v>
      </c>
      <c r="K265" s="345" t="s">
        <v>153</v>
      </c>
      <c r="L265" s="349" t="s">
        <v>2030</v>
      </c>
      <c r="M265" s="350" t="s">
        <v>5</v>
      </c>
      <c r="N265" s="351" t="s">
        <v>42</v>
      </c>
      <c r="O265" s="336"/>
      <c r="P265" s="337">
        <f>O265*H265</f>
        <v>0</v>
      </c>
      <c r="Q265" s="337">
        <v>1.9429999999999999E-2</v>
      </c>
      <c r="R265" s="337">
        <f>Q265*H265</f>
        <v>1.2398088699999998</v>
      </c>
      <c r="S265" s="337">
        <v>0</v>
      </c>
      <c r="T265" s="338">
        <f>S265*H265</f>
        <v>0</v>
      </c>
      <c r="AR265" s="340" t="s">
        <v>154</v>
      </c>
      <c r="AT265" s="340" t="s">
        <v>150</v>
      </c>
      <c r="AU265" s="340" t="s">
        <v>81</v>
      </c>
      <c r="AY265" s="340" t="s">
        <v>148</v>
      </c>
      <c r="BE265" s="341">
        <f>IF(N265="základní",J265,0)</f>
        <v>0</v>
      </c>
      <c r="BF265" s="341">
        <f>IF(N265="snížená",J265,0)</f>
        <v>0</v>
      </c>
      <c r="BG265" s="341">
        <f>IF(N265="zákl. přenesená",J265,0)</f>
        <v>0</v>
      </c>
      <c r="BH265" s="341">
        <f>IF(N265="sníž. přenesená",J265,0)</f>
        <v>0</v>
      </c>
      <c r="BI265" s="341">
        <f>IF(N265="nulová",J265,0)</f>
        <v>0</v>
      </c>
      <c r="BJ265" s="340" t="s">
        <v>79</v>
      </c>
      <c r="BK265" s="341">
        <f>ROUND(I265*H265,2)</f>
        <v>0</v>
      </c>
      <c r="BL265" s="340" t="s">
        <v>154</v>
      </c>
      <c r="BM265" s="340" t="s">
        <v>668</v>
      </c>
    </row>
    <row r="266" spans="2:65" s="11" customFormat="1">
      <c r="B266" s="187"/>
      <c r="D266" s="188" t="s">
        <v>156</v>
      </c>
      <c r="E266" s="189" t="s">
        <v>5</v>
      </c>
      <c r="F266" s="190" t="s">
        <v>624</v>
      </c>
      <c r="H266" s="191">
        <v>53.429000000000002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89" t="s">
        <v>156</v>
      </c>
      <c r="AU266" s="189" t="s">
        <v>81</v>
      </c>
      <c r="AV266" s="11" t="s">
        <v>81</v>
      </c>
      <c r="AW266" s="11" t="s">
        <v>35</v>
      </c>
      <c r="AX266" s="11" t="s">
        <v>71</v>
      </c>
      <c r="AY266" s="189" t="s">
        <v>148</v>
      </c>
    </row>
    <row r="267" spans="2:65" s="11" customFormat="1">
      <c r="B267" s="187"/>
      <c r="D267" s="188" t="s">
        <v>156</v>
      </c>
      <c r="E267" s="189" t="s">
        <v>5</v>
      </c>
      <c r="F267" s="190" t="s">
        <v>669</v>
      </c>
      <c r="H267" s="191">
        <v>8.4</v>
      </c>
      <c r="I267" s="192"/>
      <c r="L267" s="187"/>
      <c r="M267" s="193"/>
      <c r="N267" s="194"/>
      <c r="O267" s="194"/>
      <c r="P267" s="194"/>
      <c r="Q267" s="194"/>
      <c r="R267" s="194"/>
      <c r="S267" s="194"/>
      <c r="T267" s="195"/>
      <c r="AT267" s="189" t="s">
        <v>156</v>
      </c>
      <c r="AU267" s="189" t="s">
        <v>81</v>
      </c>
      <c r="AV267" s="11" t="s">
        <v>81</v>
      </c>
      <c r="AW267" s="11" t="s">
        <v>35</v>
      </c>
      <c r="AX267" s="11" t="s">
        <v>71</v>
      </c>
      <c r="AY267" s="189" t="s">
        <v>148</v>
      </c>
    </row>
    <row r="268" spans="2:65" s="11" customFormat="1">
      <c r="B268" s="187"/>
      <c r="D268" s="188" t="s">
        <v>156</v>
      </c>
      <c r="E268" s="189" t="s">
        <v>5</v>
      </c>
      <c r="F268" s="190" t="s">
        <v>670</v>
      </c>
      <c r="H268" s="191">
        <v>1.98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156</v>
      </c>
      <c r="AU268" s="189" t="s">
        <v>81</v>
      </c>
      <c r="AV268" s="11" t="s">
        <v>81</v>
      </c>
      <c r="AW268" s="11" t="s">
        <v>35</v>
      </c>
      <c r="AX268" s="11" t="s">
        <v>71</v>
      </c>
      <c r="AY268" s="189" t="s">
        <v>148</v>
      </c>
    </row>
    <row r="269" spans="2:65" s="12" customFormat="1">
      <c r="B269" s="196"/>
      <c r="D269" s="197" t="s">
        <v>156</v>
      </c>
      <c r="E269" s="198" t="s">
        <v>5</v>
      </c>
      <c r="F269" s="199" t="s">
        <v>159</v>
      </c>
      <c r="H269" s="200">
        <v>63.808999999999997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205" t="s">
        <v>156</v>
      </c>
      <c r="AU269" s="205" t="s">
        <v>81</v>
      </c>
      <c r="AV269" s="12" t="s">
        <v>154</v>
      </c>
      <c r="AW269" s="12" t="s">
        <v>35</v>
      </c>
      <c r="AX269" s="12" t="s">
        <v>79</v>
      </c>
      <c r="AY269" s="205" t="s">
        <v>148</v>
      </c>
    </row>
    <row r="270" spans="2:65" s="339" customFormat="1" ht="31.5" customHeight="1">
      <c r="B270" s="326"/>
      <c r="C270" s="343" t="s">
        <v>671</v>
      </c>
      <c r="D270" s="343" t="s">
        <v>150</v>
      </c>
      <c r="E270" s="344" t="s">
        <v>672</v>
      </c>
      <c r="F270" s="345" t="s">
        <v>673</v>
      </c>
      <c r="G270" s="346" t="s">
        <v>174</v>
      </c>
      <c r="H270" s="347">
        <v>53.429000000000002</v>
      </c>
      <c r="I270" s="348"/>
      <c r="J270" s="348">
        <f>ROUND(I270*H270,2)</f>
        <v>0</v>
      </c>
      <c r="K270" s="345" t="s">
        <v>153</v>
      </c>
      <c r="L270" s="349" t="s">
        <v>2030</v>
      </c>
      <c r="M270" s="350" t="s">
        <v>5</v>
      </c>
      <c r="N270" s="351" t="s">
        <v>42</v>
      </c>
      <c r="O270" s="336"/>
      <c r="P270" s="337">
        <f>O270*H270</f>
        <v>0</v>
      </c>
      <c r="Q270" s="337">
        <v>9.8999999999999999E-4</v>
      </c>
      <c r="R270" s="337">
        <f>Q270*H270</f>
        <v>5.2894710000000005E-2</v>
      </c>
      <c r="S270" s="337">
        <v>0</v>
      </c>
      <c r="T270" s="338">
        <f>S270*H270</f>
        <v>0</v>
      </c>
      <c r="AR270" s="340" t="s">
        <v>154</v>
      </c>
      <c r="AT270" s="340" t="s">
        <v>150</v>
      </c>
      <c r="AU270" s="340" t="s">
        <v>81</v>
      </c>
      <c r="AY270" s="340" t="s">
        <v>148</v>
      </c>
      <c r="BE270" s="341">
        <f>IF(N270="základní",J270,0)</f>
        <v>0</v>
      </c>
      <c r="BF270" s="341">
        <f>IF(N270="snížená",J270,0)</f>
        <v>0</v>
      </c>
      <c r="BG270" s="341">
        <f>IF(N270="zákl. přenesená",J270,0)</f>
        <v>0</v>
      </c>
      <c r="BH270" s="341">
        <f>IF(N270="sníž. přenesená",J270,0)</f>
        <v>0</v>
      </c>
      <c r="BI270" s="341">
        <f>IF(N270="nulová",J270,0)</f>
        <v>0</v>
      </c>
      <c r="BJ270" s="340" t="s">
        <v>79</v>
      </c>
      <c r="BK270" s="341">
        <f>ROUND(I270*H270,2)</f>
        <v>0</v>
      </c>
      <c r="BL270" s="340" t="s">
        <v>154</v>
      </c>
      <c r="BM270" s="340" t="s">
        <v>674</v>
      </c>
    </row>
    <row r="271" spans="2:65" s="11" customFormat="1">
      <c r="B271" s="187"/>
      <c r="D271" s="197" t="s">
        <v>156</v>
      </c>
      <c r="E271" s="206" t="s">
        <v>5</v>
      </c>
      <c r="F271" s="207" t="s">
        <v>675</v>
      </c>
      <c r="H271" s="208">
        <v>53.429000000000002</v>
      </c>
      <c r="I271" s="192"/>
      <c r="L271" s="187"/>
      <c r="M271" s="193"/>
      <c r="N271" s="194"/>
      <c r="O271" s="194"/>
      <c r="P271" s="194"/>
      <c r="Q271" s="194"/>
      <c r="R271" s="194"/>
      <c r="S271" s="194"/>
      <c r="T271" s="195"/>
      <c r="AT271" s="189" t="s">
        <v>156</v>
      </c>
      <c r="AU271" s="189" t="s">
        <v>81</v>
      </c>
      <c r="AV271" s="11" t="s">
        <v>81</v>
      </c>
      <c r="AW271" s="11" t="s">
        <v>35</v>
      </c>
      <c r="AX271" s="11" t="s">
        <v>79</v>
      </c>
      <c r="AY271" s="189" t="s">
        <v>148</v>
      </c>
    </row>
    <row r="272" spans="2:65" s="339" customFormat="1" ht="31.5" customHeight="1">
      <c r="B272" s="326"/>
      <c r="C272" s="343" t="s">
        <v>676</v>
      </c>
      <c r="D272" s="343" t="s">
        <v>150</v>
      </c>
      <c r="E272" s="344" t="s">
        <v>677</v>
      </c>
      <c r="F272" s="345" t="s">
        <v>678</v>
      </c>
      <c r="G272" s="346" t="s">
        <v>174</v>
      </c>
      <c r="H272" s="347">
        <v>173.989</v>
      </c>
      <c r="I272" s="348"/>
      <c r="J272" s="348">
        <f>ROUND(I272*H272,2)</f>
        <v>0</v>
      </c>
      <c r="K272" s="345" t="s">
        <v>153</v>
      </c>
      <c r="L272" s="349" t="s">
        <v>2030</v>
      </c>
      <c r="M272" s="350" t="s">
        <v>5</v>
      </c>
      <c r="N272" s="351" t="s">
        <v>42</v>
      </c>
      <c r="O272" s="336"/>
      <c r="P272" s="337">
        <f>O272*H272</f>
        <v>0</v>
      </c>
      <c r="Q272" s="337">
        <v>3.15E-3</v>
      </c>
      <c r="R272" s="337">
        <f>Q272*H272</f>
        <v>0.54806535000000001</v>
      </c>
      <c r="S272" s="337">
        <v>0</v>
      </c>
      <c r="T272" s="338">
        <f>S272*H272</f>
        <v>0</v>
      </c>
      <c r="AR272" s="340" t="s">
        <v>154</v>
      </c>
      <c r="AT272" s="340" t="s">
        <v>150</v>
      </c>
      <c r="AU272" s="340" t="s">
        <v>81</v>
      </c>
      <c r="AY272" s="340" t="s">
        <v>148</v>
      </c>
      <c r="BE272" s="341">
        <f>IF(N272="základní",J272,0)</f>
        <v>0</v>
      </c>
      <c r="BF272" s="341">
        <f>IF(N272="snížená",J272,0)</f>
        <v>0</v>
      </c>
      <c r="BG272" s="341">
        <f>IF(N272="zákl. přenesená",J272,0)</f>
        <v>0</v>
      </c>
      <c r="BH272" s="341">
        <f>IF(N272="sníž. přenesená",J272,0)</f>
        <v>0</v>
      </c>
      <c r="BI272" s="341">
        <f>IF(N272="nulová",J272,0)</f>
        <v>0</v>
      </c>
      <c r="BJ272" s="340" t="s">
        <v>79</v>
      </c>
      <c r="BK272" s="341">
        <f>ROUND(I272*H272,2)</f>
        <v>0</v>
      </c>
      <c r="BL272" s="340" t="s">
        <v>154</v>
      </c>
      <c r="BM272" s="340" t="s">
        <v>679</v>
      </c>
    </row>
    <row r="273" spans="2:65" s="11" customFormat="1">
      <c r="B273" s="187"/>
      <c r="D273" s="188" t="s">
        <v>156</v>
      </c>
      <c r="E273" s="189" t="s">
        <v>5</v>
      </c>
      <c r="F273" s="190" t="s">
        <v>680</v>
      </c>
      <c r="H273" s="191">
        <v>56.548999999999999</v>
      </c>
      <c r="I273" s="192"/>
      <c r="L273" s="187"/>
      <c r="M273" s="193"/>
      <c r="N273" s="194"/>
      <c r="O273" s="194"/>
      <c r="P273" s="194"/>
      <c r="Q273" s="194"/>
      <c r="R273" s="194"/>
      <c r="S273" s="194"/>
      <c r="T273" s="195"/>
      <c r="AT273" s="189" t="s">
        <v>156</v>
      </c>
      <c r="AU273" s="189" t="s">
        <v>81</v>
      </c>
      <c r="AV273" s="11" t="s">
        <v>81</v>
      </c>
      <c r="AW273" s="11" t="s">
        <v>35</v>
      </c>
      <c r="AX273" s="11" t="s">
        <v>71</v>
      </c>
      <c r="AY273" s="189" t="s">
        <v>148</v>
      </c>
    </row>
    <row r="274" spans="2:65" s="11" customFormat="1">
      <c r="B274" s="187"/>
      <c r="D274" s="188" t="s">
        <v>156</v>
      </c>
      <c r="E274" s="189" t="s">
        <v>5</v>
      </c>
      <c r="F274" s="190" t="s">
        <v>681</v>
      </c>
      <c r="H274" s="191">
        <v>53.1</v>
      </c>
      <c r="I274" s="192"/>
      <c r="L274" s="187"/>
      <c r="M274" s="193"/>
      <c r="N274" s="194"/>
      <c r="O274" s="194"/>
      <c r="P274" s="194"/>
      <c r="Q274" s="194"/>
      <c r="R274" s="194"/>
      <c r="S274" s="194"/>
      <c r="T274" s="195"/>
      <c r="AT274" s="189" t="s">
        <v>156</v>
      </c>
      <c r="AU274" s="189" t="s">
        <v>81</v>
      </c>
      <c r="AV274" s="11" t="s">
        <v>81</v>
      </c>
      <c r="AW274" s="11" t="s">
        <v>35</v>
      </c>
      <c r="AX274" s="11" t="s">
        <v>71</v>
      </c>
      <c r="AY274" s="189" t="s">
        <v>148</v>
      </c>
    </row>
    <row r="275" spans="2:65" s="11" customFormat="1">
      <c r="B275" s="187"/>
      <c r="D275" s="188" t="s">
        <v>156</v>
      </c>
      <c r="E275" s="189" t="s">
        <v>5</v>
      </c>
      <c r="F275" s="190" t="s">
        <v>518</v>
      </c>
      <c r="H275" s="191">
        <v>64.34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89" t="s">
        <v>156</v>
      </c>
      <c r="AU275" s="189" t="s">
        <v>81</v>
      </c>
      <c r="AV275" s="11" t="s">
        <v>81</v>
      </c>
      <c r="AW275" s="11" t="s">
        <v>35</v>
      </c>
      <c r="AX275" s="11" t="s">
        <v>71</v>
      </c>
      <c r="AY275" s="189" t="s">
        <v>148</v>
      </c>
    </row>
    <row r="276" spans="2:65" s="12" customFormat="1">
      <c r="B276" s="196"/>
      <c r="D276" s="197" t="s">
        <v>156</v>
      </c>
      <c r="E276" s="198" t="s">
        <v>5</v>
      </c>
      <c r="F276" s="199" t="s">
        <v>159</v>
      </c>
      <c r="H276" s="200">
        <v>173.989</v>
      </c>
      <c r="I276" s="201"/>
      <c r="L276" s="196"/>
      <c r="M276" s="202"/>
      <c r="N276" s="203"/>
      <c r="O276" s="203"/>
      <c r="P276" s="203"/>
      <c r="Q276" s="203"/>
      <c r="R276" s="203"/>
      <c r="S276" s="203"/>
      <c r="T276" s="204"/>
      <c r="AT276" s="205" t="s">
        <v>156</v>
      </c>
      <c r="AU276" s="205" t="s">
        <v>81</v>
      </c>
      <c r="AV276" s="12" t="s">
        <v>154</v>
      </c>
      <c r="AW276" s="12" t="s">
        <v>35</v>
      </c>
      <c r="AX276" s="12" t="s">
        <v>79</v>
      </c>
      <c r="AY276" s="205" t="s">
        <v>148</v>
      </c>
    </row>
    <row r="277" spans="2:65" s="339" customFormat="1" ht="22.5" customHeight="1">
      <c r="B277" s="326"/>
      <c r="C277" s="343" t="s">
        <v>682</v>
      </c>
      <c r="D277" s="343" t="s">
        <v>150</v>
      </c>
      <c r="E277" s="344" t="s">
        <v>683</v>
      </c>
      <c r="F277" s="345" t="s">
        <v>684</v>
      </c>
      <c r="G277" s="346" t="s">
        <v>174</v>
      </c>
      <c r="H277" s="347">
        <v>209.20500000000001</v>
      </c>
      <c r="I277" s="348"/>
      <c r="J277" s="348">
        <f>ROUND(I277*H277,2)</f>
        <v>0</v>
      </c>
      <c r="K277" s="345" t="s">
        <v>5</v>
      </c>
      <c r="L277" s="349" t="s">
        <v>2030</v>
      </c>
      <c r="M277" s="350" t="s">
        <v>5</v>
      </c>
      <c r="N277" s="351" t="s">
        <v>42</v>
      </c>
      <c r="O277" s="336"/>
      <c r="P277" s="337">
        <f>O277*H277</f>
        <v>0</v>
      </c>
      <c r="Q277" s="337">
        <v>4.0000000000000002E-4</v>
      </c>
      <c r="R277" s="337">
        <f>Q277*H277</f>
        <v>8.3682000000000006E-2</v>
      </c>
      <c r="S277" s="337">
        <v>0</v>
      </c>
      <c r="T277" s="338">
        <f>S277*H277</f>
        <v>0</v>
      </c>
      <c r="AR277" s="340" t="s">
        <v>154</v>
      </c>
      <c r="AT277" s="340" t="s">
        <v>150</v>
      </c>
      <c r="AU277" s="340" t="s">
        <v>81</v>
      </c>
      <c r="AY277" s="340" t="s">
        <v>148</v>
      </c>
      <c r="BE277" s="341">
        <f>IF(N277="základní",J277,0)</f>
        <v>0</v>
      </c>
      <c r="BF277" s="341">
        <f>IF(N277="snížená",J277,0)</f>
        <v>0</v>
      </c>
      <c r="BG277" s="341">
        <f>IF(N277="zákl. přenesená",J277,0)</f>
        <v>0</v>
      </c>
      <c r="BH277" s="341">
        <f>IF(N277="sníž. přenesená",J277,0)</f>
        <v>0</v>
      </c>
      <c r="BI277" s="341">
        <f>IF(N277="nulová",J277,0)</f>
        <v>0</v>
      </c>
      <c r="BJ277" s="340" t="s">
        <v>79</v>
      </c>
      <c r="BK277" s="341">
        <f>ROUND(I277*H277,2)</f>
        <v>0</v>
      </c>
      <c r="BL277" s="340" t="s">
        <v>154</v>
      </c>
      <c r="BM277" s="340" t="s">
        <v>685</v>
      </c>
    </row>
    <row r="278" spans="2:65" s="11" customFormat="1">
      <c r="B278" s="187"/>
      <c r="D278" s="188" t="s">
        <v>156</v>
      </c>
      <c r="E278" s="189" t="s">
        <v>5</v>
      </c>
      <c r="F278" s="190" t="s">
        <v>624</v>
      </c>
      <c r="H278" s="191">
        <v>53.429000000000002</v>
      </c>
      <c r="I278" s="192"/>
      <c r="L278" s="187"/>
      <c r="M278" s="193"/>
      <c r="N278" s="194"/>
      <c r="O278" s="194"/>
      <c r="P278" s="194"/>
      <c r="Q278" s="194"/>
      <c r="R278" s="194"/>
      <c r="S278" s="194"/>
      <c r="T278" s="195"/>
      <c r="AT278" s="189" t="s">
        <v>156</v>
      </c>
      <c r="AU278" s="189" t="s">
        <v>81</v>
      </c>
      <c r="AV278" s="11" t="s">
        <v>81</v>
      </c>
      <c r="AW278" s="11" t="s">
        <v>35</v>
      </c>
      <c r="AX278" s="11" t="s">
        <v>71</v>
      </c>
      <c r="AY278" s="189" t="s">
        <v>148</v>
      </c>
    </row>
    <row r="279" spans="2:65" s="11" customFormat="1">
      <c r="B279" s="187"/>
      <c r="D279" s="188" t="s">
        <v>156</v>
      </c>
      <c r="E279" s="189" t="s">
        <v>5</v>
      </c>
      <c r="F279" s="190" t="s">
        <v>638</v>
      </c>
      <c r="H279" s="191">
        <v>150.79599999999999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156</v>
      </c>
      <c r="AU279" s="189" t="s">
        <v>81</v>
      </c>
      <c r="AV279" s="11" t="s">
        <v>81</v>
      </c>
      <c r="AW279" s="11" t="s">
        <v>35</v>
      </c>
      <c r="AX279" s="11" t="s">
        <v>71</v>
      </c>
      <c r="AY279" s="189" t="s">
        <v>148</v>
      </c>
    </row>
    <row r="280" spans="2:65" s="11" customFormat="1">
      <c r="B280" s="187"/>
      <c r="D280" s="188" t="s">
        <v>156</v>
      </c>
      <c r="E280" s="189" t="s">
        <v>5</v>
      </c>
      <c r="F280" s="190" t="s">
        <v>640</v>
      </c>
      <c r="H280" s="191">
        <v>3</v>
      </c>
      <c r="I280" s="192"/>
      <c r="L280" s="187"/>
      <c r="M280" s="193"/>
      <c r="N280" s="194"/>
      <c r="O280" s="194"/>
      <c r="P280" s="194"/>
      <c r="Q280" s="194"/>
      <c r="R280" s="194"/>
      <c r="S280" s="194"/>
      <c r="T280" s="195"/>
      <c r="AT280" s="189" t="s">
        <v>156</v>
      </c>
      <c r="AU280" s="189" t="s">
        <v>81</v>
      </c>
      <c r="AV280" s="11" t="s">
        <v>81</v>
      </c>
      <c r="AW280" s="11" t="s">
        <v>35</v>
      </c>
      <c r="AX280" s="11" t="s">
        <v>71</v>
      </c>
      <c r="AY280" s="189" t="s">
        <v>148</v>
      </c>
    </row>
    <row r="281" spans="2:65" s="11" customFormat="1">
      <c r="B281" s="187"/>
      <c r="D281" s="188" t="s">
        <v>156</v>
      </c>
      <c r="E281" s="189" t="s">
        <v>5</v>
      </c>
      <c r="F281" s="190" t="s">
        <v>643</v>
      </c>
      <c r="H281" s="191">
        <v>1.98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89" t="s">
        <v>156</v>
      </c>
      <c r="AU281" s="189" t="s">
        <v>81</v>
      </c>
      <c r="AV281" s="11" t="s">
        <v>81</v>
      </c>
      <c r="AW281" s="11" t="s">
        <v>35</v>
      </c>
      <c r="AX281" s="11" t="s">
        <v>71</v>
      </c>
      <c r="AY281" s="189" t="s">
        <v>148</v>
      </c>
    </row>
    <row r="282" spans="2:65" s="12" customFormat="1">
      <c r="B282" s="196"/>
      <c r="D282" s="197" t="s">
        <v>156</v>
      </c>
      <c r="E282" s="198" t="s">
        <v>5</v>
      </c>
      <c r="F282" s="199" t="s">
        <v>159</v>
      </c>
      <c r="H282" s="200">
        <v>209.20500000000001</v>
      </c>
      <c r="I282" s="201"/>
      <c r="L282" s="196"/>
      <c r="M282" s="202"/>
      <c r="N282" s="203"/>
      <c r="O282" s="203"/>
      <c r="P282" s="203"/>
      <c r="Q282" s="203"/>
      <c r="R282" s="203"/>
      <c r="S282" s="203"/>
      <c r="T282" s="204"/>
      <c r="AT282" s="205" t="s">
        <v>156</v>
      </c>
      <c r="AU282" s="205" t="s">
        <v>81</v>
      </c>
      <c r="AV282" s="12" t="s">
        <v>154</v>
      </c>
      <c r="AW282" s="12" t="s">
        <v>35</v>
      </c>
      <c r="AX282" s="12" t="s">
        <v>79</v>
      </c>
      <c r="AY282" s="205" t="s">
        <v>148</v>
      </c>
    </row>
    <row r="283" spans="2:65" s="339" customFormat="1" ht="31.5" customHeight="1">
      <c r="B283" s="326"/>
      <c r="C283" s="343" t="s">
        <v>686</v>
      </c>
      <c r="D283" s="343" t="s">
        <v>150</v>
      </c>
      <c r="E283" s="344" t="s">
        <v>687</v>
      </c>
      <c r="F283" s="345" t="s">
        <v>688</v>
      </c>
      <c r="G283" s="346" t="s">
        <v>174</v>
      </c>
      <c r="H283" s="347">
        <v>753.09400000000005</v>
      </c>
      <c r="I283" s="348"/>
      <c r="J283" s="348">
        <f>ROUND(I283*H283,2)</f>
        <v>0</v>
      </c>
      <c r="K283" s="345" t="s">
        <v>153</v>
      </c>
      <c r="L283" s="349" t="s">
        <v>2030</v>
      </c>
      <c r="M283" s="350" t="s">
        <v>5</v>
      </c>
      <c r="N283" s="351" t="s">
        <v>42</v>
      </c>
      <c r="O283" s="336"/>
      <c r="P283" s="337">
        <f>O283*H283</f>
        <v>0</v>
      </c>
      <c r="Q283" s="337">
        <v>0</v>
      </c>
      <c r="R283" s="337">
        <f>Q283*H283</f>
        <v>0</v>
      </c>
      <c r="S283" s="337">
        <v>0</v>
      </c>
      <c r="T283" s="338">
        <f>S283*H283</f>
        <v>0</v>
      </c>
      <c r="AR283" s="340" t="s">
        <v>154</v>
      </c>
      <c r="AT283" s="340" t="s">
        <v>150</v>
      </c>
      <c r="AU283" s="340" t="s">
        <v>81</v>
      </c>
      <c r="AY283" s="340" t="s">
        <v>148</v>
      </c>
      <c r="BE283" s="341">
        <f>IF(N283="základní",J283,0)</f>
        <v>0</v>
      </c>
      <c r="BF283" s="341">
        <f>IF(N283="snížená",J283,0)</f>
        <v>0</v>
      </c>
      <c r="BG283" s="341">
        <f>IF(N283="zákl. přenesená",J283,0)</f>
        <v>0</v>
      </c>
      <c r="BH283" s="341">
        <f>IF(N283="sníž. přenesená",J283,0)</f>
        <v>0</v>
      </c>
      <c r="BI283" s="341">
        <f>IF(N283="nulová",J283,0)</f>
        <v>0</v>
      </c>
      <c r="BJ283" s="340" t="s">
        <v>79</v>
      </c>
      <c r="BK283" s="341">
        <f>ROUND(I283*H283,2)</f>
        <v>0</v>
      </c>
      <c r="BL283" s="340" t="s">
        <v>154</v>
      </c>
      <c r="BM283" s="340" t="s">
        <v>689</v>
      </c>
    </row>
    <row r="284" spans="2:65" s="10" customFormat="1" ht="37.35" customHeight="1">
      <c r="B284" s="160"/>
      <c r="D284" s="161" t="s">
        <v>70</v>
      </c>
      <c r="E284" s="162" t="s">
        <v>264</v>
      </c>
      <c r="F284" s="162" t="s">
        <v>265</v>
      </c>
      <c r="I284" s="163"/>
      <c r="J284" s="164">
        <f>BK284</f>
        <v>0</v>
      </c>
      <c r="L284" s="160"/>
      <c r="M284" s="165"/>
      <c r="N284" s="166"/>
      <c r="O284" s="166"/>
      <c r="P284" s="167">
        <f>P285+P324+P358+P375+P415+P420+P433+P437+P465+P474+P485+P500</f>
        <v>0</v>
      </c>
      <c r="Q284" s="166"/>
      <c r="R284" s="167">
        <f>R285+R324+R358+R375+R415+R420+R433+R437+R465+R474+R485+R500</f>
        <v>12.844175300000002</v>
      </c>
      <c r="S284" s="166"/>
      <c r="T284" s="168">
        <f>T285+T324+T358+T375+T415+T420+T433+T437+T465+T474+T485+T500</f>
        <v>0</v>
      </c>
      <c r="AR284" s="161" t="s">
        <v>81</v>
      </c>
      <c r="AT284" s="169" t="s">
        <v>70</v>
      </c>
      <c r="AU284" s="169" t="s">
        <v>71</v>
      </c>
      <c r="AY284" s="161" t="s">
        <v>148</v>
      </c>
      <c r="BK284" s="170">
        <f>BK285+BK324+BK358+BK375+BK415+BK420+BK433+BK437+BK465+BK474+BK485+BK500</f>
        <v>0</v>
      </c>
    </row>
    <row r="285" spans="2:65" s="10" customFormat="1" ht="19.899999999999999" customHeight="1">
      <c r="B285" s="160"/>
      <c r="D285" s="171" t="s">
        <v>70</v>
      </c>
      <c r="E285" s="172" t="s">
        <v>266</v>
      </c>
      <c r="F285" s="172" t="s">
        <v>267</v>
      </c>
      <c r="I285" s="163"/>
      <c r="J285" s="173">
        <f>BK285</f>
        <v>0</v>
      </c>
      <c r="L285" s="160"/>
      <c r="M285" s="165"/>
      <c r="N285" s="166"/>
      <c r="O285" s="166"/>
      <c r="P285" s="167">
        <f>SUM(P286:P323)</f>
        <v>0</v>
      </c>
      <c r="Q285" s="166"/>
      <c r="R285" s="167">
        <f>SUM(R286:R323)</f>
        <v>2.4351574999999999</v>
      </c>
      <c r="S285" s="166"/>
      <c r="T285" s="168">
        <f>SUM(T286:T323)</f>
        <v>0</v>
      </c>
      <c r="AR285" s="161" t="s">
        <v>81</v>
      </c>
      <c r="AT285" s="169" t="s">
        <v>70</v>
      </c>
      <c r="AU285" s="169" t="s">
        <v>79</v>
      </c>
      <c r="AY285" s="161" t="s">
        <v>148</v>
      </c>
      <c r="BK285" s="170">
        <f>SUM(BK286:BK323)</f>
        <v>0</v>
      </c>
    </row>
    <row r="286" spans="2:65" s="1" customFormat="1" ht="31.5" customHeight="1">
      <c r="B286" s="174"/>
      <c r="C286" s="175" t="s">
        <v>690</v>
      </c>
      <c r="D286" s="175" t="s">
        <v>150</v>
      </c>
      <c r="E286" s="176" t="s">
        <v>691</v>
      </c>
      <c r="F286" s="177" t="s">
        <v>692</v>
      </c>
      <c r="G286" s="178" t="s">
        <v>174</v>
      </c>
      <c r="H286" s="179">
        <v>208.56299999999999</v>
      </c>
      <c r="I286" s="180"/>
      <c r="J286" s="181">
        <f>ROUND(I286*H286,2)</f>
        <v>0</v>
      </c>
      <c r="K286" s="177" t="s">
        <v>153</v>
      </c>
      <c r="L286" s="40"/>
      <c r="M286" s="182" t="s">
        <v>5</v>
      </c>
      <c r="N286" s="183" t="s">
        <v>42</v>
      </c>
      <c r="O286" s="41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AR286" s="23" t="s">
        <v>239</v>
      </c>
      <c r="AT286" s="23" t="s">
        <v>150</v>
      </c>
      <c r="AU286" s="23" t="s">
        <v>81</v>
      </c>
      <c r="AY286" s="23" t="s">
        <v>148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23" t="s">
        <v>79</v>
      </c>
      <c r="BK286" s="186">
        <f>ROUND(I286*H286,2)</f>
        <v>0</v>
      </c>
      <c r="BL286" s="23" t="s">
        <v>239</v>
      </c>
      <c r="BM286" s="23" t="s">
        <v>693</v>
      </c>
    </row>
    <row r="287" spans="2:65" s="11" customFormat="1">
      <c r="B287" s="187"/>
      <c r="D287" s="188" t="s">
        <v>156</v>
      </c>
      <c r="E287" s="189" t="s">
        <v>336</v>
      </c>
      <c r="F287" s="190" t="s">
        <v>694</v>
      </c>
      <c r="H287" s="191">
        <v>64.34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89" t="s">
        <v>156</v>
      </c>
      <c r="AU287" s="189" t="s">
        <v>81</v>
      </c>
      <c r="AV287" s="11" t="s">
        <v>81</v>
      </c>
      <c r="AW287" s="11" t="s">
        <v>35</v>
      </c>
      <c r="AX287" s="11" t="s">
        <v>71</v>
      </c>
      <c r="AY287" s="189" t="s">
        <v>148</v>
      </c>
    </row>
    <row r="288" spans="2:65" s="11" customFormat="1">
      <c r="B288" s="187"/>
      <c r="D288" s="188" t="s">
        <v>156</v>
      </c>
      <c r="E288" s="189" t="s">
        <v>339</v>
      </c>
      <c r="F288" s="190" t="s">
        <v>695</v>
      </c>
      <c r="H288" s="191">
        <v>42.222999999999999</v>
      </c>
      <c r="I288" s="192"/>
      <c r="L288" s="187"/>
      <c r="M288" s="193"/>
      <c r="N288" s="194"/>
      <c r="O288" s="194"/>
      <c r="P288" s="194"/>
      <c r="Q288" s="194"/>
      <c r="R288" s="194"/>
      <c r="S288" s="194"/>
      <c r="T288" s="195"/>
      <c r="AT288" s="189" t="s">
        <v>156</v>
      </c>
      <c r="AU288" s="189" t="s">
        <v>81</v>
      </c>
      <c r="AV288" s="11" t="s">
        <v>81</v>
      </c>
      <c r="AW288" s="11" t="s">
        <v>35</v>
      </c>
      <c r="AX288" s="11" t="s">
        <v>71</v>
      </c>
      <c r="AY288" s="189" t="s">
        <v>148</v>
      </c>
    </row>
    <row r="289" spans="2:65" s="11" customFormat="1">
      <c r="B289" s="187"/>
      <c r="D289" s="188" t="s">
        <v>156</v>
      </c>
      <c r="E289" s="189" t="s">
        <v>342</v>
      </c>
      <c r="F289" s="190" t="s">
        <v>696</v>
      </c>
      <c r="H289" s="191">
        <v>42</v>
      </c>
      <c r="I289" s="192"/>
      <c r="L289" s="187"/>
      <c r="M289" s="193"/>
      <c r="N289" s="194"/>
      <c r="O289" s="194"/>
      <c r="P289" s="194"/>
      <c r="Q289" s="194"/>
      <c r="R289" s="194"/>
      <c r="S289" s="194"/>
      <c r="T289" s="195"/>
      <c r="AT289" s="189" t="s">
        <v>156</v>
      </c>
      <c r="AU289" s="189" t="s">
        <v>81</v>
      </c>
      <c r="AV289" s="11" t="s">
        <v>81</v>
      </c>
      <c r="AW289" s="11" t="s">
        <v>35</v>
      </c>
      <c r="AX289" s="11" t="s">
        <v>71</v>
      </c>
      <c r="AY289" s="189" t="s">
        <v>148</v>
      </c>
    </row>
    <row r="290" spans="2:65" s="11" customFormat="1">
      <c r="B290" s="187"/>
      <c r="D290" s="188" t="s">
        <v>156</v>
      </c>
      <c r="E290" s="189" t="s">
        <v>345</v>
      </c>
      <c r="F290" s="190" t="s">
        <v>697</v>
      </c>
      <c r="H290" s="191">
        <v>60</v>
      </c>
      <c r="I290" s="192"/>
      <c r="L290" s="187"/>
      <c r="M290" s="193"/>
      <c r="N290" s="194"/>
      <c r="O290" s="194"/>
      <c r="P290" s="194"/>
      <c r="Q290" s="194"/>
      <c r="R290" s="194"/>
      <c r="S290" s="194"/>
      <c r="T290" s="195"/>
      <c r="AT290" s="189" t="s">
        <v>156</v>
      </c>
      <c r="AU290" s="189" t="s">
        <v>81</v>
      </c>
      <c r="AV290" s="11" t="s">
        <v>81</v>
      </c>
      <c r="AW290" s="11" t="s">
        <v>35</v>
      </c>
      <c r="AX290" s="11" t="s">
        <v>71</v>
      </c>
      <c r="AY290" s="189" t="s">
        <v>148</v>
      </c>
    </row>
    <row r="291" spans="2:65" s="12" customFormat="1">
      <c r="B291" s="196"/>
      <c r="D291" s="197" t="s">
        <v>156</v>
      </c>
      <c r="E291" s="198" t="s">
        <v>5</v>
      </c>
      <c r="F291" s="199" t="s">
        <v>159</v>
      </c>
      <c r="H291" s="200">
        <v>208.56299999999999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205" t="s">
        <v>156</v>
      </c>
      <c r="AU291" s="205" t="s">
        <v>81</v>
      </c>
      <c r="AV291" s="12" t="s">
        <v>154</v>
      </c>
      <c r="AW291" s="12" t="s">
        <v>35</v>
      </c>
      <c r="AX291" s="12" t="s">
        <v>79</v>
      </c>
      <c r="AY291" s="205" t="s">
        <v>148</v>
      </c>
    </row>
    <row r="292" spans="2:65" s="1" customFormat="1" ht="22.5" customHeight="1">
      <c r="B292" s="174"/>
      <c r="C292" s="215" t="s">
        <v>698</v>
      </c>
      <c r="D292" s="215" t="s">
        <v>305</v>
      </c>
      <c r="E292" s="216" t="s">
        <v>699</v>
      </c>
      <c r="F292" s="217" t="s">
        <v>700</v>
      </c>
      <c r="G292" s="218" t="s">
        <v>253</v>
      </c>
      <c r="H292" s="219">
        <v>8.3000000000000004E-2</v>
      </c>
      <c r="I292" s="220"/>
      <c r="J292" s="221">
        <f>ROUND(I292*H292,2)</f>
        <v>0</v>
      </c>
      <c r="K292" s="217" t="s">
        <v>153</v>
      </c>
      <c r="L292" s="222"/>
      <c r="M292" s="223" t="s">
        <v>5</v>
      </c>
      <c r="N292" s="224" t="s">
        <v>42</v>
      </c>
      <c r="O292" s="41"/>
      <c r="P292" s="184">
        <f>O292*H292</f>
        <v>0</v>
      </c>
      <c r="Q292" s="184">
        <v>1</v>
      </c>
      <c r="R292" s="184">
        <f>Q292*H292</f>
        <v>8.3000000000000004E-2</v>
      </c>
      <c r="S292" s="184">
        <v>0</v>
      </c>
      <c r="T292" s="185">
        <f>S292*H292</f>
        <v>0</v>
      </c>
      <c r="AR292" s="23" t="s">
        <v>416</v>
      </c>
      <c r="AT292" s="23" t="s">
        <v>305</v>
      </c>
      <c r="AU292" s="23" t="s">
        <v>81</v>
      </c>
      <c r="AY292" s="23" t="s">
        <v>148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3" t="s">
        <v>79</v>
      </c>
      <c r="BK292" s="186">
        <f>ROUND(I292*H292,2)</f>
        <v>0</v>
      </c>
      <c r="BL292" s="23" t="s">
        <v>239</v>
      </c>
      <c r="BM292" s="23" t="s">
        <v>701</v>
      </c>
    </row>
    <row r="293" spans="2:65" s="11" customFormat="1">
      <c r="B293" s="187"/>
      <c r="D293" s="197" t="s">
        <v>156</v>
      </c>
      <c r="F293" s="207" t="s">
        <v>702</v>
      </c>
      <c r="H293" s="208">
        <v>8.3000000000000004E-2</v>
      </c>
      <c r="I293" s="192"/>
      <c r="L293" s="187"/>
      <c r="M293" s="193"/>
      <c r="N293" s="194"/>
      <c r="O293" s="194"/>
      <c r="P293" s="194"/>
      <c r="Q293" s="194"/>
      <c r="R293" s="194"/>
      <c r="S293" s="194"/>
      <c r="T293" s="195"/>
      <c r="AT293" s="189" t="s">
        <v>156</v>
      </c>
      <c r="AU293" s="189" t="s">
        <v>81</v>
      </c>
      <c r="AV293" s="11" t="s">
        <v>81</v>
      </c>
      <c r="AW293" s="11" t="s">
        <v>6</v>
      </c>
      <c r="AX293" s="11" t="s">
        <v>79</v>
      </c>
      <c r="AY293" s="189" t="s">
        <v>148</v>
      </c>
    </row>
    <row r="294" spans="2:65" s="1" customFormat="1" ht="31.5" customHeight="1">
      <c r="B294" s="174"/>
      <c r="C294" s="175" t="s">
        <v>703</v>
      </c>
      <c r="D294" s="175" t="s">
        <v>150</v>
      </c>
      <c r="E294" s="176" t="s">
        <v>704</v>
      </c>
      <c r="F294" s="177" t="s">
        <v>705</v>
      </c>
      <c r="G294" s="178" t="s">
        <v>174</v>
      </c>
      <c r="H294" s="179">
        <v>128.68</v>
      </c>
      <c r="I294" s="180"/>
      <c r="J294" s="181">
        <f>ROUND(I294*H294,2)</f>
        <v>0</v>
      </c>
      <c r="K294" s="177" t="s">
        <v>153</v>
      </c>
      <c r="L294" s="40"/>
      <c r="M294" s="182" t="s">
        <v>5</v>
      </c>
      <c r="N294" s="183" t="s">
        <v>42</v>
      </c>
      <c r="O294" s="41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AR294" s="23" t="s">
        <v>239</v>
      </c>
      <c r="AT294" s="23" t="s">
        <v>150</v>
      </c>
      <c r="AU294" s="23" t="s">
        <v>81</v>
      </c>
      <c r="AY294" s="23" t="s">
        <v>148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23" t="s">
        <v>79</v>
      </c>
      <c r="BK294" s="186">
        <f>ROUND(I294*H294,2)</f>
        <v>0</v>
      </c>
      <c r="BL294" s="23" t="s">
        <v>239</v>
      </c>
      <c r="BM294" s="23" t="s">
        <v>706</v>
      </c>
    </row>
    <row r="295" spans="2:65" s="11" customFormat="1">
      <c r="B295" s="187"/>
      <c r="D295" s="197" t="s">
        <v>156</v>
      </c>
      <c r="E295" s="206" t="s">
        <v>5</v>
      </c>
      <c r="F295" s="207" t="s">
        <v>707</v>
      </c>
      <c r="H295" s="208">
        <v>128.68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156</v>
      </c>
      <c r="AU295" s="189" t="s">
        <v>81</v>
      </c>
      <c r="AV295" s="11" t="s">
        <v>81</v>
      </c>
      <c r="AW295" s="11" t="s">
        <v>35</v>
      </c>
      <c r="AX295" s="11" t="s">
        <v>79</v>
      </c>
      <c r="AY295" s="189" t="s">
        <v>148</v>
      </c>
    </row>
    <row r="296" spans="2:65" s="1" customFormat="1" ht="22.5" customHeight="1">
      <c r="B296" s="174"/>
      <c r="C296" s="215" t="s">
        <v>708</v>
      </c>
      <c r="D296" s="215" t="s">
        <v>305</v>
      </c>
      <c r="E296" s="216" t="s">
        <v>709</v>
      </c>
      <c r="F296" s="217" t="s">
        <v>710</v>
      </c>
      <c r="G296" s="218" t="s">
        <v>174</v>
      </c>
      <c r="H296" s="219">
        <v>147.982</v>
      </c>
      <c r="I296" s="220"/>
      <c r="J296" s="221">
        <f>ROUND(I296*H296,2)</f>
        <v>0</v>
      </c>
      <c r="K296" s="217" t="s">
        <v>5</v>
      </c>
      <c r="L296" s="222"/>
      <c r="M296" s="223" t="s">
        <v>5</v>
      </c>
      <c r="N296" s="224" t="s">
        <v>42</v>
      </c>
      <c r="O296" s="41"/>
      <c r="P296" s="184">
        <f>O296*H296</f>
        <v>0</v>
      </c>
      <c r="Q296" s="184">
        <v>2.9999999999999997E-4</v>
      </c>
      <c r="R296" s="184">
        <f>Q296*H296</f>
        <v>4.4394599999999999E-2</v>
      </c>
      <c r="S296" s="184">
        <v>0</v>
      </c>
      <c r="T296" s="185">
        <f>S296*H296</f>
        <v>0</v>
      </c>
      <c r="AR296" s="23" t="s">
        <v>416</v>
      </c>
      <c r="AT296" s="23" t="s">
        <v>305</v>
      </c>
      <c r="AU296" s="23" t="s">
        <v>81</v>
      </c>
      <c r="AY296" s="23" t="s">
        <v>148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23" t="s">
        <v>79</v>
      </c>
      <c r="BK296" s="186">
        <f>ROUND(I296*H296,2)</f>
        <v>0</v>
      </c>
      <c r="BL296" s="23" t="s">
        <v>239</v>
      </c>
      <c r="BM296" s="23" t="s">
        <v>711</v>
      </c>
    </row>
    <row r="297" spans="2:65" s="11" customFormat="1">
      <c r="B297" s="187"/>
      <c r="D297" s="197" t="s">
        <v>156</v>
      </c>
      <c r="F297" s="207" t="s">
        <v>712</v>
      </c>
      <c r="H297" s="208">
        <v>147.982</v>
      </c>
      <c r="I297" s="192"/>
      <c r="L297" s="187"/>
      <c r="M297" s="193"/>
      <c r="N297" s="194"/>
      <c r="O297" s="194"/>
      <c r="P297" s="194"/>
      <c r="Q297" s="194"/>
      <c r="R297" s="194"/>
      <c r="S297" s="194"/>
      <c r="T297" s="195"/>
      <c r="AT297" s="189" t="s">
        <v>156</v>
      </c>
      <c r="AU297" s="189" t="s">
        <v>81</v>
      </c>
      <c r="AV297" s="11" t="s">
        <v>81</v>
      </c>
      <c r="AW297" s="11" t="s">
        <v>6</v>
      </c>
      <c r="AX297" s="11" t="s">
        <v>79</v>
      </c>
      <c r="AY297" s="189" t="s">
        <v>148</v>
      </c>
    </row>
    <row r="298" spans="2:65" s="1" customFormat="1" ht="22.5" customHeight="1">
      <c r="B298" s="174"/>
      <c r="C298" s="175" t="s">
        <v>713</v>
      </c>
      <c r="D298" s="175" t="s">
        <v>150</v>
      </c>
      <c r="E298" s="176" t="s">
        <v>714</v>
      </c>
      <c r="F298" s="177" t="s">
        <v>715</v>
      </c>
      <c r="G298" s="178" t="s">
        <v>174</v>
      </c>
      <c r="H298" s="179">
        <v>128.68</v>
      </c>
      <c r="I298" s="180"/>
      <c r="J298" s="181">
        <f>ROUND(I298*H298,2)</f>
        <v>0</v>
      </c>
      <c r="K298" s="177" t="s">
        <v>153</v>
      </c>
      <c r="L298" s="40"/>
      <c r="M298" s="182" t="s">
        <v>5</v>
      </c>
      <c r="N298" s="183" t="s">
        <v>42</v>
      </c>
      <c r="O298" s="41"/>
      <c r="P298" s="184">
        <f>O298*H298</f>
        <v>0</v>
      </c>
      <c r="Q298" s="184">
        <v>4.0000000000000002E-4</v>
      </c>
      <c r="R298" s="184">
        <f>Q298*H298</f>
        <v>5.1472000000000004E-2</v>
      </c>
      <c r="S298" s="184">
        <v>0</v>
      </c>
      <c r="T298" s="185">
        <f>S298*H298</f>
        <v>0</v>
      </c>
      <c r="AR298" s="23" t="s">
        <v>239</v>
      </c>
      <c r="AT298" s="23" t="s">
        <v>150</v>
      </c>
      <c r="AU298" s="23" t="s">
        <v>81</v>
      </c>
      <c r="AY298" s="23" t="s">
        <v>148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3" t="s">
        <v>79</v>
      </c>
      <c r="BK298" s="186">
        <f>ROUND(I298*H298,2)</f>
        <v>0</v>
      </c>
      <c r="BL298" s="23" t="s">
        <v>239</v>
      </c>
      <c r="BM298" s="23" t="s">
        <v>716</v>
      </c>
    </row>
    <row r="299" spans="2:65" s="11" customFormat="1">
      <c r="B299" s="187"/>
      <c r="D299" s="197" t="s">
        <v>156</v>
      </c>
      <c r="E299" s="206" t="s">
        <v>5</v>
      </c>
      <c r="F299" s="207" t="s">
        <v>717</v>
      </c>
      <c r="H299" s="208">
        <v>128.68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156</v>
      </c>
      <c r="AU299" s="189" t="s">
        <v>81</v>
      </c>
      <c r="AV299" s="11" t="s">
        <v>81</v>
      </c>
      <c r="AW299" s="11" t="s">
        <v>35</v>
      </c>
      <c r="AX299" s="11" t="s">
        <v>79</v>
      </c>
      <c r="AY299" s="189" t="s">
        <v>148</v>
      </c>
    </row>
    <row r="300" spans="2:65" s="1" customFormat="1" ht="22.5" customHeight="1">
      <c r="B300" s="174"/>
      <c r="C300" s="175" t="s">
        <v>718</v>
      </c>
      <c r="D300" s="175" t="s">
        <v>150</v>
      </c>
      <c r="E300" s="176" t="s">
        <v>719</v>
      </c>
      <c r="F300" s="177" t="s">
        <v>720</v>
      </c>
      <c r="G300" s="178" t="s">
        <v>174</v>
      </c>
      <c r="H300" s="179">
        <v>186.446</v>
      </c>
      <c r="I300" s="180"/>
      <c r="J300" s="181">
        <f>ROUND(I300*H300,2)</f>
        <v>0</v>
      </c>
      <c r="K300" s="177" t="s">
        <v>153</v>
      </c>
      <c r="L300" s="40"/>
      <c r="M300" s="182" t="s">
        <v>5</v>
      </c>
      <c r="N300" s="183" t="s">
        <v>42</v>
      </c>
      <c r="O300" s="41"/>
      <c r="P300" s="184">
        <f>O300*H300</f>
        <v>0</v>
      </c>
      <c r="Q300" s="184">
        <v>4.0000000000000002E-4</v>
      </c>
      <c r="R300" s="184">
        <f>Q300*H300</f>
        <v>7.4578400000000003E-2</v>
      </c>
      <c r="S300" s="184">
        <v>0</v>
      </c>
      <c r="T300" s="185">
        <f>S300*H300</f>
        <v>0</v>
      </c>
      <c r="AR300" s="23" t="s">
        <v>239</v>
      </c>
      <c r="AT300" s="23" t="s">
        <v>150</v>
      </c>
      <c r="AU300" s="23" t="s">
        <v>81</v>
      </c>
      <c r="AY300" s="23" t="s">
        <v>148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23" t="s">
        <v>79</v>
      </c>
      <c r="BK300" s="186">
        <f>ROUND(I300*H300,2)</f>
        <v>0</v>
      </c>
      <c r="BL300" s="23" t="s">
        <v>239</v>
      </c>
      <c r="BM300" s="23" t="s">
        <v>721</v>
      </c>
    </row>
    <row r="301" spans="2:65" s="11" customFormat="1">
      <c r="B301" s="187"/>
      <c r="D301" s="188" t="s">
        <v>156</v>
      </c>
      <c r="E301" s="189" t="s">
        <v>5</v>
      </c>
      <c r="F301" s="190" t="s">
        <v>722</v>
      </c>
      <c r="H301" s="191">
        <v>84.445999999999998</v>
      </c>
      <c r="I301" s="192"/>
      <c r="L301" s="187"/>
      <c r="M301" s="193"/>
      <c r="N301" s="194"/>
      <c r="O301" s="194"/>
      <c r="P301" s="194"/>
      <c r="Q301" s="194"/>
      <c r="R301" s="194"/>
      <c r="S301" s="194"/>
      <c r="T301" s="195"/>
      <c r="AT301" s="189" t="s">
        <v>156</v>
      </c>
      <c r="AU301" s="189" t="s">
        <v>81</v>
      </c>
      <c r="AV301" s="11" t="s">
        <v>81</v>
      </c>
      <c r="AW301" s="11" t="s">
        <v>35</v>
      </c>
      <c r="AX301" s="11" t="s">
        <v>71</v>
      </c>
      <c r="AY301" s="189" t="s">
        <v>148</v>
      </c>
    </row>
    <row r="302" spans="2:65" s="11" customFormat="1">
      <c r="B302" s="187"/>
      <c r="D302" s="188" t="s">
        <v>156</v>
      </c>
      <c r="E302" s="189" t="s">
        <v>5</v>
      </c>
      <c r="F302" s="190" t="s">
        <v>723</v>
      </c>
      <c r="H302" s="191">
        <v>42</v>
      </c>
      <c r="I302" s="192"/>
      <c r="L302" s="187"/>
      <c r="M302" s="193"/>
      <c r="N302" s="194"/>
      <c r="O302" s="194"/>
      <c r="P302" s="194"/>
      <c r="Q302" s="194"/>
      <c r="R302" s="194"/>
      <c r="S302" s="194"/>
      <c r="T302" s="195"/>
      <c r="AT302" s="189" t="s">
        <v>156</v>
      </c>
      <c r="AU302" s="189" t="s">
        <v>81</v>
      </c>
      <c r="AV302" s="11" t="s">
        <v>81</v>
      </c>
      <c r="AW302" s="11" t="s">
        <v>35</v>
      </c>
      <c r="AX302" s="11" t="s">
        <v>71</v>
      </c>
      <c r="AY302" s="189" t="s">
        <v>148</v>
      </c>
    </row>
    <row r="303" spans="2:65" s="11" customFormat="1">
      <c r="B303" s="187"/>
      <c r="D303" s="188" t="s">
        <v>156</v>
      </c>
      <c r="E303" s="189" t="s">
        <v>5</v>
      </c>
      <c r="F303" s="190" t="s">
        <v>724</v>
      </c>
      <c r="H303" s="191">
        <v>60</v>
      </c>
      <c r="I303" s="192"/>
      <c r="L303" s="187"/>
      <c r="M303" s="193"/>
      <c r="N303" s="194"/>
      <c r="O303" s="194"/>
      <c r="P303" s="194"/>
      <c r="Q303" s="194"/>
      <c r="R303" s="194"/>
      <c r="S303" s="194"/>
      <c r="T303" s="195"/>
      <c r="AT303" s="189" t="s">
        <v>156</v>
      </c>
      <c r="AU303" s="189" t="s">
        <v>81</v>
      </c>
      <c r="AV303" s="11" t="s">
        <v>81</v>
      </c>
      <c r="AW303" s="11" t="s">
        <v>35</v>
      </c>
      <c r="AX303" s="11" t="s">
        <v>71</v>
      </c>
      <c r="AY303" s="189" t="s">
        <v>148</v>
      </c>
    </row>
    <row r="304" spans="2:65" s="12" customFormat="1">
      <c r="B304" s="196"/>
      <c r="D304" s="197" t="s">
        <v>156</v>
      </c>
      <c r="E304" s="198" t="s">
        <v>5</v>
      </c>
      <c r="F304" s="199" t="s">
        <v>159</v>
      </c>
      <c r="H304" s="200">
        <v>186.446</v>
      </c>
      <c r="I304" s="201"/>
      <c r="L304" s="196"/>
      <c r="M304" s="202"/>
      <c r="N304" s="203"/>
      <c r="O304" s="203"/>
      <c r="P304" s="203"/>
      <c r="Q304" s="203"/>
      <c r="R304" s="203"/>
      <c r="S304" s="203"/>
      <c r="T304" s="204"/>
      <c r="AT304" s="205" t="s">
        <v>156</v>
      </c>
      <c r="AU304" s="205" t="s">
        <v>81</v>
      </c>
      <c r="AV304" s="12" t="s">
        <v>154</v>
      </c>
      <c r="AW304" s="12" t="s">
        <v>35</v>
      </c>
      <c r="AX304" s="12" t="s">
        <v>79</v>
      </c>
      <c r="AY304" s="205" t="s">
        <v>148</v>
      </c>
    </row>
    <row r="305" spans="2:65" s="1" customFormat="1" ht="22.5" customHeight="1">
      <c r="B305" s="174"/>
      <c r="C305" s="215" t="s">
        <v>725</v>
      </c>
      <c r="D305" s="215" t="s">
        <v>305</v>
      </c>
      <c r="E305" s="216" t="s">
        <v>726</v>
      </c>
      <c r="F305" s="217" t="s">
        <v>727</v>
      </c>
      <c r="G305" s="218" t="s">
        <v>174</v>
      </c>
      <c r="H305" s="219">
        <v>170.84700000000001</v>
      </c>
      <c r="I305" s="220"/>
      <c r="J305" s="221">
        <f>ROUND(I305*H305,2)</f>
        <v>0</v>
      </c>
      <c r="K305" s="217" t="s">
        <v>5</v>
      </c>
      <c r="L305" s="222"/>
      <c r="M305" s="223" t="s">
        <v>5</v>
      </c>
      <c r="N305" s="224" t="s">
        <v>42</v>
      </c>
      <c r="O305" s="41"/>
      <c r="P305" s="184">
        <f>O305*H305</f>
        <v>0</v>
      </c>
      <c r="Q305" s="184">
        <v>4.8999999999999998E-3</v>
      </c>
      <c r="R305" s="184">
        <f>Q305*H305</f>
        <v>0.83715030000000001</v>
      </c>
      <c r="S305" s="184">
        <v>0</v>
      </c>
      <c r="T305" s="185">
        <f>S305*H305</f>
        <v>0</v>
      </c>
      <c r="AR305" s="23" t="s">
        <v>416</v>
      </c>
      <c r="AT305" s="23" t="s">
        <v>305</v>
      </c>
      <c r="AU305" s="23" t="s">
        <v>81</v>
      </c>
      <c r="AY305" s="23" t="s">
        <v>148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23" t="s">
        <v>79</v>
      </c>
      <c r="BK305" s="186">
        <f>ROUND(I305*H305,2)</f>
        <v>0</v>
      </c>
      <c r="BL305" s="23" t="s">
        <v>239</v>
      </c>
      <c r="BM305" s="23" t="s">
        <v>728</v>
      </c>
    </row>
    <row r="306" spans="2:65" s="11" customFormat="1">
      <c r="B306" s="187"/>
      <c r="D306" s="188" t="s">
        <v>156</v>
      </c>
      <c r="E306" s="189" t="s">
        <v>5</v>
      </c>
      <c r="F306" s="190" t="s">
        <v>729</v>
      </c>
      <c r="H306" s="191">
        <v>48.555999999999997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156</v>
      </c>
      <c r="AU306" s="189" t="s">
        <v>81</v>
      </c>
      <c r="AV306" s="11" t="s">
        <v>81</v>
      </c>
      <c r="AW306" s="11" t="s">
        <v>35</v>
      </c>
      <c r="AX306" s="11" t="s">
        <v>71</v>
      </c>
      <c r="AY306" s="189" t="s">
        <v>148</v>
      </c>
    </row>
    <row r="307" spans="2:65" s="11" customFormat="1">
      <c r="B307" s="187"/>
      <c r="D307" s="188" t="s">
        <v>156</v>
      </c>
      <c r="E307" s="189" t="s">
        <v>5</v>
      </c>
      <c r="F307" s="190" t="s">
        <v>730</v>
      </c>
      <c r="H307" s="191">
        <v>73.991</v>
      </c>
      <c r="I307" s="192"/>
      <c r="L307" s="187"/>
      <c r="M307" s="193"/>
      <c r="N307" s="194"/>
      <c r="O307" s="194"/>
      <c r="P307" s="194"/>
      <c r="Q307" s="194"/>
      <c r="R307" s="194"/>
      <c r="S307" s="194"/>
      <c r="T307" s="195"/>
      <c r="AT307" s="189" t="s">
        <v>156</v>
      </c>
      <c r="AU307" s="189" t="s">
        <v>81</v>
      </c>
      <c r="AV307" s="11" t="s">
        <v>81</v>
      </c>
      <c r="AW307" s="11" t="s">
        <v>35</v>
      </c>
      <c r="AX307" s="11" t="s">
        <v>71</v>
      </c>
      <c r="AY307" s="189" t="s">
        <v>148</v>
      </c>
    </row>
    <row r="308" spans="2:65" s="11" customFormat="1">
      <c r="B308" s="187"/>
      <c r="D308" s="188" t="s">
        <v>156</v>
      </c>
      <c r="E308" s="189" t="s">
        <v>5</v>
      </c>
      <c r="F308" s="190" t="s">
        <v>731</v>
      </c>
      <c r="H308" s="191">
        <v>48.3</v>
      </c>
      <c r="I308" s="192"/>
      <c r="L308" s="187"/>
      <c r="M308" s="193"/>
      <c r="N308" s="194"/>
      <c r="O308" s="194"/>
      <c r="P308" s="194"/>
      <c r="Q308" s="194"/>
      <c r="R308" s="194"/>
      <c r="S308" s="194"/>
      <c r="T308" s="195"/>
      <c r="AT308" s="189" t="s">
        <v>156</v>
      </c>
      <c r="AU308" s="189" t="s">
        <v>81</v>
      </c>
      <c r="AV308" s="11" t="s">
        <v>81</v>
      </c>
      <c r="AW308" s="11" t="s">
        <v>35</v>
      </c>
      <c r="AX308" s="11" t="s">
        <v>71</v>
      </c>
      <c r="AY308" s="189" t="s">
        <v>148</v>
      </c>
    </row>
    <row r="309" spans="2:65" s="12" customFormat="1">
      <c r="B309" s="196"/>
      <c r="D309" s="197" t="s">
        <v>156</v>
      </c>
      <c r="E309" s="198" t="s">
        <v>5</v>
      </c>
      <c r="F309" s="199" t="s">
        <v>159</v>
      </c>
      <c r="H309" s="200">
        <v>170.84700000000001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205" t="s">
        <v>156</v>
      </c>
      <c r="AU309" s="205" t="s">
        <v>81</v>
      </c>
      <c r="AV309" s="12" t="s">
        <v>154</v>
      </c>
      <c r="AW309" s="12" t="s">
        <v>35</v>
      </c>
      <c r="AX309" s="12" t="s">
        <v>79</v>
      </c>
      <c r="AY309" s="205" t="s">
        <v>148</v>
      </c>
    </row>
    <row r="310" spans="2:65" s="1" customFormat="1" ht="22.5" customHeight="1">
      <c r="B310" s="174"/>
      <c r="C310" s="215" t="s">
        <v>732</v>
      </c>
      <c r="D310" s="215" t="s">
        <v>305</v>
      </c>
      <c r="E310" s="216" t="s">
        <v>733</v>
      </c>
      <c r="F310" s="217" t="s">
        <v>734</v>
      </c>
      <c r="G310" s="218" t="s">
        <v>174</v>
      </c>
      <c r="H310" s="219">
        <v>106.563</v>
      </c>
      <c r="I310" s="220"/>
      <c r="J310" s="221">
        <f>ROUND(I310*H310,2)</f>
        <v>0</v>
      </c>
      <c r="K310" s="217" t="s">
        <v>5</v>
      </c>
      <c r="L310" s="222"/>
      <c r="M310" s="223" t="s">
        <v>5</v>
      </c>
      <c r="N310" s="224" t="s">
        <v>42</v>
      </c>
      <c r="O310" s="41"/>
      <c r="P310" s="184">
        <f>O310*H310</f>
        <v>0</v>
      </c>
      <c r="Q310" s="184">
        <v>6.8999999999999999E-3</v>
      </c>
      <c r="R310" s="184">
        <f>Q310*H310</f>
        <v>0.73528470000000001</v>
      </c>
      <c r="S310" s="184">
        <v>0</v>
      </c>
      <c r="T310" s="185">
        <f>S310*H310</f>
        <v>0</v>
      </c>
      <c r="AR310" s="23" t="s">
        <v>416</v>
      </c>
      <c r="AT310" s="23" t="s">
        <v>305</v>
      </c>
      <c r="AU310" s="23" t="s">
        <v>81</v>
      </c>
      <c r="AY310" s="23" t="s">
        <v>148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23" t="s">
        <v>79</v>
      </c>
      <c r="BK310" s="186">
        <f>ROUND(I310*H310,2)</f>
        <v>0</v>
      </c>
      <c r="BL310" s="23" t="s">
        <v>239</v>
      </c>
      <c r="BM310" s="23" t="s">
        <v>735</v>
      </c>
    </row>
    <row r="311" spans="2:65" s="11" customFormat="1">
      <c r="B311" s="187"/>
      <c r="D311" s="188" t="s">
        <v>156</v>
      </c>
      <c r="E311" s="189" t="s">
        <v>5</v>
      </c>
      <c r="F311" s="190" t="s">
        <v>736</v>
      </c>
      <c r="H311" s="191">
        <v>42.222999999999999</v>
      </c>
      <c r="I311" s="192"/>
      <c r="L311" s="187"/>
      <c r="M311" s="193"/>
      <c r="N311" s="194"/>
      <c r="O311" s="194"/>
      <c r="P311" s="194"/>
      <c r="Q311" s="194"/>
      <c r="R311" s="194"/>
      <c r="S311" s="194"/>
      <c r="T311" s="195"/>
      <c r="AT311" s="189" t="s">
        <v>156</v>
      </c>
      <c r="AU311" s="189" t="s">
        <v>81</v>
      </c>
      <c r="AV311" s="11" t="s">
        <v>81</v>
      </c>
      <c r="AW311" s="11" t="s">
        <v>35</v>
      </c>
      <c r="AX311" s="11" t="s">
        <v>71</v>
      </c>
      <c r="AY311" s="189" t="s">
        <v>148</v>
      </c>
    </row>
    <row r="312" spans="2:65" s="11" customFormat="1">
      <c r="B312" s="187"/>
      <c r="D312" s="188" t="s">
        <v>156</v>
      </c>
      <c r="E312" s="189" t="s">
        <v>5</v>
      </c>
      <c r="F312" s="190" t="s">
        <v>737</v>
      </c>
      <c r="H312" s="191">
        <v>64.34</v>
      </c>
      <c r="I312" s="192"/>
      <c r="L312" s="187"/>
      <c r="M312" s="193"/>
      <c r="N312" s="194"/>
      <c r="O312" s="194"/>
      <c r="P312" s="194"/>
      <c r="Q312" s="194"/>
      <c r="R312" s="194"/>
      <c r="S312" s="194"/>
      <c r="T312" s="195"/>
      <c r="AT312" s="189" t="s">
        <v>156</v>
      </c>
      <c r="AU312" s="189" t="s">
        <v>81</v>
      </c>
      <c r="AV312" s="11" t="s">
        <v>81</v>
      </c>
      <c r="AW312" s="11" t="s">
        <v>35</v>
      </c>
      <c r="AX312" s="11" t="s">
        <v>71</v>
      </c>
      <c r="AY312" s="189" t="s">
        <v>148</v>
      </c>
    </row>
    <row r="313" spans="2:65" s="12" customFormat="1">
      <c r="B313" s="196"/>
      <c r="D313" s="197" t="s">
        <v>156</v>
      </c>
      <c r="E313" s="198" t="s">
        <v>5</v>
      </c>
      <c r="F313" s="199" t="s">
        <v>159</v>
      </c>
      <c r="H313" s="200">
        <v>106.563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205" t="s">
        <v>156</v>
      </c>
      <c r="AU313" s="205" t="s">
        <v>81</v>
      </c>
      <c r="AV313" s="12" t="s">
        <v>154</v>
      </c>
      <c r="AW313" s="12" t="s">
        <v>35</v>
      </c>
      <c r="AX313" s="12" t="s">
        <v>79</v>
      </c>
      <c r="AY313" s="205" t="s">
        <v>148</v>
      </c>
    </row>
    <row r="314" spans="2:65" s="1" customFormat="1" ht="22.5" customHeight="1">
      <c r="B314" s="174"/>
      <c r="C314" s="215" t="s">
        <v>738</v>
      </c>
      <c r="D314" s="215" t="s">
        <v>305</v>
      </c>
      <c r="E314" s="216" t="s">
        <v>739</v>
      </c>
      <c r="F314" s="217" t="s">
        <v>740</v>
      </c>
      <c r="G314" s="218" t="s">
        <v>174</v>
      </c>
      <c r="H314" s="219">
        <v>69</v>
      </c>
      <c r="I314" s="220"/>
      <c r="J314" s="221">
        <f>ROUND(I314*H314,2)</f>
        <v>0</v>
      </c>
      <c r="K314" s="217" t="s">
        <v>153</v>
      </c>
      <c r="L314" s="222"/>
      <c r="M314" s="223" t="s">
        <v>5</v>
      </c>
      <c r="N314" s="224" t="s">
        <v>42</v>
      </c>
      <c r="O314" s="41"/>
      <c r="P314" s="184">
        <f>O314*H314</f>
        <v>0</v>
      </c>
      <c r="Q314" s="184">
        <v>5.0000000000000001E-3</v>
      </c>
      <c r="R314" s="184">
        <f>Q314*H314</f>
        <v>0.34500000000000003</v>
      </c>
      <c r="S314" s="184">
        <v>0</v>
      </c>
      <c r="T314" s="185">
        <f>S314*H314</f>
        <v>0</v>
      </c>
      <c r="AR314" s="23" t="s">
        <v>416</v>
      </c>
      <c r="AT314" s="23" t="s">
        <v>305</v>
      </c>
      <c r="AU314" s="23" t="s">
        <v>81</v>
      </c>
      <c r="AY314" s="23" t="s">
        <v>148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3" t="s">
        <v>79</v>
      </c>
      <c r="BK314" s="186">
        <f>ROUND(I314*H314,2)</f>
        <v>0</v>
      </c>
      <c r="BL314" s="23" t="s">
        <v>239</v>
      </c>
      <c r="BM314" s="23" t="s">
        <v>741</v>
      </c>
    </row>
    <row r="315" spans="2:65" s="11" customFormat="1">
      <c r="B315" s="187"/>
      <c r="D315" s="197" t="s">
        <v>156</v>
      </c>
      <c r="E315" s="206" t="s">
        <v>5</v>
      </c>
      <c r="F315" s="207" t="s">
        <v>742</v>
      </c>
      <c r="H315" s="208">
        <v>69</v>
      </c>
      <c r="I315" s="192"/>
      <c r="L315" s="187"/>
      <c r="M315" s="193"/>
      <c r="N315" s="194"/>
      <c r="O315" s="194"/>
      <c r="P315" s="194"/>
      <c r="Q315" s="194"/>
      <c r="R315" s="194"/>
      <c r="S315" s="194"/>
      <c r="T315" s="195"/>
      <c r="AT315" s="189" t="s">
        <v>156</v>
      </c>
      <c r="AU315" s="189" t="s">
        <v>81</v>
      </c>
      <c r="AV315" s="11" t="s">
        <v>81</v>
      </c>
      <c r="AW315" s="11" t="s">
        <v>35</v>
      </c>
      <c r="AX315" s="11" t="s">
        <v>79</v>
      </c>
      <c r="AY315" s="189" t="s">
        <v>148</v>
      </c>
    </row>
    <row r="316" spans="2:65" s="1" customFormat="1" ht="31.5" customHeight="1">
      <c r="B316" s="174"/>
      <c r="C316" s="175" t="s">
        <v>743</v>
      </c>
      <c r="D316" s="175" t="s">
        <v>150</v>
      </c>
      <c r="E316" s="176" t="s">
        <v>744</v>
      </c>
      <c r="F316" s="177" t="s">
        <v>745</v>
      </c>
      <c r="G316" s="178" t="s">
        <v>174</v>
      </c>
      <c r="H316" s="179">
        <v>106.86499999999999</v>
      </c>
      <c r="I316" s="180"/>
      <c r="J316" s="181">
        <f>ROUND(I316*H316,2)</f>
        <v>0</v>
      </c>
      <c r="K316" s="177" t="s">
        <v>153</v>
      </c>
      <c r="L316" s="40"/>
      <c r="M316" s="182" t="s">
        <v>5</v>
      </c>
      <c r="N316" s="183" t="s">
        <v>42</v>
      </c>
      <c r="O316" s="41"/>
      <c r="P316" s="184">
        <f>O316*H316</f>
        <v>0</v>
      </c>
      <c r="Q316" s="184">
        <v>8.4000000000000003E-4</v>
      </c>
      <c r="R316" s="184">
        <f>Q316*H316</f>
        <v>8.9766600000000002E-2</v>
      </c>
      <c r="S316" s="184">
        <v>0</v>
      </c>
      <c r="T316" s="185">
        <f>S316*H316</f>
        <v>0</v>
      </c>
      <c r="AR316" s="23" t="s">
        <v>239</v>
      </c>
      <c r="AT316" s="23" t="s">
        <v>150</v>
      </c>
      <c r="AU316" s="23" t="s">
        <v>81</v>
      </c>
      <c r="AY316" s="23" t="s">
        <v>148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23" t="s">
        <v>79</v>
      </c>
      <c r="BK316" s="186">
        <f>ROUND(I316*H316,2)</f>
        <v>0</v>
      </c>
      <c r="BL316" s="23" t="s">
        <v>239</v>
      </c>
      <c r="BM316" s="23" t="s">
        <v>746</v>
      </c>
    </row>
    <row r="317" spans="2:65" s="11" customFormat="1">
      <c r="B317" s="187"/>
      <c r="D317" s="188" t="s">
        <v>156</v>
      </c>
      <c r="E317" s="189" t="s">
        <v>5</v>
      </c>
      <c r="F317" s="190" t="s">
        <v>747</v>
      </c>
      <c r="H317" s="191">
        <v>32.81</v>
      </c>
      <c r="I317" s="192"/>
      <c r="L317" s="187"/>
      <c r="M317" s="193"/>
      <c r="N317" s="194"/>
      <c r="O317" s="194"/>
      <c r="P317" s="194"/>
      <c r="Q317" s="194"/>
      <c r="R317" s="194"/>
      <c r="S317" s="194"/>
      <c r="T317" s="195"/>
      <c r="AT317" s="189" t="s">
        <v>156</v>
      </c>
      <c r="AU317" s="189" t="s">
        <v>81</v>
      </c>
      <c r="AV317" s="11" t="s">
        <v>81</v>
      </c>
      <c r="AW317" s="11" t="s">
        <v>35</v>
      </c>
      <c r="AX317" s="11" t="s">
        <v>71</v>
      </c>
      <c r="AY317" s="189" t="s">
        <v>148</v>
      </c>
    </row>
    <row r="318" spans="2:65" s="11" customFormat="1">
      <c r="B318" s="187"/>
      <c r="D318" s="188" t="s">
        <v>156</v>
      </c>
      <c r="E318" s="189" t="s">
        <v>5</v>
      </c>
      <c r="F318" s="190" t="s">
        <v>748</v>
      </c>
      <c r="H318" s="191">
        <v>64.34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156</v>
      </c>
      <c r="AU318" s="189" t="s">
        <v>81</v>
      </c>
      <c r="AV318" s="11" t="s">
        <v>81</v>
      </c>
      <c r="AW318" s="11" t="s">
        <v>35</v>
      </c>
      <c r="AX318" s="11" t="s">
        <v>71</v>
      </c>
      <c r="AY318" s="189" t="s">
        <v>148</v>
      </c>
    </row>
    <row r="319" spans="2:65" s="12" customFormat="1">
      <c r="B319" s="196"/>
      <c r="D319" s="188" t="s">
        <v>156</v>
      </c>
      <c r="E319" s="209" t="s">
        <v>5</v>
      </c>
      <c r="F319" s="210" t="s">
        <v>159</v>
      </c>
      <c r="H319" s="211">
        <v>97.15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205" t="s">
        <v>156</v>
      </c>
      <c r="AU319" s="205" t="s">
        <v>81</v>
      </c>
      <c r="AV319" s="12" t="s">
        <v>154</v>
      </c>
      <c r="AW319" s="12" t="s">
        <v>35</v>
      </c>
      <c r="AX319" s="12" t="s">
        <v>79</v>
      </c>
      <c r="AY319" s="205" t="s">
        <v>148</v>
      </c>
    </row>
    <row r="320" spans="2:65" s="11" customFormat="1">
      <c r="B320" s="187"/>
      <c r="D320" s="197" t="s">
        <v>156</v>
      </c>
      <c r="F320" s="207" t="s">
        <v>749</v>
      </c>
      <c r="H320" s="208">
        <v>106.86499999999999</v>
      </c>
      <c r="I320" s="192"/>
      <c r="L320" s="187"/>
      <c r="M320" s="193"/>
      <c r="N320" s="194"/>
      <c r="O320" s="194"/>
      <c r="P320" s="194"/>
      <c r="Q320" s="194"/>
      <c r="R320" s="194"/>
      <c r="S320" s="194"/>
      <c r="T320" s="195"/>
      <c r="AT320" s="189" t="s">
        <v>156</v>
      </c>
      <c r="AU320" s="189" t="s">
        <v>81</v>
      </c>
      <c r="AV320" s="11" t="s">
        <v>81</v>
      </c>
      <c r="AW320" s="11" t="s">
        <v>6</v>
      </c>
      <c r="AX320" s="11" t="s">
        <v>79</v>
      </c>
      <c r="AY320" s="189" t="s">
        <v>148</v>
      </c>
    </row>
    <row r="321" spans="2:65" s="1" customFormat="1" ht="22.5" customHeight="1">
      <c r="B321" s="174"/>
      <c r="C321" s="215" t="s">
        <v>750</v>
      </c>
      <c r="D321" s="215" t="s">
        <v>305</v>
      </c>
      <c r="E321" s="216" t="s">
        <v>751</v>
      </c>
      <c r="F321" s="217" t="s">
        <v>752</v>
      </c>
      <c r="G321" s="218" t="s">
        <v>174</v>
      </c>
      <c r="H321" s="219">
        <v>122.895</v>
      </c>
      <c r="I321" s="220"/>
      <c r="J321" s="221">
        <f>ROUND(I321*H321,2)</f>
        <v>0</v>
      </c>
      <c r="K321" s="217" t="s">
        <v>5</v>
      </c>
      <c r="L321" s="222"/>
      <c r="M321" s="223" t="s">
        <v>5</v>
      </c>
      <c r="N321" s="224" t="s">
        <v>42</v>
      </c>
      <c r="O321" s="41"/>
      <c r="P321" s="184">
        <f>O321*H321</f>
        <v>0</v>
      </c>
      <c r="Q321" s="184">
        <v>1.42E-3</v>
      </c>
      <c r="R321" s="184">
        <f>Q321*H321</f>
        <v>0.1745109</v>
      </c>
      <c r="S321" s="184">
        <v>0</v>
      </c>
      <c r="T321" s="185">
        <f>S321*H321</f>
        <v>0</v>
      </c>
      <c r="AR321" s="23" t="s">
        <v>416</v>
      </c>
      <c r="AT321" s="23" t="s">
        <v>305</v>
      </c>
      <c r="AU321" s="23" t="s">
        <v>81</v>
      </c>
      <c r="AY321" s="23" t="s">
        <v>148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23" t="s">
        <v>79</v>
      </c>
      <c r="BK321" s="186">
        <f>ROUND(I321*H321,2)</f>
        <v>0</v>
      </c>
      <c r="BL321" s="23" t="s">
        <v>239</v>
      </c>
      <c r="BM321" s="23" t="s">
        <v>753</v>
      </c>
    </row>
    <row r="322" spans="2:65" s="11" customFormat="1">
      <c r="B322" s="187"/>
      <c r="D322" s="197" t="s">
        <v>156</v>
      </c>
      <c r="F322" s="207" t="s">
        <v>754</v>
      </c>
      <c r="H322" s="208">
        <v>122.895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156</v>
      </c>
      <c r="AU322" s="189" t="s">
        <v>81</v>
      </c>
      <c r="AV322" s="11" t="s">
        <v>81</v>
      </c>
      <c r="AW322" s="11" t="s">
        <v>6</v>
      </c>
      <c r="AX322" s="11" t="s">
        <v>79</v>
      </c>
      <c r="AY322" s="189" t="s">
        <v>148</v>
      </c>
    </row>
    <row r="323" spans="2:65" s="1" customFormat="1" ht="31.5" customHeight="1">
      <c r="B323" s="174"/>
      <c r="C323" s="175" t="s">
        <v>755</v>
      </c>
      <c r="D323" s="175" t="s">
        <v>150</v>
      </c>
      <c r="E323" s="176" t="s">
        <v>756</v>
      </c>
      <c r="F323" s="177" t="s">
        <v>757</v>
      </c>
      <c r="G323" s="178" t="s">
        <v>758</v>
      </c>
      <c r="H323" s="236"/>
      <c r="I323" s="180"/>
      <c r="J323" s="181">
        <f>ROUND(I323*H323,2)</f>
        <v>0</v>
      </c>
      <c r="K323" s="177" t="s">
        <v>153</v>
      </c>
      <c r="L323" s="40"/>
      <c r="M323" s="182" t="s">
        <v>5</v>
      </c>
      <c r="N323" s="183" t="s">
        <v>42</v>
      </c>
      <c r="O323" s="41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AR323" s="23" t="s">
        <v>239</v>
      </c>
      <c r="AT323" s="23" t="s">
        <v>150</v>
      </c>
      <c r="AU323" s="23" t="s">
        <v>81</v>
      </c>
      <c r="AY323" s="23" t="s">
        <v>148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23" t="s">
        <v>79</v>
      </c>
      <c r="BK323" s="186">
        <f>ROUND(I323*H323,2)</f>
        <v>0</v>
      </c>
      <c r="BL323" s="23" t="s">
        <v>239</v>
      </c>
      <c r="BM323" s="23" t="s">
        <v>759</v>
      </c>
    </row>
    <row r="324" spans="2:65" s="10" customFormat="1" ht="29.85" customHeight="1">
      <c r="B324" s="160"/>
      <c r="D324" s="171" t="s">
        <v>70</v>
      </c>
      <c r="E324" s="172" t="s">
        <v>760</v>
      </c>
      <c r="F324" s="172" t="s">
        <v>761</v>
      </c>
      <c r="I324" s="163"/>
      <c r="J324" s="173">
        <f>BK324</f>
        <v>0</v>
      </c>
      <c r="L324" s="160"/>
      <c r="M324" s="165"/>
      <c r="N324" s="166"/>
      <c r="O324" s="166"/>
      <c r="P324" s="167">
        <f>SUM(P325:P357)</f>
        <v>0</v>
      </c>
      <c r="Q324" s="166"/>
      <c r="R324" s="167">
        <f>SUM(R325:R357)</f>
        <v>2.0477248000000001</v>
      </c>
      <c r="S324" s="166"/>
      <c r="T324" s="168">
        <f>SUM(T325:T357)</f>
        <v>0</v>
      </c>
      <c r="AR324" s="161" t="s">
        <v>81</v>
      </c>
      <c r="AT324" s="169" t="s">
        <v>70</v>
      </c>
      <c r="AU324" s="169" t="s">
        <v>79</v>
      </c>
      <c r="AY324" s="161" t="s">
        <v>148</v>
      </c>
      <c r="BK324" s="170">
        <f>SUM(BK325:BK357)</f>
        <v>0</v>
      </c>
    </row>
    <row r="325" spans="2:65" s="365" customFormat="1" ht="31.5" customHeight="1">
      <c r="B325" s="353"/>
      <c r="C325" s="354" t="s">
        <v>762</v>
      </c>
      <c r="D325" s="354" t="s">
        <v>150</v>
      </c>
      <c r="E325" s="355" t="s">
        <v>763</v>
      </c>
      <c r="F325" s="356" t="s">
        <v>764</v>
      </c>
      <c r="G325" s="357" t="s">
        <v>174</v>
      </c>
      <c r="H325" s="358">
        <v>64.34</v>
      </c>
      <c r="I325" s="359"/>
      <c r="J325" s="359">
        <f>ROUND(I325*H325,2)</f>
        <v>0</v>
      </c>
      <c r="K325" s="356" t="s">
        <v>153</v>
      </c>
      <c r="L325" s="374" t="s">
        <v>2031</v>
      </c>
      <c r="M325" s="360" t="s">
        <v>5</v>
      </c>
      <c r="N325" s="361" t="s">
        <v>42</v>
      </c>
      <c r="O325" s="362"/>
      <c r="P325" s="363">
        <f>O325*H325</f>
        <v>0</v>
      </c>
      <c r="Q325" s="363">
        <v>0</v>
      </c>
      <c r="R325" s="363">
        <f>Q325*H325</f>
        <v>0</v>
      </c>
      <c r="S325" s="363">
        <v>0</v>
      </c>
      <c r="T325" s="364">
        <f>S325*H325</f>
        <v>0</v>
      </c>
      <c r="AR325" s="366" t="s">
        <v>239</v>
      </c>
      <c r="AT325" s="366" t="s">
        <v>150</v>
      </c>
      <c r="AU325" s="366" t="s">
        <v>81</v>
      </c>
      <c r="AY325" s="366" t="s">
        <v>148</v>
      </c>
      <c r="BE325" s="367">
        <f>IF(N325="základní",J325,0)</f>
        <v>0</v>
      </c>
      <c r="BF325" s="367">
        <f>IF(N325="snížená",J325,0)</f>
        <v>0</v>
      </c>
      <c r="BG325" s="367">
        <f>IF(N325="zákl. přenesená",J325,0)</f>
        <v>0</v>
      </c>
      <c r="BH325" s="367">
        <f>IF(N325="sníž. přenesená",J325,0)</f>
        <v>0</v>
      </c>
      <c r="BI325" s="367">
        <f>IF(N325="nulová",J325,0)</f>
        <v>0</v>
      </c>
      <c r="BJ325" s="366" t="s">
        <v>79</v>
      </c>
      <c r="BK325" s="367">
        <f>ROUND(I325*H325,2)</f>
        <v>0</v>
      </c>
      <c r="BL325" s="366" t="s">
        <v>239</v>
      </c>
      <c r="BM325" s="366" t="s">
        <v>765</v>
      </c>
    </row>
    <row r="326" spans="2:65" s="11" customFormat="1">
      <c r="B326" s="187"/>
      <c r="D326" s="197" t="s">
        <v>156</v>
      </c>
      <c r="E326" s="206" t="s">
        <v>5</v>
      </c>
      <c r="F326" s="207" t="s">
        <v>766</v>
      </c>
      <c r="H326" s="208">
        <v>64.34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156</v>
      </c>
      <c r="AU326" s="189" t="s">
        <v>81</v>
      </c>
      <c r="AV326" s="11" t="s">
        <v>81</v>
      </c>
      <c r="AW326" s="11" t="s">
        <v>35</v>
      </c>
      <c r="AX326" s="11" t="s">
        <v>79</v>
      </c>
      <c r="AY326" s="189" t="s">
        <v>148</v>
      </c>
    </row>
    <row r="327" spans="2:65" s="365" customFormat="1" ht="22.5" customHeight="1">
      <c r="B327" s="353"/>
      <c r="C327" s="354" t="s">
        <v>767</v>
      </c>
      <c r="D327" s="354" t="s">
        <v>150</v>
      </c>
      <c r="E327" s="355" t="s">
        <v>768</v>
      </c>
      <c r="F327" s="356" t="s">
        <v>769</v>
      </c>
      <c r="G327" s="357" t="s">
        <v>174</v>
      </c>
      <c r="H327" s="358">
        <v>84.445999999999998</v>
      </c>
      <c r="I327" s="359"/>
      <c r="J327" s="359">
        <f>ROUND(I327*H327,2)</f>
        <v>0</v>
      </c>
      <c r="K327" s="356" t="s">
        <v>153</v>
      </c>
      <c r="L327" s="374" t="s">
        <v>2031</v>
      </c>
      <c r="M327" s="360" t="s">
        <v>5</v>
      </c>
      <c r="N327" s="361" t="s">
        <v>42</v>
      </c>
      <c r="O327" s="362"/>
      <c r="P327" s="363">
        <f>O327*H327</f>
        <v>0</v>
      </c>
      <c r="Q327" s="363">
        <v>2.9999999999999997E-4</v>
      </c>
      <c r="R327" s="363">
        <f>Q327*H327</f>
        <v>2.5333799999999997E-2</v>
      </c>
      <c r="S327" s="363">
        <v>0</v>
      </c>
      <c r="T327" s="364">
        <f>S327*H327</f>
        <v>0</v>
      </c>
      <c r="AR327" s="366" t="s">
        <v>239</v>
      </c>
      <c r="AT327" s="366" t="s">
        <v>150</v>
      </c>
      <c r="AU327" s="366" t="s">
        <v>81</v>
      </c>
      <c r="AY327" s="366" t="s">
        <v>148</v>
      </c>
      <c r="BE327" s="367">
        <f>IF(N327="základní",J327,0)</f>
        <v>0</v>
      </c>
      <c r="BF327" s="367">
        <f>IF(N327="snížená",J327,0)</f>
        <v>0</v>
      </c>
      <c r="BG327" s="367">
        <f>IF(N327="zákl. přenesená",J327,0)</f>
        <v>0</v>
      </c>
      <c r="BH327" s="367">
        <f>IF(N327="sníž. přenesená",J327,0)</f>
        <v>0</v>
      </c>
      <c r="BI327" s="367">
        <f>IF(N327="nulová",J327,0)</f>
        <v>0</v>
      </c>
      <c r="BJ327" s="366" t="s">
        <v>79</v>
      </c>
      <c r="BK327" s="367">
        <f>ROUND(I327*H327,2)</f>
        <v>0</v>
      </c>
      <c r="BL327" s="366" t="s">
        <v>239</v>
      </c>
      <c r="BM327" s="366" t="s">
        <v>770</v>
      </c>
    </row>
    <row r="328" spans="2:65" s="11" customFormat="1">
      <c r="B328" s="187"/>
      <c r="D328" s="197" t="s">
        <v>156</v>
      </c>
      <c r="E328" s="206" t="s">
        <v>5</v>
      </c>
      <c r="F328" s="207" t="s">
        <v>722</v>
      </c>
      <c r="H328" s="208">
        <v>84.445999999999998</v>
      </c>
      <c r="I328" s="192"/>
      <c r="L328" s="187"/>
      <c r="M328" s="193"/>
      <c r="N328" s="194"/>
      <c r="O328" s="194"/>
      <c r="P328" s="194"/>
      <c r="Q328" s="194"/>
      <c r="R328" s="194"/>
      <c r="S328" s="194"/>
      <c r="T328" s="195"/>
      <c r="AT328" s="189" t="s">
        <v>156</v>
      </c>
      <c r="AU328" s="189" t="s">
        <v>81</v>
      </c>
      <c r="AV328" s="11" t="s">
        <v>81</v>
      </c>
      <c r="AW328" s="11" t="s">
        <v>35</v>
      </c>
      <c r="AX328" s="11" t="s">
        <v>79</v>
      </c>
      <c r="AY328" s="189" t="s">
        <v>148</v>
      </c>
    </row>
    <row r="329" spans="2:65" s="365" customFormat="1" ht="22.5" customHeight="1">
      <c r="B329" s="353"/>
      <c r="C329" s="368" t="s">
        <v>771</v>
      </c>
      <c r="D329" s="368" t="s">
        <v>305</v>
      </c>
      <c r="E329" s="369" t="s">
        <v>772</v>
      </c>
      <c r="F329" s="370" t="s">
        <v>773</v>
      </c>
      <c r="G329" s="371" t="s">
        <v>174</v>
      </c>
      <c r="H329" s="372">
        <v>217.38900000000001</v>
      </c>
      <c r="I329" s="373"/>
      <c r="J329" s="373">
        <f>ROUND(I329*H329,2)</f>
        <v>0</v>
      </c>
      <c r="K329" s="370" t="s">
        <v>153</v>
      </c>
      <c r="L329" s="374" t="s">
        <v>2031</v>
      </c>
      <c r="M329" s="375" t="s">
        <v>5</v>
      </c>
      <c r="N329" s="376" t="s">
        <v>42</v>
      </c>
      <c r="O329" s="362"/>
      <c r="P329" s="363">
        <f>O329*H329</f>
        <v>0</v>
      </c>
      <c r="Q329" s="363">
        <v>2.3999999999999998E-3</v>
      </c>
      <c r="R329" s="363">
        <f>Q329*H329</f>
        <v>0.52173360000000002</v>
      </c>
      <c r="S329" s="363">
        <v>0</v>
      </c>
      <c r="T329" s="364">
        <f>S329*H329</f>
        <v>0</v>
      </c>
      <c r="AR329" s="366" t="s">
        <v>416</v>
      </c>
      <c r="AT329" s="366" t="s">
        <v>305</v>
      </c>
      <c r="AU329" s="366" t="s">
        <v>81</v>
      </c>
      <c r="AY329" s="366" t="s">
        <v>148</v>
      </c>
      <c r="BE329" s="367">
        <f>IF(N329="základní",J329,0)</f>
        <v>0</v>
      </c>
      <c r="BF329" s="367">
        <f>IF(N329="snížená",J329,0)</f>
        <v>0</v>
      </c>
      <c r="BG329" s="367">
        <f>IF(N329="zákl. přenesená",J329,0)</f>
        <v>0</v>
      </c>
      <c r="BH329" s="367">
        <f>IF(N329="sníž. přenesená",J329,0)</f>
        <v>0</v>
      </c>
      <c r="BI329" s="367">
        <f>IF(N329="nulová",J329,0)</f>
        <v>0</v>
      </c>
      <c r="BJ329" s="366" t="s">
        <v>79</v>
      </c>
      <c r="BK329" s="367">
        <f>ROUND(I329*H329,2)</f>
        <v>0</v>
      </c>
      <c r="BL329" s="366" t="s">
        <v>239</v>
      </c>
      <c r="BM329" s="366" t="s">
        <v>774</v>
      </c>
    </row>
    <row r="330" spans="2:65" s="11" customFormat="1">
      <c r="B330" s="187"/>
      <c r="D330" s="188" t="s">
        <v>156</v>
      </c>
      <c r="E330" s="189" t="s">
        <v>5</v>
      </c>
      <c r="F330" s="190" t="s">
        <v>775</v>
      </c>
      <c r="H330" s="191">
        <v>86.135000000000005</v>
      </c>
      <c r="I330" s="192"/>
      <c r="L330" s="187"/>
      <c r="M330" s="193"/>
      <c r="N330" s="194"/>
      <c r="O330" s="194"/>
      <c r="P330" s="194"/>
      <c r="Q330" s="194"/>
      <c r="R330" s="194"/>
      <c r="S330" s="194"/>
      <c r="T330" s="195"/>
      <c r="AT330" s="189" t="s">
        <v>156</v>
      </c>
      <c r="AU330" s="189" t="s">
        <v>81</v>
      </c>
      <c r="AV330" s="11" t="s">
        <v>81</v>
      </c>
      <c r="AW330" s="11" t="s">
        <v>35</v>
      </c>
      <c r="AX330" s="11" t="s">
        <v>71</v>
      </c>
      <c r="AY330" s="189" t="s">
        <v>148</v>
      </c>
    </row>
    <row r="331" spans="2:65" s="11" customFormat="1">
      <c r="B331" s="187"/>
      <c r="D331" s="188" t="s">
        <v>156</v>
      </c>
      <c r="E331" s="189" t="s">
        <v>5</v>
      </c>
      <c r="F331" s="190" t="s">
        <v>776</v>
      </c>
      <c r="H331" s="191">
        <v>131.25399999999999</v>
      </c>
      <c r="I331" s="192"/>
      <c r="L331" s="187"/>
      <c r="M331" s="193"/>
      <c r="N331" s="194"/>
      <c r="O331" s="194"/>
      <c r="P331" s="194"/>
      <c r="Q331" s="194"/>
      <c r="R331" s="194"/>
      <c r="S331" s="194"/>
      <c r="T331" s="195"/>
      <c r="AT331" s="189" t="s">
        <v>156</v>
      </c>
      <c r="AU331" s="189" t="s">
        <v>81</v>
      </c>
      <c r="AV331" s="11" t="s">
        <v>81</v>
      </c>
      <c r="AW331" s="11" t="s">
        <v>35</v>
      </c>
      <c r="AX331" s="11" t="s">
        <v>71</v>
      </c>
      <c r="AY331" s="189" t="s">
        <v>148</v>
      </c>
    </row>
    <row r="332" spans="2:65" s="12" customFormat="1">
      <c r="B332" s="196"/>
      <c r="D332" s="197" t="s">
        <v>156</v>
      </c>
      <c r="E332" s="198" t="s">
        <v>5</v>
      </c>
      <c r="F332" s="199" t="s">
        <v>159</v>
      </c>
      <c r="H332" s="200">
        <v>217.38900000000001</v>
      </c>
      <c r="I332" s="201"/>
      <c r="L332" s="196"/>
      <c r="M332" s="202"/>
      <c r="N332" s="203"/>
      <c r="O332" s="203"/>
      <c r="P332" s="203"/>
      <c r="Q332" s="203"/>
      <c r="R332" s="203"/>
      <c r="S332" s="203"/>
      <c r="T332" s="204"/>
      <c r="AT332" s="205" t="s">
        <v>156</v>
      </c>
      <c r="AU332" s="205" t="s">
        <v>81</v>
      </c>
      <c r="AV332" s="12" t="s">
        <v>154</v>
      </c>
      <c r="AW332" s="12" t="s">
        <v>35</v>
      </c>
      <c r="AX332" s="12" t="s">
        <v>79</v>
      </c>
      <c r="AY332" s="205" t="s">
        <v>148</v>
      </c>
    </row>
    <row r="333" spans="2:65" s="1" customFormat="1" ht="31.5" customHeight="1">
      <c r="B333" s="174"/>
      <c r="C333" s="175" t="s">
        <v>777</v>
      </c>
      <c r="D333" s="175" t="s">
        <v>150</v>
      </c>
      <c r="E333" s="176" t="s">
        <v>778</v>
      </c>
      <c r="F333" s="177" t="s">
        <v>779</v>
      </c>
      <c r="G333" s="178" t="s">
        <v>174</v>
      </c>
      <c r="H333" s="179">
        <v>58.064999999999998</v>
      </c>
      <c r="I333" s="180"/>
      <c r="J333" s="181">
        <f>ROUND(I333*H333,2)</f>
        <v>0</v>
      </c>
      <c r="K333" s="177" t="s">
        <v>5</v>
      </c>
      <c r="L333" s="40"/>
      <c r="M333" s="182" t="s">
        <v>5</v>
      </c>
      <c r="N333" s="183" t="s">
        <v>42</v>
      </c>
      <c r="O333" s="41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AR333" s="23" t="s">
        <v>154</v>
      </c>
      <c r="AT333" s="23" t="s">
        <v>150</v>
      </c>
      <c r="AU333" s="23" t="s">
        <v>81</v>
      </c>
      <c r="AY333" s="23" t="s">
        <v>148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23" t="s">
        <v>79</v>
      </c>
      <c r="BK333" s="186">
        <f>ROUND(I333*H333,2)</f>
        <v>0</v>
      </c>
      <c r="BL333" s="23" t="s">
        <v>154</v>
      </c>
      <c r="BM333" s="23" t="s">
        <v>780</v>
      </c>
    </row>
    <row r="334" spans="2:65" s="13" customFormat="1">
      <c r="B334" s="225"/>
      <c r="D334" s="188" t="s">
        <v>156</v>
      </c>
      <c r="E334" s="226" t="s">
        <v>5</v>
      </c>
      <c r="F334" s="227" t="s">
        <v>781</v>
      </c>
      <c r="H334" s="228" t="s">
        <v>5</v>
      </c>
      <c r="I334" s="229"/>
      <c r="L334" s="225"/>
      <c r="M334" s="230"/>
      <c r="N334" s="231"/>
      <c r="O334" s="231"/>
      <c r="P334" s="231"/>
      <c r="Q334" s="231"/>
      <c r="R334" s="231"/>
      <c r="S334" s="231"/>
      <c r="T334" s="232"/>
      <c r="AT334" s="228" t="s">
        <v>156</v>
      </c>
      <c r="AU334" s="228" t="s">
        <v>81</v>
      </c>
      <c r="AV334" s="13" t="s">
        <v>79</v>
      </c>
      <c r="AW334" s="13" t="s">
        <v>35</v>
      </c>
      <c r="AX334" s="13" t="s">
        <v>71</v>
      </c>
      <c r="AY334" s="228" t="s">
        <v>148</v>
      </c>
    </row>
    <row r="335" spans="2:65" s="11" customFormat="1">
      <c r="B335" s="187"/>
      <c r="D335" s="188" t="s">
        <v>156</v>
      </c>
      <c r="E335" s="189" t="s">
        <v>5</v>
      </c>
      <c r="F335" s="190" t="s">
        <v>402</v>
      </c>
      <c r="H335" s="191">
        <v>24.24</v>
      </c>
      <c r="I335" s="192"/>
      <c r="L335" s="187"/>
      <c r="M335" s="193"/>
      <c r="N335" s="194"/>
      <c r="O335" s="194"/>
      <c r="P335" s="194"/>
      <c r="Q335" s="194"/>
      <c r="R335" s="194"/>
      <c r="S335" s="194"/>
      <c r="T335" s="195"/>
      <c r="AT335" s="189" t="s">
        <v>156</v>
      </c>
      <c r="AU335" s="189" t="s">
        <v>81</v>
      </c>
      <c r="AV335" s="11" t="s">
        <v>81</v>
      </c>
      <c r="AW335" s="11" t="s">
        <v>35</v>
      </c>
      <c r="AX335" s="11" t="s">
        <v>71</v>
      </c>
      <c r="AY335" s="189" t="s">
        <v>148</v>
      </c>
    </row>
    <row r="336" spans="2:65" s="11" customFormat="1">
      <c r="B336" s="187"/>
      <c r="D336" s="188" t="s">
        <v>156</v>
      </c>
      <c r="E336" s="189" t="s">
        <v>5</v>
      </c>
      <c r="F336" s="190" t="s">
        <v>403</v>
      </c>
      <c r="H336" s="191">
        <v>33.825000000000003</v>
      </c>
      <c r="I336" s="192"/>
      <c r="L336" s="187"/>
      <c r="M336" s="193"/>
      <c r="N336" s="194"/>
      <c r="O336" s="194"/>
      <c r="P336" s="194"/>
      <c r="Q336" s="194"/>
      <c r="R336" s="194"/>
      <c r="S336" s="194"/>
      <c r="T336" s="195"/>
      <c r="AT336" s="189" t="s">
        <v>156</v>
      </c>
      <c r="AU336" s="189" t="s">
        <v>81</v>
      </c>
      <c r="AV336" s="11" t="s">
        <v>81</v>
      </c>
      <c r="AW336" s="11" t="s">
        <v>35</v>
      </c>
      <c r="AX336" s="11" t="s">
        <v>71</v>
      </c>
      <c r="AY336" s="189" t="s">
        <v>148</v>
      </c>
    </row>
    <row r="337" spans="2:65" s="12" customFormat="1">
      <c r="B337" s="196"/>
      <c r="D337" s="197" t="s">
        <v>156</v>
      </c>
      <c r="E337" s="198" t="s">
        <v>5</v>
      </c>
      <c r="F337" s="199" t="s">
        <v>159</v>
      </c>
      <c r="H337" s="200">
        <v>58.064999999999998</v>
      </c>
      <c r="I337" s="201"/>
      <c r="L337" s="196"/>
      <c r="M337" s="202"/>
      <c r="N337" s="203"/>
      <c r="O337" s="203"/>
      <c r="P337" s="203"/>
      <c r="Q337" s="203"/>
      <c r="R337" s="203"/>
      <c r="S337" s="203"/>
      <c r="T337" s="204"/>
      <c r="AT337" s="205" t="s">
        <v>156</v>
      </c>
      <c r="AU337" s="205" t="s">
        <v>81</v>
      </c>
      <c r="AV337" s="12" t="s">
        <v>154</v>
      </c>
      <c r="AW337" s="12" t="s">
        <v>35</v>
      </c>
      <c r="AX337" s="12" t="s">
        <v>79</v>
      </c>
      <c r="AY337" s="205" t="s">
        <v>148</v>
      </c>
    </row>
    <row r="338" spans="2:65" s="1" customFormat="1" ht="31.5" customHeight="1">
      <c r="B338" s="174"/>
      <c r="C338" s="175" t="s">
        <v>782</v>
      </c>
      <c r="D338" s="175" t="s">
        <v>150</v>
      </c>
      <c r="E338" s="176" t="s">
        <v>783</v>
      </c>
      <c r="F338" s="177" t="s">
        <v>784</v>
      </c>
      <c r="G338" s="178" t="s">
        <v>174</v>
      </c>
      <c r="H338" s="179">
        <v>22.4</v>
      </c>
      <c r="I338" s="180"/>
      <c r="J338" s="181">
        <f>ROUND(I338*H338,2)</f>
        <v>0</v>
      </c>
      <c r="K338" s="177" t="s">
        <v>153</v>
      </c>
      <c r="L338" s="40"/>
      <c r="M338" s="182" t="s">
        <v>5</v>
      </c>
      <c r="N338" s="183" t="s">
        <v>42</v>
      </c>
      <c r="O338" s="41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AR338" s="23" t="s">
        <v>239</v>
      </c>
      <c r="AT338" s="23" t="s">
        <v>150</v>
      </c>
      <c r="AU338" s="23" t="s">
        <v>81</v>
      </c>
      <c r="AY338" s="23" t="s">
        <v>148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23" t="s">
        <v>79</v>
      </c>
      <c r="BK338" s="186">
        <f>ROUND(I338*H338,2)</f>
        <v>0</v>
      </c>
      <c r="BL338" s="23" t="s">
        <v>239</v>
      </c>
      <c r="BM338" s="23" t="s">
        <v>785</v>
      </c>
    </row>
    <row r="339" spans="2:65" s="11" customFormat="1">
      <c r="B339" s="187"/>
      <c r="D339" s="197" t="s">
        <v>156</v>
      </c>
      <c r="E339" s="206" t="s">
        <v>5</v>
      </c>
      <c r="F339" s="207" t="s">
        <v>786</v>
      </c>
      <c r="H339" s="208">
        <v>22.4</v>
      </c>
      <c r="I339" s="192"/>
      <c r="L339" s="187"/>
      <c r="M339" s="193"/>
      <c r="N339" s="194"/>
      <c r="O339" s="194"/>
      <c r="P339" s="194"/>
      <c r="Q339" s="194"/>
      <c r="R339" s="194"/>
      <c r="S339" s="194"/>
      <c r="T339" s="195"/>
      <c r="AT339" s="189" t="s">
        <v>156</v>
      </c>
      <c r="AU339" s="189" t="s">
        <v>81</v>
      </c>
      <c r="AV339" s="11" t="s">
        <v>81</v>
      </c>
      <c r="AW339" s="11" t="s">
        <v>35</v>
      </c>
      <c r="AX339" s="11" t="s">
        <v>79</v>
      </c>
      <c r="AY339" s="189" t="s">
        <v>148</v>
      </c>
    </row>
    <row r="340" spans="2:65" s="1" customFormat="1" ht="31.5" customHeight="1">
      <c r="B340" s="174"/>
      <c r="C340" s="175" t="s">
        <v>787</v>
      </c>
      <c r="D340" s="175" t="s">
        <v>150</v>
      </c>
      <c r="E340" s="176" t="s">
        <v>788</v>
      </c>
      <c r="F340" s="177" t="s">
        <v>789</v>
      </c>
      <c r="G340" s="178" t="s">
        <v>174</v>
      </c>
      <c r="H340" s="179">
        <v>18</v>
      </c>
      <c r="I340" s="180"/>
      <c r="J340" s="181">
        <f>ROUND(I340*H340,2)</f>
        <v>0</v>
      </c>
      <c r="K340" s="177" t="s">
        <v>153</v>
      </c>
      <c r="L340" s="40"/>
      <c r="M340" s="182" t="s">
        <v>5</v>
      </c>
      <c r="N340" s="183" t="s">
        <v>42</v>
      </c>
      <c r="O340" s="41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AR340" s="23" t="s">
        <v>239</v>
      </c>
      <c r="AT340" s="23" t="s">
        <v>150</v>
      </c>
      <c r="AU340" s="23" t="s">
        <v>81</v>
      </c>
      <c r="AY340" s="23" t="s">
        <v>148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23" t="s">
        <v>79</v>
      </c>
      <c r="BK340" s="186">
        <f>ROUND(I340*H340,2)</f>
        <v>0</v>
      </c>
      <c r="BL340" s="23" t="s">
        <v>239</v>
      </c>
      <c r="BM340" s="23" t="s">
        <v>790</v>
      </c>
    </row>
    <row r="341" spans="2:65" s="11" customFormat="1">
      <c r="B341" s="187"/>
      <c r="D341" s="197" t="s">
        <v>156</v>
      </c>
      <c r="E341" s="206" t="s">
        <v>5</v>
      </c>
      <c r="F341" s="207" t="s">
        <v>791</v>
      </c>
      <c r="H341" s="208">
        <v>18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89" t="s">
        <v>156</v>
      </c>
      <c r="AU341" s="189" t="s">
        <v>81</v>
      </c>
      <c r="AV341" s="11" t="s">
        <v>81</v>
      </c>
      <c r="AW341" s="11" t="s">
        <v>35</v>
      </c>
      <c r="AX341" s="11" t="s">
        <v>79</v>
      </c>
      <c r="AY341" s="189" t="s">
        <v>148</v>
      </c>
    </row>
    <row r="342" spans="2:65" s="1" customFormat="1" ht="22.5" customHeight="1">
      <c r="B342" s="174"/>
      <c r="C342" s="215" t="s">
        <v>792</v>
      </c>
      <c r="D342" s="215" t="s">
        <v>305</v>
      </c>
      <c r="E342" s="216" t="s">
        <v>793</v>
      </c>
      <c r="F342" s="217" t="s">
        <v>794</v>
      </c>
      <c r="G342" s="218" t="s">
        <v>174</v>
      </c>
      <c r="H342" s="219">
        <v>100.434</v>
      </c>
      <c r="I342" s="220"/>
      <c r="J342" s="221">
        <f>ROUND(I342*H342,2)</f>
        <v>0</v>
      </c>
      <c r="K342" s="217" t="s">
        <v>153</v>
      </c>
      <c r="L342" s="222"/>
      <c r="M342" s="223" t="s">
        <v>5</v>
      </c>
      <c r="N342" s="224" t="s">
        <v>42</v>
      </c>
      <c r="O342" s="41"/>
      <c r="P342" s="184">
        <f>O342*H342</f>
        <v>0</v>
      </c>
      <c r="Q342" s="184">
        <v>3.5000000000000001E-3</v>
      </c>
      <c r="R342" s="184">
        <f>Q342*H342</f>
        <v>0.35151900000000003</v>
      </c>
      <c r="S342" s="184">
        <v>0</v>
      </c>
      <c r="T342" s="185">
        <f>S342*H342</f>
        <v>0</v>
      </c>
      <c r="AR342" s="23" t="s">
        <v>416</v>
      </c>
      <c r="AT342" s="23" t="s">
        <v>305</v>
      </c>
      <c r="AU342" s="23" t="s">
        <v>81</v>
      </c>
      <c r="AY342" s="23" t="s">
        <v>148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23" t="s">
        <v>79</v>
      </c>
      <c r="BK342" s="186">
        <f>ROUND(I342*H342,2)</f>
        <v>0</v>
      </c>
      <c r="BL342" s="23" t="s">
        <v>239</v>
      </c>
      <c r="BM342" s="23" t="s">
        <v>795</v>
      </c>
    </row>
    <row r="343" spans="2:65" s="11" customFormat="1">
      <c r="B343" s="187"/>
      <c r="D343" s="197" t="s">
        <v>156</v>
      </c>
      <c r="F343" s="207" t="s">
        <v>796</v>
      </c>
      <c r="H343" s="208">
        <v>100.434</v>
      </c>
      <c r="I343" s="192"/>
      <c r="L343" s="187"/>
      <c r="M343" s="193"/>
      <c r="N343" s="194"/>
      <c r="O343" s="194"/>
      <c r="P343" s="194"/>
      <c r="Q343" s="194"/>
      <c r="R343" s="194"/>
      <c r="S343" s="194"/>
      <c r="T343" s="195"/>
      <c r="AT343" s="189" t="s">
        <v>156</v>
      </c>
      <c r="AU343" s="189" t="s">
        <v>81</v>
      </c>
      <c r="AV343" s="11" t="s">
        <v>81</v>
      </c>
      <c r="AW343" s="11" t="s">
        <v>6</v>
      </c>
      <c r="AX343" s="11" t="s">
        <v>79</v>
      </c>
      <c r="AY343" s="189" t="s">
        <v>148</v>
      </c>
    </row>
    <row r="344" spans="2:65" s="1" customFormat="1" ht="31.5" customHeight="1">
      <c r="B344" s="174"/>
      <c r="C344" s="175" t="s">
        <v>797</v>
      </c>
      <c r="D344" s="175" t="s">
        <v>150</v>
      </c>
      <c r="E344" s="176" t="s">
        <v>798</v>
      </c>
      <c r="F344" s="177" t="s">
        <v>799</v>
      </c>
      <c r="G344" s="178" t="s">
        <v>174</v>
      </c>
      <c r="H344" s="179">
        <v>57.6</v>
      </c>
      <c r="I344" s="180"/>
      <c r="J344" s="181">
        <f>ROUND(I344*H344,2)</f>
        <v>0</v>
      </c>
      <c r="K344" s="177" t="s">
        <v>153</v>
      </c>
      <c r="L344" s="40"/>
      <c r="M344" s="182" t="s">
        <v>5</v>
      </c>
      <c r="N344" s="183" t="s">
        <v>42</v>
      </c>
      <c r="O344" s="41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AR344" s="23" t="s">
        <v>239</v>
      </c>
      <c r="AT344" s="23" t="s">
        <v>150</v>
      </c>
      <c r="AU344" s="23" t="s">
        <v>81</v>
      </c>
      <c r="AY344" s="23" t="s">
        <v>148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23" t="s">
        <v>79</v>
      </c>
      <c r="BK344" s="186">
        <f>ROUND(I344*H344,2)</f>
        <v>0</v>
      </c>
      <c r="BL344" s="23" t="s">
        <v>239</v>
      </c>
      <c r="BM344" s="23" t="s">
        <v>800</v>
      </c>
    </row>
    <row r="345" spans="2:65" s="11" customFormat="1">
      <c r="B345" s="187"/>
      <c r="D345" s="188" t="s">
        <v>156</v>
      </c>
      <c r="E345" s="189" t="s">
        <v>5</v>
      </c>
      <c r="F345" s="190" t="s">
        <v>723</v>
      </c>
      <c r="H345" s="191">
        <v>42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89" t="s">
        <v>156</v>
      </c>
      <c r="AU345" s="189" t="s">
        <v>81</v>
      </c>
      <c r="AV345" s="11" t="s">
        <v>81</v>
      </c>
      <c r="AW345" s="11" t="s">
        <v>35</v>
      </c>
      <c r="AX345" s="11" t="s">
        <v>71</v>
      </c>
      <c r="AY345" s="189" t="s">
        <v>148</v>
      </c>
    </row>
    <row r="346" spans="2:65" s="11" customFormat="1">
      <c r="B346" s="187"/>
      <c r="D346" s="188" t="s">
        <v>156</v>
      </c>
      <c r="E346" s="189" t="s">
        <v>5</v>
      </c>
      <c r="F346" s="190" t="s">
        <v>801</v>
      </c>
      <c r="H346" s="191">
        <v>15.6</v>
      </c>
      <c r="I346" s="192"/>
      <c r="L346" s="187"/>
      <c r="M346" s="193"/>
      <c r="N346" s="194"/>
      <c r="O346" s="194"/>
      <c r="P346" s="194"/>
      <c r="Q346" s="194"/>
      <c r="R346" s="194"/>
      <c r="S346" s="194"/>
      <c r="T346" s="195"/>
      <c r="AT346" s="189" t="s">
        <v>156</v>
      </c>
      <c r="AU346" s="189" t="s">
        <v>81</v>
      </c>
      <c r="AV346" s="11" t="s">
        <v>81</v>
      </c>
      <c r="AW346" s="11" t="s">
        <v>35</v>
      </c>
      <c r="AX346" s="11" t="s">
        <v>71</v>
      </c>
      <c r="AY346" s="189" t="s">
        <v>148</v>
      </c>
    </row>
    <row r="347" spans="2:65" s="12" customFormat="1">
      <c r="B347" s="196"/>
      <c r="D347" s="197" t="s">
        <v>156</v>
      </c>
      <c r="E347" s="198" t="s">
        <v>5</v>
      </c>
      <c r="F347" s="199" t="s">
        <v>159</v>
      </c>
      <c r="H347" s="200">
        <v>57.6</v>
      </c>
      <c r="I347" s="201"/>
      <c r="L347" s="196"/>
      <c r="M347" s="202"/>
      <c r="N347" s="203"/>
      <c r="O347" s="203"/>
      <c r="P347" s="203"/>
      <c r="Q347" s="203"/>
      <c r="R347" s="203"/>
      <c r="S347" s="203"/>
      <c r="T347" s="204"/>
      <c r="AT347" s="205" t="s">
        <v>156</v>
      </c>
      <c r="AU347" s="205" t="s">
        <v>81</v>
      </c>
      <c r="AV347" s="12" t="s">
        <v>154</v>
      </c>
      <c r="AW347" s="12" t="s">
        <v>35</v>
      </c>
      <c r="AX347" s="12" t="s">
        <v>79</v>
      </c>
      <c r="AY347" s="205" t="s">
        <v>148</v>
      </c>
    </row>
    <row r="348" spans="2:65" s="1" customFormat="1" ht="31.5" customHeight="1">
      <c r="B348" s="174"/>
      <c r="C348" s="215" t="s">
        <v>802</v>
      </c>
      <c r="D348" s="215" t="s">
        <v>305</v>
      </c>
      <c r="E348" s="216" t="s">
        <v>803</v>
      </c>
      <c r="F348" s="217" t="s">
        <v>804</v>
      </c>
      <c r="G348" s="218" t="s">
        <v>174</v>
      </c>
      <c r="H348" s="219">
        <v>58.752000000000002</v>
      </c>
      <c r="I348" s="220"/>
      <c r="J348" s="221">
        <f>ROUND(I348*H348,2)</f>
        <v>0</v>
      </c>
      <c r="K348" s="217" t="s">
        <v>153</v>
      </c>
      <c r="L348" s="222"/>
      <c r="M348" s="223" t="s">
        <v>5</v>
      </c>
      <c r="N348" s="224" t="s">
        <v>42</v>
      </c>
      <c r="O348" s="41"/>
      <c r="P348" s="184">
        <f>O348*H348</f>
        <v>0</v>
      </c>
      <c r="Q348" s="184">
        <v>1.95E-2</v>
      </c>
      <c r="R348" s="184">
        <f>Q348*H348</f>
        <v>1.145664</v>
      </c>
      <c r="S348" s="184">
        <v>0</v>
      </c>
      <c r="T348" s="185">
        <f>S348*H348</f>
        <v>0</v>
      </c>
      <c r="AR348" s="23" t="s">
        <v>416</v>
      </c>
      <c r="AT348" s="23" t="s">
        <v>305</v>
      </c>
      <c r="AU348" s="23" t="s">
        <v>81</v>
      </c>
      <c r="AY348" s="23" t="s">
        <v>148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23" t="s">
        <v>79</v>
      </c>
      <c r="BK348" s="186">
        <f>ROUND(I348*H348,2)</f>
        <v>0</v>
      </c>
      <c r="BL348" s="23" t="s">
        <v>239</v>
      </c>
      <c r="BM348" s="23" t="s">
        <v>805</v>
      </c>
    </row>
    <row r="349" spans="2:65" s="11" customFormat="1">
      <c r="B349" s="187"/>
      <c r="D349" s="197" t="s">
        <v>156</v>
      </c>
      <c r="F349" s="207" t="s">
        <v>806</v>
      </c>
      <c r="H349" s="208">
        <v>58.752000000000002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156</v>
      </c>
      <c r="AU349" s="189" t="s">
        <v>81</v>
      </c>
      <c r="AV349" s="11" t="s">
        <v>81</v>
      </c>
      <c r="AW349" s="11" t="s">
        <v>6</v>
      </c>
      <c r="AX349" s="11" t="s">
        <v>79</v>
      </c>
      <c r="AY349" s="189" t="s">
        <v>148</v>
      </c>
    </row>
    <row r="350" spans="2:65" s="1" customFormat="1" ht="31.5" customHeight="1">
      <c r="B350" s="174"/>
      <c r="C350" s="175" t="s">
        <v>807</v>
      </c>
      <c r="D350" s="175" t="s">
        <v>150</v>
      </c>
      <c r="E350" s="176" t="s">
        <v>808</v>
      </c>
      <c r="F350" s="177" t="s">
        <v>809</v>
      </c>
      <c r="G350" s="178" t="s">
        <v>174</v>
      </c>
      <c r="H350" s="179">
        <v>20.2</v>
      </c>
      <c r="I350" s="180"/>
      <c r="J350" s="181">
        <f>ROUND(I350*H350,2)</f>
        <v>0</v>
      </c>
      <c r="K350" s="177" t="s">
        <v>153</v>
      </c>
      <c r="L350" s="40"/>
      <c r="M350" s="182" t="s">
        <v>5</v>
      </c>
      <c r="N350" s="183" t="s">
        <v>42</v>
      </c>
      <c r="O350" s="41"/>
      <c r="P350" s="184">
        <f>O350*H350</f>
        <v>0</v>
      </c>
      <c r="Q350" s="184">
        <v>4.0000000000000003E-5</v>
      </c>
      <c r="R350" s="184">
        <f>Q350*H350</f>
        <v>8.0800000000000002E-4</v>
      </c>
      <c r="S350" s="184">
        <v>0</v>
      </c>
      <c r="T350" s="185">
        <f>S350*H350</f>
        <v>0</v>
      </c>
      <c r="AR350" s="23" t="s">
        <v>239</v>
      </c>
      <c r="AT350" s="23" t="s">
        <v>150</v>
      </c>
      <c r="AU350" s="23" t="s">
        <v>81</v>
      </c>
      <c r="AY350" s="23" t="s">
        <v>148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23" t="s">
        <v>79</v>
      </c>
      <c r="BK350" s="186">
        <f>ROUND(I350*H350,2)</f>
        <v>0</v>
      </c>
      <c r="BL350" s="23" t="s">
        <v>239</v>
      </c>
      <c r="BM350" s="23" t="s">
        <v>810</v>
      </c>
    </row>
    <row r="351" spans="2:65" s="11" customFormat="1">
      <c r="B351" s="187"/>
      <c r="D351" s="188" t="s">
        <v>156</v>
      </c>
      <c r="E351" s="189" t="s">
        <v>5</v>
      </c>
      <c r="F351" s="190" t="s">
        <v>811</v>
      </c>
      <c r="H351" s="191">
        <v>11.2</v>
      </c>
      <c r="I351" s="192"/>
      <c r="L351" s="187"/>
      <c r="M351" s="193"/>
      <c r="N351" s="194"/>
      <c r="O351" s="194"/>
      <c r="P351" s="194"/>
      <c r="Q351" s="194"/>
      <c r="R351" s="194"/>
      <c r="S351" s="194"/>
      <c r="T351" s="195"/>
      <c r="AT351" s="189" t="s">
        <v>156</v>
      </c>
      <c r="AU351" s="189" t="s">
        <v>81</v>
      </c>
      <c r="AV351" s="11" t="s">
        <v>81</v>
      </c>
      <c r="AW351" s="11" t="s">
        <v>35</v>
      </c>
      <c r="AX351" s="11" t="s">
        <v>71</v>
      </c>
      <c r="AY351" s="189" t="s">
        <v>148</v>
      </c>
    </row>
    <row r="352" spans="2:65" s="11" customFormat="1">
      <c r="B352" s="187"/>
      <c r="D352" s="188" t="s">
        <v>156</v>
      </c>
      <c r="E352" s="189" t="s">
        <v>5</v>
      </c>
      <c r="F352" s="190" t="s">
        <v>812</v>
      </c>
      <c r="H352" s="191">
        <v>9</v>
      </c>
      <c r="I352" s="192"/>
      <c r="L352" s="187"/>
      <c r="M352" s="193"/>
      <c r="N352" s="194"/>
      <c r="O352" s="194"/>
      <c r="P352" s="194"/>
      <c r="Q352" s="194"/>
      <c r="R352" s="194"/>
      <c r="S352" s="194"/>
      <c r="T352" s="195"/>
      <c r="AT352" s="189" t="s">
        <v>156</v>
      </c>
      <c r="AU352" s="189" t="s">
        <v>81</v>
      </c>
      <c r="AV352" s="11" t="s">
        <v>81</v>
      </c>
      <c r="AW352" s="11" t="s">
        <v>35</v>
      </c>
      <c r="AX352" s="11" t="s">
        <v>71</v>
      </c>
      <c r="AY352" s="189" t="s">
        <v>148</v>
      </c>
    </row>
    <row r="353" spans="2:65" s="12" customFormat="1">
      <c r="B353" s="196"/>
      <c r="D353" s="197" t="s">
        <v>156</v>
      </c>
      <c r="E353" s="198" t="s">
        <v>5</v>
      </c>
      <c r="F353" s="199" t="s">
        <v>159</v>
      </c>
      <c r="H353" s="200">
        <v>20.2</v>
      </c>
      <c r="I353" s="201"/>
      <c r="L353" s="196"/>
      <c r="M353" s="202"/>
      <c r="N353" s="203"/>
      <c r="O353" s="203"/>
      <c r="P353" s="203"/>
      <c r="Q353" s="203"/>
      <c r="R353" s="203"/>
      <c r="S353" s="203"/>
      <c r="T353" s="204"/>
      <c r="AT353" s="205" t="s">
        <v>156</v>
      </c>
      <c r="AU353" s="205" t="s">
        <v>81</v>
      </c>
      <c r="AV353" s="12" t="s">
        <v>154</v>
      </c>
      <c r="AW353" s="12" t="s">
        <v>35</v>
      </c>
      <c r="AX353" s="12" t="s">
        <v>79</v>
      </c>
      <c r="AY353" s="205" t="s">
        <v>148</v>
      </c>
    </row>
    <row r="354" spans="2:65" s="1" customFormat="1" ht="31.5" customHeight="1">
      <c r="B354" s="174"/>
      <c r="C354" s="215" t="s">
        <v>813</v>
      </c>
      <c r="D354" s="215" t="s">
        <v>305</v>
      </c>
      <c r="E354" s="216" t="s">
        <v>814</v>
      </c>
      <c r="F354" s="217" t="s">
        <v>815</v>
      </c>
      <c r="G354" s="218" t="s">
        <v>174</v>
      </c>
      <c r="H354" s="219">
        <v>22.22</v>
      </c>
      <c r="I354" s="220"/>
      <c r="J354" s="221">
        <f>ROUND(I354*H354,2)</f>
        <v>0</v>
      </c>
      <c r="K354" s="217" t="s">
        <v>153</v>
      </c>
      <c r="L354" s="222"/>
      <c r="M354" s="223" t="s">
        <v>5</v>
      </c>
      <c r="N354" s="224" t="s">
        <v>42</v>
      </c>
      <c r="O354" s="41"/>
      <c r="P354" s="184">
        <f>O354*H354</f>
        <v>0</v>
      </c>
      <c r="Q354" s="184">
        <v>1.2E-4</v>
      </c>
      <c r="R354" s="184">
        <f>Q354*H354</f>
        <v>2.6663999999999998E-3</v>
      </c>
      <c r="S354" s="184">
        <v>0</v>
      </c>
      <c r="T354" s="185">
        <f>S354*H354</f>
        <v>0</v>
      </c>
      <c r="AR354" s="23" t="s">
        <v>416</v>
      </c>
      <c r="AT354" s="23" t="s">
        <v>305</v>
      </c>
      <c r="AU354" s="23" t="s">
        <v>81</v>
      </c>
      <c r="AY354" s="23" t="s">
        <v>148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23" t="s">
        <v>79</v>
      </c>
      <c r="BK354" s="186">
        <f>ROUND(I354*H354,2)</f>
        <v>0</v>
      </c>
      <c r="BL354" s="23" t="s">
        <v>239</v>
      </c>
      <c r="BM354" s="23" t="s">
        <v>816</v>
      </c>
    </row>
    <row r="355" spans="2:65" s="1" customFormat="1" ht="40.5">
      <c r="B355" s="40"/>
      <c r="D355" s="188" t="s">
        <v>547</v>
      </c>
      <c r="F355" s="233" t="s">
        <v>817</v>
      </c>
      <c r="I355" s="234"/>
      <c r="L355" s="40"/>
      <c r="M355" s="235"/>
      <c r="N355" s="41"/>
      <c r="O355" s="41"/>
      <c r="P355" s="41"/>
      <c r="Q355" s="41"/>
      <c r="R355" s="41"/>
      <c r="S355" s="41"/>
      <c r="T355" s="69"/>
      <c r="AT355" s="23" t="s">
        <v>547</v>
      </c>
      <c r="AU355" s="23" t="s">
        <v>81</v>
      </c>
    </row>
    <row r="356" spans="2:65" s="11" customFormat="1">
      <c r="B356" s="187"/>
      <c r="D356" s="197" t="s">
        <v>156</v>
      </c>
      <c r="F356" s="207" t="s">
        <v>818</v>
      </c>
      <c r="H356" s="208">
        <v>22.22</v>
      </c>
      <c r="I356" s="192"/>
      <c r="L356" s="187"/>
      <c r="M356" s="193"/>
      <c r="N356" s="194"/>
      <c r="O356" s="194"/>
      <c r="P356" s="194"/>
      <c r="Q356" s="194"/>
      <c r="R356" s="194"/>
      <c r="S356" s="194"/>
      <c r="T356" s="195"/>
      <c r="AT356" s="189" t="s">
        <v>156</v>
      </c>
      <c r="AU356" s="189" t="s">
        <v>81</v>
      </c>
      <c r="AV356" s="11" t="s">
        <v>81</v>
      </c>
      <c r="AW356" s="11" t="s">
        <v>6</v>
      </c>
      <c r="AX356" s="11" t="s">
        <v>79</v>
      </c>
      <c r="AY356" s="189" t="s">
        <v>148</v>
      </c>
    </row>
    <row r="357" spans="2:65" s="1" customFormat="1" ht="31.5" customHeight="1">
      <c r="B357" s="174"/>
      <c r="C357" s="175" t="s">
        <v>819</v>
      </c>
      <c r="D357" s="175" t="s">
        <v>150</v>
      </c>
      <c r="E357" s="176" t="s">
        <v>820</v>
      </c>
      <c r="F357" s="177" t="s">
        <v>821</v>
      </c>
      <c r="G357" s="178" t="s">
        <v>758</v>
      </c>
      <c r="H357" s="236"/>
      <c r="I357" s="180"/>
      <c r="J357" s="181">
        <f>ROUND(I357*H357,2)</f>
        <v>0</v>
      </c>
      <c r="K357" s="177" t="s">
        <v>153</v>
      </c>
      <c r="L357" s="40"/>
      <c r="M357" s="182" t="s">
        <v>5</v>
      </c>
      <c r="N357" s="183" t="s">
        <v>42</v>
      </c>
      <c r="O357" s="41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AR357" s="23" t="s">
        <v>239</v>
      </c>
      <c r="AT357" s="23" t="s">
        <v>150</v>
      </c>
      <c r="AU357" s="23" t="s">
        <v>81</v>
      </c>
      <c r="AY357" s="23" t="s">
        <v>148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23" t="s">
        <v>79</v>
      </c>
      <c r="BK357" s="186">
        <f>ROUND(I357*H357,2)</f>
        <v>0</v>
      </c>
      <c r="BL357" s="23" t="s">
        <v>239</v>
      </c>
      <c r="BM357" s="23" t="s">
        <v>822</v>
      </c>
    </row>
    <row r="358" spans="2:65" s="10" customFormat="1" ht="29.85" customHeight="1">
      <c r="B358" s="160"/>
      <c r="D358" s="171" t="s">
        <v>70</v>
      </c>
      <c r="E358" s="172" t="s">
        <v>823</v>
      </c>
      <c r="F358" s="172" t="s">
        <v>824</v>
      </c>
      <c r="I358" s="163"/>
      <c r="J358" s="173">
        <f>BK358</f>
        <v>0</v>
      </c>
      <c r="L358" s="160"/>
      <c r="M358" s="165"/>
      <c r="N358" s="166"/>
      <c r="O358" s="166"/>
      <c r="P358" s="167">
        <f>SUM(P359:P374)</f>
        <v>0</v>
      </c>
      <c r="Q358" s="166"/>
      <c r="R358" s="167">
        <f>SUM(R359:R374)</f>
        <v>5.8005000000000001E-2</v>
      </c>
      <c r="S358" s="166"/>
      <c r="T358" s="168">
        <f>SUM(T359:T374)</f>
        <v>0</v>
      </c>
      <c r="AR358" s="161" t="s">
        <v>81</v>
      </c>
      <c r="AT358" s="169" t="s">
        <v>70</v>
      </c>
      <c r="AU358" s="169" t="s">
        <v>79</v>
      </c>
      <c r="AY358" s="161" t="s">
        <v>148</v>
      </c>
      <c r="BK358" s="170">
        <f>SUM(BK359:BK374)</f>
        <v>0</v>
      </c>
    </row>
    <row r="359" spans="2:65" s="1" customFormat="1" ht="22.5" customHeight="1">
      <c r="B359" s="174"/>
      <c r="C359" s="175" t="s">
        <v>825</v>
      </c>
      <c r="D359" s="175" t="s">
        <v>150</v>
      </c>
      <c r="E359" s="176" t="s">
        <v>826</v>
      </c>
      <c r="F359" s="177" t="s">
        <v>827</v>
      </c>
      <c r="G359" s="178" t="s">
        <v>294</v>
      </c>
      <c r="H359" s="179">
        <v>3</v>
      </c>
      <c r="I359" s="180"/>
      <c r="J359" s="181">
        <f>ROUND(I359*H359,2)</f>
        <v>0</v>
      </c>
      <c r="K359" s="177" t="s">
        <v>153</v>
      </c>
      <c r="L359" s="40"/>
      <c r="M359" s="182" t="s">
        <v>5</v>
      </c>
      <c r="N359" s="183" t="s">
        <v>42</v>
      </c>
      <c r="O359" s="41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AR359" s="23" t="s">
        <v>239</v>
      </c>
      <c r="AT359" s="23" t="s">
        <v>150</v>
      </c>
      <c r="AU359" s="23" t="s">
        <v>81</v>
      </c>
      <c r="AY359" s="23" t="s">
        <v>148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23" t="s">
        <v>79</v>
      </c>
      <c r="BK359" s="186">
        <f>ROUND(I359*H359,2)</f>
        <v>0</v>
      </c>
      <c r="BL359" s="23" t="s">
        <v>239</v>
      </c>
      <c r="BM359" s="23" t="s">
        <v>828</v>
      </c>
    </row>
    <row r="360" spans="2:65" s="11" customFormat="1">
      <c r="B360" s="187"/>
      <c r="D360" s="197" t="s">
        <v>156</v>
      </c>
      <c r="E360" s="206" t="s">
        <v>5</v>
      </c>
      <c r="F360" s="207" t="s">
        <v>829</v>
      </c>
      <c r="H360" s="208">
        <v>3</v>
      </c>
      <c r="I360" s="192"/>
      <c r="L360" s="187"/>
      <c r="M360" s="193"/>
      <c r="N360" s="194"/>
      <c r="O360" s="194"/>
      <c r="P360" s="194"/>
      <c r="Q360" s="194"/>
      <c r="R360" s="194"/>
      <c r="S360" s="194"/>
      <c r="T360" s="195"/>
      <c r="AT360" s="189" t="s">
        <v>156</v>
      </c>
      <c r="AU360" s="189" t="s">
        <v>81</v>
      </c>
      <c r="AV360" s="11" t="s">
        <v>81</v>
      </c>
      <c r="AW360" s="11" t="s">
        <v>35</v>
      </c>
      <c r="AX360" s="11" t="s">
        <v>79</v>
      </c>
      <c r="AY360" s="189" t="s">
        <v>148</v>
      </c>
    </row>
    <row r="361" spans="2:65" s="1" customFormat="1" ht="22.5" customHeight="1">
      <c r="B361" s="174"/>
      <c r="C361" s="215" t="s">
        <v>830</v>
      </c>
      <c r="D361" s="215" t="s">
        <v>305</v>
      </c>
      <c r="E361" s="216" t="s">
        <v>831</v>
      </c>
      <c r="F361" s="217" t="s">
        <v>832</v>
      </c>
      <c r="G361" s="218" t="s">
        <v>294</v>
      </c>
      <c r="H361" s="219">
        <v>3</v>
      </c>
      <c r="I361" s="220"/>
      <c r="J361" s="221">
        <f>ROUND(I361*H361,2)</f>
        <v>0</v>
      </c>
      <c r="K361" s="217" t="s">
        <v>153</v>
      </c>
      <c r="L361" s="222"/>
      <c r="M361" s="223" t="s">
        <v>5</v>
      </c>
      <c r="N361" s="224" t="s">
        <v>42</v>
      </c>
      <c r="O361" s="41"/>
      <c r="P361" s="184">
        <f>O361*H361</f>
        <v>0</v>
      </c>
      <c r="Q361" s="184">
        <v>3.5E-4</v>
      </c>
      <c r="R361" s="184">
        <f>Q361*H361</f>
        <v>1.0499999999999999E-3</v>
      </c>
      <c r="S361" s="184">
        <v>0</v>
      </c>
      <c r="T361" s="185">
        <f>S361*H361</f>
        <v>0</v>
      </c>
      <c r="AR361" s="23" t="s">
        <v>833</v>
      </c>
      <c r="AT361" s="23" t="s">
        <v>305</v>
      </c>
      <c r="AU361" s="23" t="s">
        <v>81</v>
      </c>
      <c r="AY361" s="23" t="s">
        <v>148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23" t="s">
        <v>79</v>
      </c>
      <c r="BK361" s="186">
        <f>ROUND(I361*H361,2)</f>
        <v>0</v>
      </c>
      <c r="BL361" s="23" t="s">
        <v>833</v>
      </c>
      <c r="BM361" s="23" t="s">
        <v>834</v>
      </c>
    </row>
    <row r="362" spans="2:65" s="1" customFormat="1" ht="22.5" customHeight="1">
      <c r="B362" s="174"/>
      <c r="C362" s="215" t="s">
        <v>835</v>
      </c>
      <c r="D362" s="215" t="s">
        <v>305</v>
      </c>
      <c r="E362" s="216" t="s">
        <v>836</v>
      </c>
      <c r="F362" s="217" t="s">
        <v>837</v>
      </c>
      <c r="G362" s="218" t="s">
        <v>294</v>
      </c>
      <c r="H362" s="219">
        <v>2</v>
      </c>
      <c r="I362" s="220"/>
      <c r="J362" s="221">
        <f>ROUND(I362*H362,2)</f>
        <v>0</v>
      </c>
      <c r="K362" s="217" t="s">
        <v>5</v>
      </c>
      <c r="L362" s="222"/>
      <c r="M362" s="223" t="s">
        <v>5</v>
      </c>
      <c r="N362" s="224" t="s">
        <v>42</v>
      </c>
      <c r="O362" s="41"/>
      <c r="P362" s="184">
        <f>O362*H362</f>
        <v>0</v>
      </c>
      <c r="Q362" s="184">
        <v>6.4999999999999997E-4</v>
      </c>
      <c r="R362" s="184">
        <f>Q362*H362</f>
        <v>1.2999999999999999E-3</v>
      </c>
      <c r="S362" s="184">
        <v>0</v>
      </c>
      <c r="T362" s="185">
        <f>S362*H362</f>
        <v>0</v>
      </c>
      <c r="AR362" s="23" t="s">
        <v>833</v>
      </c>
      <c r="AT362" s="23" t="s">
        <v>305</v>
      </c>
      <c r="AU362" s="23" t="s">
        <v>81</v>
      </c>
      <c r="AY362" s="23" t="s">
        <v>148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23" t="s">
        <v>79</v>
      </c>
      <c r="BK362" s="186">
        <f>ROUND(I362*H362,2)</f>
        <v>0</v>
      </c>
      <c r="BL362" s="23" t="s">
        <v>833</v>
      </c>
      <c r="BM362" s="23" t="s">
        <v>838</v>
      </c>
    </row>
    <row r="363" spans="2:65" s="1" customFormat="1" ht="22.5" customHeight="1">
      <c r="B363" s="174"/>
      <c r="C363" s="175" t="s">
        <v>839</v>
      </c>
      <c r="D363" s="175" t="s">
        <v>150</v>
      </c>
      <c r="E363" s="176" t="s">
        <v>840</v>
      </c>
      <c r="F363" s="177" t="s">
        <v>841</v>
      </c>
      <c r="G363" s="178" t="s">
        <v>294</v>
      </c>
      <c r="H363" s="179">
        <v>24</v>
      </c>
      <c r="I363" s="180"/>
      <c r="J363" s="181">
        <f>ROUND(I363*H363,2)</f>
        <v>0</v>
      </c>
      <c r="K363" s="177" t="s">
        <v>153</v>
      </c>
      <c r="L363" s="40"/>
      <c r="M363" s="182" t="s">
        <v>5</v>
      </c>
      <c r="N363" s="183" t="s">
        <v>42</v>
      </c>
      <c r="O363" s="41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AR363" s="23" t="s">
        <v>239</v>
      </c>
      <c r="AT363" s="23" t="s">
        <v>150</v>
      </c>
      <c r="AU363" s="23" t="s">
        <v>81</v>
      </c>
      <c r="AY363" s="23" t="s">
        <v>148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23" t="s">
        <v>79</v>
      </c>
      <c r="BK363" s="186">
        <f>ROUND(I363*H363,2)</f>
        <v>0</v>
      </c>
      <c r="BL363" s="23" t="s">
        <v>239</v>
      </c>
      <c r="BM363" s="23" t="s">
        <v>842</v>
      </c>
    </row>
    <row r="364" spans="2:65" s="1" customFormat="1" ht="22.5" customHeight="1">
      <c r="B364" s="174"/>
      <c r="C364" s="215" t="s">
        <v>843</v>
      </c>
      <c r="D364" s="215" t="s">
        <v>305</v>
      </c>
      <c r="E364" s="216" t="s">
        <v>844</v>
      </c>
      <c r="F364" s="217" t="s">
        <v>845</v>
      </c>
      <c r="G364" s="218" t="s">
        <v>294</v>
      </c>
      <c r="H364" s="219">
        <v>24</v>
      </c>
      <c r="I364" s="220"/>
      <c r="J364" s="221">
        <f>ROUND(I364*H364,2)</f>
        <v>0</v>
      </c>
      <c r="K364" s="217" t="s">
        <v>153</v>
      </c>
      <c r="L364" s="222"/>
      <c r="M364" s="223" t="s">
        <v>5</v>
      </c>
      <c r="N364" s="224" t="s">
        <v>42</v>
      </c>
      <c r="O364" s="41"/>
      <c r="P364" s="184">
        <f>O364*H364</f>
        <v>0</v>
      </c>
      <c r="Q364" s="184">
        <v>1.2E-4</v>
      </c>
      <c r="R364" s="184">
        <f>Q364*H364</f>
        <v>2.8800000000000002E-3</v>
      </c>
      <c r="S364" s="184">
        <v>0</v>
      </c>
      <c r="T364" s="185">
        <f>S364*H364</f>
        <v>0</v>
      </c>
      <c r="AR364" s="23" t="s">
        <v>833</v>
      </c>
      <c r="AT364" s="23" t="s">
        <v>305</v>
      </c>
      <c r="AU364" s="23" t="s">
        <v>81</v>
      </c>
      <c r="AY364" s="23" t="s">
        <v>148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23" t="s">
        <v>79</v>
      </c>
      <c r="BK364" s="186">
        <f>ROUND(I364*H364,2)</f>
        <v>0</v>
      </c>
      <c r="BL364" s="23" t="s">
        <v>833</v>
      </c>
      <c r="BM364" s="23" t="s">
        <v>846</v>
      </c>
    </row>
    <row r="365" spans="2:65" s="1" customFormat="1" ht="22.5" customHeight="1">
      <c r="B365" s="174"/>
      <c r="C365" s="175" t="s">
        <v>847</v>
      </c>
      <c r="D365" s="175" t="s">
        <v>150</v>
      </c>
      <c r="E365" s="176" t="s">
        <v>848</v>
      </c>
      <c r="F365" s="177" t="s">
        <v>849</v>
      </c>
      <c r="G365" s="178" t="s">
        <v>214</v>
      </c>
      <c r="H365" s="179">
        <v>17.600000000000001</v>
      </c>
      <c r="I365" s="180"/>
      <c r="J365" s="181">
        <f>ROUND(I365*H365,2)</f>
        <v>0</v>
      </c>
      <c r="K365" s="177" t="s">
        <v>153</v>
      </c>
      <c r="L365" s="40"/>
      <c r="M365" s="182" t="s">
        <v>5</v>
      </c>
      <c r="N365" s="183" t="s">
        <v>42</v>
      </c>
      <c r="O365" s="41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AR365" s="23" t="s">
        <v>239</v>
      </c>
      <c r="AT365" s="23" t="s">
        <v>150</v>
      </c>
      <c r="AU365" s="23" t="s">
        <v>81</v>
      </c>
      <c r="AY365" s="23" t="s">
        <v>148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23" t="s">
        <v>79</v>
      </c>
      <c r="BK365" s="186">
        <f>ROUND(I365*H365,2)</f>
        <v>0</v>
      </c>
      <c r="BL365" s="23" t="s">
        <v>239</v>
      </c>
      <c r="BM365" s="23" t="s">
        <v>850</v>
      </c>
    </row>
    <row r="366" spans="2:65" s="11" customFormat="1">
      <c r="B366" s="187"/>
      <c r="D366" s="197" t="s">
        <v>156</v>
      </c>
      <c r="E366" s="206" t="s">
        <v>5</v>
      </c>
      <c r="F366" s="207" t="s">
        <v>851</v>
      </c>
      <c r="H366" s="208">
        <v>17.600000000000001</v>
      </c>
      <c r="I366" s="192"/>
      <c r="L366" s="187"/>
      <c r="M366" s="193"/>
      <c r="N366" s="194"/>
      <c r="O366" s="194"/>
      <c r="P366" s="194"/>
      <c r="Q366" s="194"/>
      <c r="R366" s="194"/>
      <c r="S366" s="194"/>
      <c r="T366" s="195"/>
      <c r="AT366" s="189" t="s">
        <v>156</v>
      </c>
      <c r="AU366" s="189" t="s">
        <v>81</v>
      </c>
      <c r="AV366" s="11" t="s">
        <v>81</v>
      </c>
      <c r="AW366" s="11" t="s">
        <v>35</v>
      </c>
      <c r="AX366" s="11" t="s">
        <v>79</v>
      </c>
      <c r="AY366" s="189" t="s">
        <v>148</v>
      </c>
    </row>
    <row r="367" spans="2:65" s="1" customFormat="1" ht="22.5" customHeight="1">
      <c r="B367" s="174"/>
      <c r="C367" s="215" t="s">
        <v>852</v>
      </c>
      <c r="D367" s="215" t="s">
        <v>305</v>
      </c>
      <c r="E367" s="216" t="s">
        <v>853</v>
      </c>
      <c r="F367" s="217" t="s">
        <v>854</v>
      </c>
      <c r="G367" s="218" t="s">
        <v>214</v>
      </c>
      <c r="H367" s="219">
        <v>17.600000000000001</v>
      </c>
      <c r="I367" s="220"/>
      <c r="J367" s="221">
        <f>ROUND(I367*H367,2)</f>
        <v>0</v>
      </c>
      <c r="K367" s="217" t="s">
        <v>5</v>
      </c>
      <c r="L367" s="222"/>
      <c r="M367" s="223" t="s">
        <v>5</v>
      </c>
      <c r="N367" s="224" t="s">
        <v>42</v>
      </c>
      <c r="O367" s="41"/>
      <c r="P367" s="184">
        <f>O367*H367</f>
        <v>0</v>
      </c>
      <c r="Q367" s="184">
        <v>1.6999999999999999E-3</v>
      </c>
      <c r="R367" s="184">
        <f>Q367*H367</f>
        <v>2.9920000000000002E-2</v>
      </c>
      <c r="S367" s="184">
        <v>0</v>
      </c>
      <c r="T367" s="185">
        <f>S367*H367</f>
        <v>0</v>
      </c>
      <c r="AR367" s="23" t="s">
        <v>416</v>
      </c>
      <c r="AT367" s="23" t="s">
        <v>305</v>
      </c>
      <c r="AU367" s="23" t="s">
        <v>81</v>
      </c>
      <c r="AY367" s="23" t="s">
        <v>148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23" t="s">
        <v>79</v>
      </c>
      <c r="BK367" s="186">
        <f>ROUND(I367*H367,2)</f>
        <v>0</v>
      </c>
      <c r="BL367" s="23" t="s">
        <v>239</v>
      </c>
      <c r="BM367" s="23" t="s">
        <v>855</v>
      </c>
    </row>
    <row r="368" spans="2:65" s="1" customFormat="1" ht="22.5" customHeight="1">
      <c r="B368" s="174"/>
      <c r="C368" s="175" t="s">
        <v>856</v>
      </c>
      <c r="D368" s="175" t="s">
        <v>150</v>
      </c>
      <c r="E368" s="176" t="s">
        <v>857</v>
      </c>
      <c r="F368" s="177" t="s">
        <v>858</v>
      </c>
      <c r="G368" s="178" t="s">
        <v>214</v>
      </c>
      <c r="H368" s="179">
        <v>5.5</v>
      </c>
      <c r="I368" s="180"/>
      <c r="J368" s="181">
        <f>ROUND(I368*H368,2)</f>
        <v>0</v>
      </c>
      <c r="K368" s="177" t="s">
        <v>153</v>
      </c>
      <c r="L368" s="40"/>
      <c r="M368" s="182" t="s">
        <v>5</v>
      </c>
      <c r="N368" s="183" t="s">
        <v>42</v>
      </c>
      <c r="O368" s="41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AR368" s="23" t="s">
        <v>239</v>
      </c>
      <c r="AT368" s="23" t="s">
        <v>150</v>
      </c>
      <c r="AU368" s="23" t="s">
        <v>81</v>
      </c>
      <c r="AY368" s="23" t="s">
        <v>148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23" t="s">
        <v>79</v>
      </c>
      <c r="BK368" s="186">
        <f>ROUND(I368*H368,2)</f>
        <v>0</v>
      </c>
      <c r="BL368" s="23" t="s">
        <v>239</v>
      </c>
      <c r="BM368" s="23" t="s">
        <v>859</v>
      </c>
    </row>
    <row r="369" spans="2:65" s="11" customFormat="1">
      <c r="B369" s="187"/>
      <c r="D369" s="197" t="s">
        <v>156</v>
      </c>
      <c r="E369" s="206" t="s">
        <v>5</v>
      </c>
      <c r="F369" s="207" t="s">
        <v>860</v>
      </c>
      <c r="H369" s="208">
        <v>5.5</v>
      </c>
      <c r="I369" s="192"/>
      <c r="L369" s="187"/>
      <c r="M369" s="193"/>
      <c r="N369" s="194"/>
      <c r="O369" s="194"/>
      <c r="P369" s="194"/>
      <c r="Q369" s="194"/>
      <c r="R369" s="194"/>
      <c r="S369" s="194"/>
      <c r="T369" s="195"/>
      <c r="AT369" s="189" t="s">
        <v>156</v>
      </c>
      <c r="AU369" s="189" t="s">
        <v>81</v>
      </c>
      <c r="AV369" s="11" t="s">
        <v>81</v>
      </c>
      <c r="AW369" s="11" t="s">
        <v>35</v>
      </c>
      <c r="AX369" s="11" t="s">
        <v>79</v>
      </c>
      <c r="AY369" s="189" t="s">
        <v>148</v>
      </c>
    </row>
    <row r="370" spans="2:65" s="1" customFormat="1" ht="22.5" customHeight="1">
      <c r="B370" s="174"/>
      <c r="C370" s="215" t="s">
        <v>861</v>
      </c>
      <c r="D370" s="215" t="s">
        <v>305</v>
      </c>
      <c r="E370" s="216" t="s">
        <v>862</v>
      </c>
      <c r="F370" s="217" t="s">
        <v>863</v>
      </c>
      <c r="G370" s="218" t="s">
        <v>214</v>
      </c>
      <c r="H370" s="219">
        <v>5.5</v>
      </c>
      <c r="I370" s="220"/>
      <c r="J370" s="221">
        <f>ROUND(I370*H370,2)</f>
        <v>0</v>
      </c>
      <c r="K370" s="217" t="s">
        <v>5</v>
      </c>
      <c r="L370" s="222"/>
      <c r="M370" s="223" t="s">
        <v>5</v>
      </c>
      <c r="N370" s="224" t="s">
        <v>42</v>
      </c>
      <c r="O370" s="41"/>
      <c r="P370" s="184">
        <f>O370*H370</f>
        <v>0</v>
      </c>
      <c r="Q370" s="184">
        <v>3.6099999999999999E-3</v>
      </c>
      <c r="R370" s="184">
        <f>Q370*H370</f>
        <v>1.9855000000000001E-2</v>
      </c>
      <c r="S370" s="184">
        <v>0</v>
      </c>
      <c r="T370" s="185">
        <f>S370*H370</f>
        <v>0</v>
      </c>
      <c r="AR370" s="23" t="s">
        <v>416</v>
      </c>
      <c r="AT370" s="23" t="s">
        <v>305</v>
      </c>
      <c r="AU370" s="23" t="s">
        <v>81</v>
      </c>
      <c r="AY370" s="23" t="s">
        <v>148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23" t="s">
        <v>79</v>
      </c>
      <c r="BK370" s="186">
        <f>ROUND(I370*H370,2)</f>
        <v>0</v>
      </c>
      <c r="BL370" s="23" t="s">
        <v>239</v>
      </c>
      <c r="BM370" s="23" t="s">
        <v>864</v>
      </c>
    </row>
    <row r="371" spans="2:65" s="1" customFormat="1" ht="31.5" customHeight="1">
      <c r="B371" s="174"/>
      <c r="C371" s="175" t="s">
        <v>865</v>
      </c>
      <c r="D371" s="175" t="s">
        <v>150</v>
      </c>
      <c r="E371" s="176" t="s">
        <v>866</v>
      </c>
      <c r="F371" s="177" t="s">
        <v>867</v>
      </c>
      <c r="G371" s="178" t="s">
        <v>294</v>
      </c>
      <c r="H371" s="179">
        <v>10</v>
      </c>
      <c r="I371" s="180"/>
      <c r="J371" s="181">
        <f>ROUND(I371*H371,2)</f>
        <v>0</v>
      </c>
      <c r="K371" s="177" t="s">
        <v>153</v>
      </c>
      <c r="L371" s="40"/>
      <c r="M371" s="182" t="s">
        <v>5</v>
      </c>
      <c r="N371" s="183" t="s">
        <v>42</v>
      </c>
      <c r="O371" s="41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AR371" s="23" t="s">
        <v>239</v>
      </c>
      <c r="AT371" s="23" t="s">
        <v>150</v>
      </c>
      <c r="AU371" s="23" t="s">
        <v>81</v>
      </c>
      <c r="AY371" s="23" t="s">
        <v>148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3" t="s">
        <v>79</v>
      </c>
      <c r="BK371" s="186">
        <f>ROUND(I371*H371,2)</f>
        <v>0</v>
      </c>
      <c r="BL371" s="23" t="s">
        <v>239</v>
      </c>
      <c r="BM371" s="23" t="s">
        <v>868</v>
      </c>
    </row>
    <row r="372" spans="2:65" s="11" customFormat="1">
      <c r="B372" s="187"/>
      <c r="D372" s="197" t="s">
        <v>156</v>
      </c>
      <c r="E372" s="206" t="s">
        <v>5</v>
      </c>
      <c r="F372" s="207" t="s">
        <v>869</v>
      </c>
      <c r="H372" s="208">
        <v>10</v>
      </c>
      <c r="I372" s="192"/>
      <c r="L372" s="187"/>
      <c r="M372" s="193"/>
      <c r="N372" s="194"/>
      <c r="O372" s="194"/>
      <c r="P372" s="194"/>
      <c r="Q372" s="194"/>
      <c r="R372" s="194"/>
      <c r="S372" s="194"/>
      <c r="T372" s="195"/>
      <c r="AT372" s="189" t="s">
        <v>156</v>
      </c>
      <c r="AU372" s="189" t="s">
        <v>81</v>
      </c>
      <c r="AV372" s="11" t="s">
        <v>81</v>
      </c>
      <c r="AW372" s="11" t="s">
        <v>35</v>
      </c>
      <c r="AX372" s="11" t="s">
        <v>79</v>
      </c>
      <c r="AY372" s="189" t="s">
        <v>148</v>
      </c>
    </row>
    <row r="373" spans="2:65" s="1" customFormat="1" ht="22.5" customHeight="1">
      <c r="B373" s="174"/>
      <c r="C373" s="215" t="s">
        <v>870</v>
      </c>
      <c r="D373" s="215" t="s">
        <v>305</v>
      </c>
      <c r="E373" s="216" t="s">
        <v>871</v>
      </c>
      <c r="F373" s="217" t="s">
        <v>872</v>
      </c>
      <c r="G373" s="218" t="s">
        <v>294</v>
      </c>
      <c r="H373" s="219">
        <v>10</v>
      </c>
      <c r="I373" s="220"/>
      <c r="J373" s="221">
        <f>ROUND(I373*H373,2)</f>
        <v>0</v>
      </c>
      <c r="K373" s="217" t="s">
        <v>153</v>
      </c>
      <c r="L373" s="222"/>
      <c r="M373" s="223" t="s">
        <v>5</v>
      </c>
      <c r="N373" s="224" t="s">
        <v>42</v>
      </c>
      <c r="O373" s="41"/>
      <c r="P373" s="184">
        <f>O373*H373</f>
        <v>0</v>
      </c>
      <c r="Q373" s="184">
        <v>2.9999999999999997E-4</v>
      </c>
      <c r="R373" s="184">
        <f>Q373*H373</f>
        <v>2.9999999999999996E-3</v>
      </c>
      <c r="S373" s="184">
        <v>0</v>
      </c>
      <c r="T373" s="185">
        <f>S373*H373</f>
        <v>0</v>
      </c>
      <c r="AR373" s="23" t="s">
        <v>416</v>
      </c>
      <c r="AT373" s="23" t="s">
        <v>305</v>
      </c>
      <c r="AU373" s="23" t="s">
        <v>81</v>
      </c>
      <c r="AY373" s="23" t="s">
        <v>148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23" t="s">
        <v>79</v>
      </c>
      <c r="BK373" s="186">
        <f>ROUND(I373*H373,2)</f>
        <v>0</v>
      </c>
      <c r="BL373" s="23" t="s">
        <v>239</v>
      </c>
      <c r="BM373" s="23" t="s">
        <v>873</v>
      </c>
    </row>
    <row r="374" spans="2:65" s="1" customFormat="1" ht="31.5" customHeight="1">
      <c r="B374" s="174"/>
      <c r="C374" s="175" t="s">
        <v>874</v>
      </c>
      <c r="D374" s="175" t="s">
        <v>150</v>
      </c>
      <c r="E374" s="176" t="s">
        <v>875</v>
      </c>
      <c r="F374" s="177" t="s">
        <v>876</v>
      </c>
      <c r="G374" s="178" t="s">
        <v>758</v>
      </c>
      <c r="H374" s="236"/>
      <c r="I374" s="180"/>
      <c r="J374" s="181">
        <f>ROUND(I374*H374,2)</f>
        <v>0</v>
      </c>
      <c r="K374" s="177" t="s">
        <v>153</v>
      </c>
      <c r="L374" s="40"/>
      <c r="M374" s="182" t="s">
        <v>5</v>
      </c>
      <c r="N374" s="183" t="s">
        <v>42</v>
      </c>
      <c r="O374" s="41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AR374" s="23" t="s">
        <v>239</v>
      </c>
      <c r="AT374" s="23" t="s">
        <v>150</v>
      </c>
      <c r="AU374" s="23" t="s">
        <v>81</v>
      </c>
      <c r="AY374" s="23" t="s">
        <v>148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23" t="s">
        <v>79</v>
      </c>
      <c r="BK374" s="186">
        <f>ROUND(I374*H374,2)</f>
        <v>0</v>
      </c>
      <c r="BL374" s="23" t="s">
        <v>239</v>
      </c>
      <c r="BM374" s="23" t="s">
        <v>877</v>
      </c>
    </row>
    <row r="375" spans="2:65" s="10" customFormat="1" ht="29.85" customHeight="1">
      <c r="B375" s="160"/>
      <c r="D375" s="171" t="s">
        <v>70</v>
      </c>
      <c r="E375" s="172" t="s">
        <v>878</v>
      </c>
      <c r="F375" s="172" t="s">
        <v>879</v>
      </c>
      <c r="I375" s="163"/>
      <c r="J375" s="173">
        <f>BK375</f>
        <v>0</v>
      </c>
      <c r="L375" s="160"/>
      <c r="M375" s="165"/>
      <c r="N375" s="166"/>
      <c r="O375" s="166"/>
      <c r="P375" s="167">
        <f>SUM(P376:P414)</f>
        <v>0</v>
      </c>
      <c r="Q375" s="166"/>
      <c r="R375" s="167">
        <f>SUM(R376:R414)</f>
        <v>2.3335269200000002</v>
      </c>
      <c r="S375" s="166"/>
      <c r="T375" s="168">
        <f>SUM(T376:T414)</f>
        <v>0</v>
      </c>
      <c r="AR375" s="161" t="s">
        <v>81</v>
      </c>
      <c r="AT375" s="169" t="s">
        <v>70</v>
      </c>
      <c r="AU375" s="169" t="s">
        <v>79</v>
      </c>
      <c r="AY375" s="161" t="s">
        <v>148</v>
      </c>
      <c r="BK375" s="170">
        <f>SUM(BK376:BK414)</f>
        <v>0</v>
      </c>
    </row>
    <row r="376" spans="2:65" s="1" customFormat="1" ht="44.25" customHeight="1">
      <c r="B376" s="174"/>
      <c r="C376" s="175" t="s">
        <v>880</v>
      </c>
      <c r="D376" s="175" t="s">
        <v>150</v>
      </c>
      <c r="E376" s="176" t="s">
        <v>881</v>
      </c>
      <c r="F376" s="177" t="s">
        <v>882</v>
      </c>
      <c r="G376" s="178" t="s">
        <v>214</v>
      </c>
      <c r="H376" s="179">
        <v>108.3</v>
      </c>
      <c r="I376" s="180"/>
      <c r="J376" s="181">
        <f>ROUND(I376*H376,2)</f>
        <v>0</v>
      </c>
      <c r="K376" s="177" t="s">
        <v>153</v>
      </c>
      <c r="L376" s="40"/>
      <c r="M376" s="182" t="s">
        <v>5</v>
      </c>
      <c r="N376" s="183" t="s">
        <v>42</v>
      </c>
      <c r="O376" s="41"/>
      <c r="P376" s="184">
        <f>O376*H376</f>
        <v>0</v>
      </c>
      <c r="Q376" s="184">
        <v>0</v>
      </c>
      <c r="R376" s="184">
        <f>Q376*H376</f>
        <v>0</v>
      </c>
      <c r="S376" s="184">
        <v>0</v>
      </c>
      <c r="T376" s="185">
        <f>S376*H376</f>
        <v>0</v>
      </c>
      <c r="AR376" s="23" t="s">
        <v>239</v>
      </c>
      <c r="AT376" s="23" t="s">
        <v>150</v>
      </c>
      <c r="AU376" s="23" t="s">
        <v>81</v>
      </c>
      <c r="AY376" s="23" t="s">
        <v>148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3" t="s">
        <v>79</v>
      </c>
      <c r="BK376" s="186">
        <f>ROUND(I376*H376,2)</f>
        <v>0</v>
      </c>
      <c r="BL376" s="23" t="s">
        <v>239</v>
      </c>
      <c r="BM376" s="23" t="s">
        <v>883</v>
      </c>
    </row>
    <row r="377" spans="2:65" s="11" customFormat="1">
      <c r="B377" s="187"/>
      <c r="D377" s="188" t="s">
        <v>156</v>
      </c>
      <c r="E377" s="189" t="s">
        <v>5</v>
      </c>
      <c r="F377" s="190" t="s">
        <v>884</v>
      </c>
      <c r="H377" s="191">
        <v>32</v>
      </c>
      <c r="I377" s="192"/>
      <c r="L377" s="187"/>
      <c r="M377" s="193"/>
      <c r="N377" s="194"/>
      <c r="O377" s="194"/>
      <c r="P377" s="194"/>
      <c r="Q377" s="194"/>
      <c r="R377" s="194"/>
      <c r="S377" s="194"/>
      <c r="T377" s="195"/>
      <c r="AT377" s="189" t="s">
        <v>156</v>
      </c>
      <c r="AU377" s="189" t="s">
        <v>81</v>
      </c>
      <c r="AV377" s="11" t="s">
        <v>81</v>
      </c>
      <c r="AW377" s="11" t="s">
        <v>35</v>
      </c>
      <c r="AX377" s="11" t="s">
        <v>71</v>
      </c>
      <c r="AY377" s="189" t="s">
        <v>148</v>
      </c>
    </row>
    <row r="378" spans="2:65" s="11" customFormat="1">
      <c r="B378" s="187"/>
      <c r="D378" s="188" t="s">
        <v>156</v>
      </c>
      <c r="E378" s="189" t="s">
        <v>5</v>
      </c>
      <c r="F378" s="190" t="s">
        <v>885</v>
      </c>
      <c r="H378" s="191">
        <v>28.3</v>
      </c>
      <c r="I378" s="192"/>
      <c r="L378" s="187"/>
      <c r="M378" s="193"/>
      <c r="N378" s="194"/>
      <c r="O378" s="194"/>
      <c r="P378" s="194"/>
      <c r="Q378" s="194"/>
      <c r="R378" s="194"/>
      <c r="S378" s="194"/>
      <c r="T378" s="195"/>
      <c r="AT378" s="189" t="s">
        <v>156</v>
      </c>
      <c r="AU378" s="189" t="s">
        <v>81</v>
      </c>
      <c r="AV378" s="11" t="s">
        <v>81</v>
      </c>
      <c r="AW378" s="11" t="s">
        <v>35</v>
      </c>
      <c r="AX378" s="11" t="s">
        <v>71</v>
      </c>
      <c r="AY378" s="189" t="s">
        <v>148</v>
      </c>
    </row>
    <row r="379" spans="2:65" s="11" customFormat="1">
      <c r="B379" s="187"/>
      <c r="D379" s="188" t="s">
        <v>156</v>
      </c>
      <c r="E379" s="189" t="s">
        <v>5</v>
      </c>
      <c r="F379" s="190" t="s">
        <v>886</v>
      </c>
      <c r="H379" s="191">
        <v>48</v>
      </c>
      <c r="I379" s="192"/>
      <c r="L379" s="187"/>
      <c r="M379" s="193"/>
      <c r="N379" s="194"/>
      <c r="O379" s="194"/>
      <c r="P379" s="194"/>
      <c r="Q379" s="194"/>
      <c r="R379" s="194"/>
      <c r="S379" s="194"/>
      <c r="T379" s="195"/>
      <c r="AT379" s="189" t="s">
        <v>156</v>
      </c>
      <c r="AU379" s="189" t="s">
        <v>81</v>
      </c>
      <c r="AV379" s="11" t="s">
        <v>81</v>
      </c>
      <c r="AW379" s="11" t="s">
        <v>35</v>
      </c>
      <c r="AX379" s="11" t="s">
        <v>71</v>
      </c>
      <c r="AY379" s="189" t="s">
        <v>148</v>
      </c>
    </row>
    <row r="380" spans="2:65" s="12" customFormat="1">
      <c r="B380" s="196"/>
      <c r="D380" s="197" t="s">
        <v>156</v>
      </c>
      <c r="E380" s="198" t="s">
        <v>5</v>
      </c>
      <c r="F380" s="199" t="s">
        <v>159</v>
      </c>
      <c r="H380" s="200">
        <v>108.3</v>
      </c>
      <c r="I380" s="201"/>
      <c r="L380" s="196"/>
      <c r="M380" s="202"/>
      <c r="N380" s="203"/>
      <c r="O380" s="203"/>
      <c r="P380" s="203"/>
      <c r="Q380" s="203"/>
      <c r="R380" s="203"/>
      <c r="S380" s="203"/>
      <c r="T380" s="204"/>
      <c r="AT380" s="205" t="s">
        <v>156</v>
      </c>
      <c r="AU380" s="205" t="s">
        <v>81</v>
      </c>
      <c r="AV380" s="12" t="s">
        <v>154</v>
      </c>
      <c r="AW380" s="12" t="s">
        <v>35</v>
      </c>
      <c r="AX380" s="12" t="s">
        <v>79</v>
      </c>
      <c r="AY380" s="205" t="s">
        <v>148</v>
      </c>
    </row>
    <row r="381" spans="2:65" s="1" customFormat="1" ht="44.25" customHeight="1">
      <c r="B381" s="174"/>
      <c r="C381" s="175" t="s">
        <v>887</v>
      </c>
      <c r="D381" s="175" t="s">
        <v>150</v>
      </c>
      <c r="E381" s="176" t="s">
        <v>888</v>
      </c>
      <c r="F381" s="177" t="s">
        <v>889</v>
      </c>
      <c r="G381" s="178" t="s">
        <v>214</v>
      </c>
      <c r="H381" s="179">
        <v>95.1</v>
      </c>
      <c r="I381" s="180"/>
      <c r="J381" s="181">
        <f>ROUND(I381*H381,2)</f>
        <v>0</v>
      </c>
      <c r="K381" s="177" t="s">
        <v>153</v>
      </c>
      <c r="L381" s="40"/>
      <c r="M381" s="182" t="s">
        <v>5</v>
      </c>
      <c r="N381" s="183" t="s">
        <v>42</v>
      </c>
      <c r="O381" s="41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AR381" s="23" t="s">
        <v>239</v>
      </c>
      <c r="AT381" s="23" t="s">
        <v>150</v>
      </c>
      <c r="AU381" s="23" t="s">
        <v>81</v>
      </c>
      <c r="AY381" s="23" t="s">
        <v>148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23" t="s">
        <v>79</v>
      </c>
      <c r="BK381" s="186">
        <f>ROUND(I381*H381,2)</f>
        <v>0</v>
      </c>
      <c r="BL381" s="23" t="s">
        <v>239</v>
      </c>
      <c r="BM381" s="23" t="s">
        <v>890</v>
      </c>
    </row>
    <row r="382" spans="2:65" s="11" customFormat="1">
      <c r="B382" s="187"/>
      <c r="D382" s="188" t="s">
        <v>156</v>
      </c>
      <c r="E382" s="189" t="s">
        <v>5</v>
      </c>
      <c r="F382" s="190" t="s">
        <v>891</v>
      </c>
      <c r="H382" s="191">
        <v>20.6</v>
      </c>
      <c r="I382" s="192"/>
      <c r="L382" s="187"/>
      <c r="M382" s="193"/>
      <c r="N382" s="194"/>
      <c r="O382" s="194"/>
      <c r="P382" s="194"/>
      <c r="Q382" s="194"/>
      <c r="R382" s="194"/>
      <c r="S382" s="194"/>
      <c r="T382" s="195"/>
      <c r="AT382" s="189" t="s">
        <v>156</v>
      </c>
      <c r="AU382" s="189" t="s">
        <v>81</v>
      </c>
      <c r="AV382" s="11" t="s">
        <v>81</v>
      </c>
      <c r="AW382" s="11" t="s">
        <v>35</v>
      </c>
      <c r="AX382" s="11" t="s">
        <v>71</v>
      </c>
      <c r="AY382" s="189" t="s">
        <v>148</v>
      </c>
    </row>
    <row r="383" spans="2:65" s="11" customFormat="1">
      <c r="B383" s="187"/>
      <c r="D383" s="188" t="s">
        <v>156</v>
      </c>
      <c r="E383" s="189" t="s">
        <v>5</v>
      </c>
      <c r="F383" s="190" t="s">
        <v>892</v>
      </c>
      <c r="H383" s="191">
        <v>74.5</v>
      </c>
      <c r="I383" s="192"/>
      <c r="L383" s="187"/>
      <c r="M383" s="193"/>
      <c r="N383" s="194"/>
      <c r="O383" s="194"/>
      <c r="P383" s="194"/>
      <c r="Q383" s="194"/>
      <c r="R383" s="194"/>
      <c r="S383" s="194"/>
      <c r="T383" s="195"/>
      <c r="AT383" s="189" t="s">
        <v>156</v>
      </c>
      <c r="AU383" s="189" t="s">
        <v>81</v>
      </c>
      <c r="AV383" s="11" t="s">
        <v>81</v>
      </c>
      <c r="AW383" s="11" t="s">
        <v>35</v>
      </c>
      <c r="AX383" s="11" t="s">
        <v>71</v>
      </c>
      <c r="AY383" s="189" t="s">
        <v>148</v>
      </c>
    </row>
    <row r="384" spans="2:65" s="12" customFormat="1">
      <c r="B384" s="196"/>
      <c r="D384" s="197" t="s">
        <v>156</v>
      </c>
      <c r="E384" s="198" t="s">
        <v>5</v>
      </c>
      <c r="F384" s="199" t="s">
        <v>159</v>
      </c>
      <c r="H384" s="200">
        <v>95.1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205" t="s">
        <v>156</v>
      </c>
      <c r="AU384" s="205" t="s">
        <v>81</v>
      </c>
      <c r="AV384" s="12" t="s">
        <v>154</v>
      </c>
      <c r="AW384" s="12" t="s">
        <v>35</v>
      </c>
      <c r="AX384" s="12" t="s">
        <v>79</v>
      </c>
      <c r="AY384" s="205" t="s">
        <v>148</v>
      </c>
    </row>
    <row r="385" spans="2:65" s="1" customFormat="1" ht="31.5" customHeight="1">
      <c r="B385" s="174"/>
      <c r="C385" s="215" t="s">
        <v>893</v>
      </c>
      <c r="D385" s="215" t="s">
        <v>305</v>
      </c>
      <c r="E385" s="216" t="s">
        <v>894</v>
      </c>
      <c r="F385" s="217" t="s">
        <v>895</v>
      </c>
      <c r="G385" s="218" t="s">
        <v>111</v>
      </c>
      <c r="H385" s="219">
        <v>2.91</v>
      </c>
      <c r="I385" s="220"/>
      <c r="J385" s="221">
        <f>ROUND(I385*H385,2)</f>
        <v>0</v>
      </c>
      <c r="K385" s="217" t="s">
        <v>153</v>
      </c>
      <c r="L385" s="222"/>
      <c r="M385" s="223" t="s">
        <v>5</v>
      </c>
      <c r="N385" s="224" t="s">
        <v>42</v>
      </c>
      <c r="O385" s="41"/>
      <c r="P385" s="184">
        <f>O385*H385</f>
        <v>0</v>
      </c>
      <c r="Q385" s="184">
        <v>0.55000000000000004</v>
      </c>
      <c r="R385" s="184">
        <f>Q385*H385</f>
        <v>1.6005000000000003</v>
      </c>
      <c r="S385" s="184">
        <v>0</v>
      </c>
      <c r="T385" s="185">
        <f>S385*H385</f>
        <v>0</v>
      </c>
      <c r="AR385" s="23" t="s">
        <v>416</v>
      </c>
      <c r="AT385" s="23" t="s">
        <v>305</v>
      </c>
      <c r="AU385" s="23" t="s">
        <v>81</v>
      </c>
      <c r="AY385" s="23" t="s">
        <v>148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23" t="s">
        <v>79</v>
      </c>
      <c r="BK385" s="186">
        <f>ROUND(I385*H385,2)</f>
        <v>0</v>
      </c>
      <c r="BL385" s="23" t="s">
        <v>239</v>
      </c>
      <c r="BM385" s="23" t="s">
        <v>896</v>
      </c>
    </row>
    <row r="386" spans="2:65" s="11" customFormat="1">
      <c r="B386" s="187"/>
      <c r="D386" s="188" t="s">
        <v>156</v>
      </c>
      <c r="E386" s="189" t="s">
        <v>5</v>
      </c>
      <c r="F386" s="190" t="s">
        <v>897</v>
      </c>
      <c r="H386" s="191">
        <v>0.34599999999999997</v>
      </c>
      <c r="I386" s="192"/>
      <c r="L386" s="187"/>
      <c r="M386" s="193"/>
      <c r="N386" s="194"/>
      <c r="O386" s="194"/>
      <c r="P386" s="194"/>
      <c r="Q386" s="194"/>
      <c r="R386" s="194"/>
      <c r="S386" s="194"/>
      <c r="T386" s="195"/>
      <c r="AT386" s="189" t="s">
        <v>156</v>
      </c>
      <c r="AU386" s="189" t="s">
        <v>81</v>
      </c>
      <c r="AV386" s="11" t="s">
        <v>81</v>
      </c>
      <c r="AW386" s="11" t="s">
        <v>35</v>
      </c>
      <c r="AX386" s="11" t="s">
        <v>71</v>
      </c>
      <c r="AY386" s="189" t="s">
        <v>148</v>
      </c>
    </row>
    <row r="387" spans="2:65" s="11" customFormat="1">
      <c r="B387" s="187"/>
      <c r="D387" s="188" t="s">
        <v>156</v>
      </c>
      <c r="E387" s="189" t="s">
        <v>5</v>
      </c>
      <c r="F387" s="190" t="s">
        <v>898</v>
      </c>
      <c r="H387" s="191">
        <v>9.9000000000000005E-2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156</v>
      </c>
      <c r="AU387" s="189" t="s">
        <v>81</v>
      </c>
      <c r="AV387" s="11" t="s">
        <v>81</v>
      </c>
      <c r="AW387" s="11" t="s">
        <v>35</v>
      </c>
      <c r="AX387" s="11" t="s">
        <v>71</v>
      </c>
      <c r="AY387" s="189" t="s">
        <v>148</v>
      </c>
    </row>
    <row r="388" spans="2:65" s="11" customFormat="1">
      <c r="B388" s="187"/>
      <c r="D388" s="188" t="s">
        <v>156</v>
      </c>
      <c r="E388" s="189" t="s">
        <v>5</v>
      </c>
      <c r="F388" s="190" t="s">
        <v>899</v>
      </c>
      <c r="H388" s="191">
        <v>0.51900000000000002</v>
      </c>
      <c r="I388" s="192"/>
      <c r="L388" s="187"/>
      <c r="M388" s="193"/>
      <c r="N388" s="194"/>
      <c r="O388" s="194"/>
      <c r="P388" s="194"/>
      <c r="Q388" s="194"/>
      <c r="R388" s="194"/>
      <c r="S388" s="194"/>
      <c r="T388" s="195"/>
      <c r="AT388" s="189" t="s">
        <v>156</v>
      </c>
      <c r="AU388" s="189" t="s">
        <v>81</v>
      </c>
      <c r="AV388" s="11" t="s">
        <v>81</v>
      </c>
      <c r="AW388" s="11" t="s">
        <v>35</v>
      </c>
      <c r="AX388" s="11" t="s">
        <v>71</v>
      </c>
      <c r="AY388" s="189" t="s">
        <v>148</v>
      </c>
    </row>
    <row r="389" spans="2:65" s="11" customFormat="1">
      <c r="B389" s="187"/>
      <c r="D389" s="188" t="s">
        <v>156</v>
      </c>
      <c r="E389" s="189" t="s">
        <v>5</v>
      </c>
      <c r="F389" s="190" t="s">
        <v>900</v>
      </c>
      <c r="H389" s="191">
        <v>1.877</v>
      </c>
      <c r="I389" s="192"/>
      <c r="L389" s="187"/>
      <c r="M389" s="193"/>
      <c r="N389" s="194"/>
      <c r="O389" s="194"/>
      <c r="P389" s="194"/>
      <c r="Q389" s="194"/>
      <c r="R389" s="194"/>
      <c r="S389" s="194"/>
      <c r="T389" s="195"/>
      <c r="AT389" s="189" t="s">
        <v>156</v>
      </c>
      <c r="AU389" s="189" t="s">
        <v>81</v>
      </c>
      <c r="AV389" s="11" t="s">
        <v>81</v>
      </c>
      <c r="AW389" s="11" t="s">
        <v>35</v>
      </c>
      <c r="AX389" s="11" t="s">
        <v>71</v>
      </c>
      <c r="AY389" s="189" t="s">
        <v>148</v>
      </c>
    </row>
    <row r="390" spans="2:65" s="11" customFormat="1">
      <c r="B390" s="187"/>
      <c r="D390" s="188" t="s">
        <v>156</v>
      </c>
      <c r="E390" s="189" t="s">
        <v>5</v>
      </c>
      <c r="F390" s="190" t="s">
        <v>901</v>
      </c>
      <c r="H390" s="191">
        <v>6.9000000000000006E-2</v>
      </c>
      <c r="I390" s="192"/>
      <c r="L390" s="187"/>
      <c r="M390" s="193"/>
      <c r="N390" s="194"/>
      <c r="O390" s="194"/>
      <c r="P390" s="194"/>
      <c r="Q390" s="194"/>
      <c r="R390" s="194"/>
      <c r="S390" s="194"/>
      <c r="T390" s="195"/>
      <c r="AT390" s="189" t="s">
        <v>156</v>
      </c>
      <c r="AU390" s="189" t="s">
        <v>81</v>
      </c>
      <c r="AV390" s="11" t="s">
        <v>81</v>
      </c>
      <c r="AW390" s="11" t="s">
        <v>35</v>
      </c>
      <c r="AX390" s="11" t="s">
        <v>71</v>
      </c>
      <c r="AY390" s="189" t="s">
        <v>148</v>
      </c>
    </row>
    <row r="391" spans="2:65" s="12" customFormat="1">
      <c r="B391" s="196"/>
      <c r="D391" s="197" t="s">
        <v>156</v>
      </c>
      <c r="E391" s="198" t="s">
        <v>5</v>
      </c>
      <c r="F391" s="199" t="s">
        <v>159</v>
      </c>
      <c r="H391" s="200">
        <v>2.91</v>
      </c>
      <c r="I391" s="201"/>
      <c r="L391" s="196"/>
      <c r="M391" s="202"/>
      <c r="N391" s="203"/>
      <c r="O391" s="203"/>
      <c r="P391" s="203"/>
      <c r="Q391" s="203"/>
      <c r="R391" s="203"/>
      <c r="S391" s="203"/>
      <c r="T391" s="204"/>
      <c r="AT391" s="205" t="s">
        <v>156</v>
      </c>
      <c r="AU391" s="205" t="s">
        <v>81</v>
      </c>
      <c r="AV391" s="12" t="s">
        <v>154</v>
      </c>
      <c r="AW391" s="12" t="s">
        <v>35</v>
      </c>
      <c r="AX391" s="12" t="s">
        <v>79</v>
      </c>
      <c r="AY391" s="205" t="s">
        <v>148</v>
      </c>
    </row>
    <row r="392" spans="2:65" s="1" customFormat="1" ht="31.5" customHeight="1">
      <c r="B392" s="174"/>
      <c r="C392" s="175" t="s">
        <v>902</v>
      </c>
      <c r="D392" s="175" t="s">
        <v>150</v>
      </c>
      <c r="E392" s="176" t="s">
        <v>903</v>
      </c>
      <c r="F392" s="177" t="s">
        <v>904</v>
      </c>
      <c r="G392" s="178" t="s">
        <v>174</v>
      </c>
      <c r="H392" s="179">
        <v>15.7</v>
      </c>
      <c r="I392" s="180"/>
      <c r="J392" s="181">
        <f>ROUND(I392*H392,2)</f>
        <v>0</v>
      </c>
      <c r="K392" s="177" t="s">
        <v>153</v>
      </c>
      <c r="L392" s="40"/>
      <c r="M392" s="182" t="s">
        <v>5</v>
      </c>
      <c r="N392" s="183" t="s">
        <v>42</v>
      </c>
      <c r="O392" s="41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AR392" s="23" t="s">
        <v>239</v>
      </c>
      <c r="AT392" s="23" t="s">
        <v>150</v>
      </c>
      <c r="AU392" s="23" t="s">
        <v>81</v>
      </c>
      <c r="AY392" s="23" t="s">
        <v>148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23" t="s">
        <v>79</v>
      </c>
      <c r="BK392" s="186">
        <f>ROUND(I392*H392,2)</f>
        <v>0</v>
      </c>
      <c r="BL392" s="23" t="s">
        <v>239</v>
      </c>
      <c r="BM392" s="23" t="s">
        <v>905</v>
      </c>
    </row>
    <row r="393" spans="2:65" s="11" customFormat="1">
      <c r="B393" s="187"/>
      <c r="D393" s="197" t="s">
        <v>156</v>
      </c>
      <c r="E393" s="206" t="s">
        <v>5</v>
      </c>
      <c r="F393" s="207" t="s">
        <v>906</v>
      </c>
      <c r="H393" s="208">
        <v>15.7</v>
      </c>
      <c r="I393" s="192"/>
      <c r="L393" s="187"/>
      <c r="M393" s="193"/>
      <c r="N393" s="194"/>
      <c r="O393" s="194"/>
      <c r="P393" s="194"/>
      <c r="Q393" s="194"/>
      <c r="R393" s="194"/>
      <c r="S393" s="194"/>
      <c r="T393" s="195"/>
      <c r="AT393" s="189" t="s">
        <v>156</v>
      </c>
      <c r="AU393" s="189" t="s">
        <v>81</v>
      </c>
      <c r="AV393" s="11" t="s">
        <v>81</v>
      </c>
      <c r="AW393" s="11" t="s">
        <v>35</v>
      </c>
      <c r="AX393" s="11" t="s">
        <v>79</v>
      </c>
      <c r="AY393" s="189" t="s">
        <v>148</v>
      </c>
    </row>
    <row r="394" spans="2:65" s="1" customFormat="1" ht="44.25" customHeight="1">
      <c r="B394" s="174"/>
      <c r="C394" s="215" t="s">
        <v>907</v>
      </c>
      <c r="D394" s="215" t="s">
        <v>305</v>
      </c>
      <c r="E394" s="216" t="s">
        <v>908</v>
      </c>
      <c r="F394" s="217" t="s">
        <v>909</v>
      </c>
      <c r="G394" s="218" t="s">
        <v>174</v>
      </c>
      <c r="H394" s="219">
        <v>16.484999999999999</v>
      </c>
      <c r="I394" s="220"/>
      <c r="J394" s="221">
        <f>ROUND(I394*H394,2)</f>
        <v>0</v>
      </c>
      <c r="K394" s="217" t="s">
        <v>153</v>
      </c>
      <c r="L394" s="222"/>
      <c r="M394" s="223" t="s">
        <v>5</v>
      </c>
      <c r="N394" s="224" t="s">
        <v>42</v>
      </c>
      <c r="O394" s="41"/>
      <c r="P394" s="184">
        <f>O394*H394</f>
        <v>0</v>
      </c>
      <c r="Q394" s="184">
        <v>9.3100000000000006E-3</v>
      </c>
      <c r="R394" s="184">
        <f>Q394*H394</f>
        <v>0.15347535000000001</v>
      </c>
      <c r="S394" s="184">
        <v>0</v>
      </c>
      <c r="T394" s="185">
        <f>S394*H394</f>
        <v>0</v>
      </c>
      <c r="AR394" s="23" t="s">
        <v>416</v>
      </c>
      <c r="AT394" s="23" t="s">
        <v>305</v>
      </c>
      <c r="AU394" s="23" t="s">
        <v>81</v>
      </c>
      <c r="AY394" s="23" t="s">
        <v>148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23" t="s">
        <v>79</v>
      </c>
      <c r="BK394" s="186">
        <f>ROUND(I394*H394,2)</f>
        <v>0</v>
      </c>
      <c r="BL394" s="23" t="s">
        <v>239</v>
      </c>
      <c r="BM394" s="23" t="s">
        <v>910</v>
      </c>
    </row>
    <row r="395" spans="2:65" s="11" customFormat="1">
      <c r="B395" s="187"/>
      <c r="D395" s="197" t="s">
        <v>156</v>
      </c>
      <c r="F395" s="207" t="s">
        <v>911</v>
      </c>
      <c r="H395" s="208">
        <v>16.484999999999999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89" t="s">
        <v>156</v>
      </c>
      <c r="AU395" s="189" t="s">
        <v>81</v>
      </c>
      <c r="AV395" s="11" t="s">
        <v>81</v>
      </c>
      <c r="AW395" s="11" t="s">
        <v>6</v>
      </c>
      <c r="AX395" s="11" t="s">
        <v>79</v>
      </c>
      <c r="AY395" s="189" t="s">
        <v>148</v>
      </c>
    </row>
    <row r="396" spans="2:65" s="1" customFormat="1" ht="31.5" customHeight="1">
      <c r="B396" s="174"/>
      <c r="C396" s="175" t="s">
        <v>912</v>
      </c>
      <c r="D396" s="175" t="s">
        <v>150</v>
      </c>
      <c r="E396" s="176" t="s">
        <v>913</v>
      </c>
      <c r="F396" s="177" t="s">
        <v>914</v>
      </c>
      <c r="G396" s="178" t="s">
        <v>174</v>
      </c>
      <c r="H396" s="179">
        <v>46.3</v>
      </c>
      <c r="I396" s="180"/>
      <c r="J396" s="181">
        <f>ROUND(I396*H396,2)</f>
        <v>0</v>
      </c>
      <c r="K396" s="177" t="s">
        <v>153</v>
      </c>
      <c r="L396" s="40"/>
      <c r="M396" s="182" t="s">
        <v>5</v>
      </c>
      <c r="N396" s="183" t="s">
        <v>42</v>
      </c>
      <c r="O396" s="41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AR396" s="23" t="s">
        <v>239</v>
      </c>
      <c r="AT396" s="23" t="s">
        <v>150</v>
      </c>
      <c r="AU396" s="23" t="s">
        <v>81</v>
      </c>
      <c r="AY396" s="23" t="s">
        <v>148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23" t="s">
        <v>79</v>
      </c>
      <c r="BK396" s="186">
        <f>ROUND(I396*H396,2)</f>
        <v>0</v>
      </c>
      <c r="BL396" s="23" t="s">
        <v>239</v>
      </c>
      <c r="BM396" s="23" t="s">
        <v>915</v>
      </c>
    </row>
    <row r="397" spans="2:65" s="11" customFormat="1">
      <c r="B397" s="187"/>
      <c r="D397" s="197" t="s">
        <v>156</v>
      </c>
      <c r="E397" s="206" t="s">
        <v>5</v>
      </c>
      <c r="F397" s="207" t="s">
        <v>916</v>
      </c>
      <c r="H397" s="208">
        <v>46.3</v>
      </c>
      <c r="I397" s="192"/>
      <c r="L397" s="187"/>
      <c r="M397" s="193"/>
      <c r="N397" s="194"/>
      <c r="O397" s="194"/>
      <c r="P397" s="194"/>
      <c r="Q397" s="194"/>
      <c r="R397" s="194"/>
      <c r="S397" s="194"/>
      <c r="T397" s="195"/>
      <c r="AT397" s="189" t="s">
        <v>156</v>
      </c>
      <c r="AU397" s="189" t="s">
        <v>81</v>
      </c>
      <c r="AV397" s="11" t="s">
        <v>81</v>
      </c>
      <c r="AW397" s="11" t="s">
        <v>35</v>
      </c>
      <c r="AX397" s="11" t="s">
        <v>79</v>
      </c>
      <c r="AY397" s="189" t="s">
        <v>148</v>
      </c>
    </row>
    <row r="398" spans="2:65" s="1" customFormat="1" ht="22.5" customHeight="1">
      <c r="B398" s="174"/>
      <c r="C398" s="175" t="s">
        <v>917</v>
      </c>
      <c r="D398" s="175" t="s">
        <v>150</v>
      </c>
      <c r="E398" s="176" t="s">
        <v>918</v>
      </c>
      <c r="F398" s="177" t="s">
        <v>919</v>
      </c>
      <c r="G398" s="178" t="s">
        <v>214</v>
      </c>
      <c r="H398" s="179">
        <v>74</v>
      </c>
      <c r="I398" s="180"/>
      <c r="J398" s="181">
        <f>ROUND(I398*H398,2)</f>
        <v>0</v>
      </c>
      <c r="K398" s="177" t="s">
        <v>153</v>
      </c>
      <c r="L398" s="40"/>
      <c r="M398" s="182" t="s">
        <v>5</v>
      </c>
      <c r="N398" s="183" t="s">
        <v>42</v>
      </c>
      <c r="O398" s="41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AR398" s="23" t="s">
        <v>239</v>
      </c>
      <c r="AT398" s="23" t="s">
        <v>150</v>
      </c>
      <c r="AU398" s="23" t="s">
        <v>81</v>
      </c>
      <c r="AY398" s="23" t="s">
        <v>148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3" t="s">
        <v>79</v>
      </c>
      <c r="BK398" s="186">
        <f>ROUND(I398*H398,2)</f>
        <v>0</v>
      </c>
      <c r="BL398" s="23" t="s">
        <v>239</v>
      </c>
      <c r="BM398" s="23" t="s">
        <v>920</v>
      </c>
    </row>
    <row r="399" spans="2:65" s="1" customFormat="1" ht="31.5" customHeight="1">
      <c r="B399" s="174"/>
      <c r="C399" s="215" t="s">
        <v>921</v>
      </c>
      <c r="D399" s="215" t="s">
        <v>305</v>
      </c>
      <c r="E399" s="216" t="s">
        <v>922</v>
      </c>
      <c r="F399" s="217" t="s">
        <v>923</v>
      </c>
      <c r="G399" s="218" t="s">
        <v>111</v>
      </c>
      <c r="H399" s="219">
        <v>0.35099999999999998</v>
      </c>
      <c r="I399" s="220"/>
      <c r="J399" s="221">
        <f>ROUND(I399*H399,2)</f>
        <v>0</v>
      </c>
      <c r="K399" s="217" t="s">
        <v>153</v>
      </c>
      <c r="L399" s="222"/>
      <c r="M399" s="223" t="s">
        <v>5</v>
      </c>
      <c r="N399" s="224" t="s">
        <v>42</v>
      </c>
      <c r="O399" s="41"/>
      <c r="P399" s="184">
        <f>O399*H399</f>
        <v>0</v>
      </c>
      <c r="Q399" s="184">
        <v>0.55000000000000004</v>
      </c>
      <c r="R399" s="184">
        <f>Q399*H399</f>
        <v>0.19305</v>
      </c>
      <c r="S399" s="184">
        <v>0</v>
      </c>
      <c r="T399" s="185">
        <f>S399*H399</f>
        <v>0</v>
      </c>
      <c r="AR399" s="23" t="s">
        <v>416</v>
      </c>
      <c r="AT399" s="23" t="s">
        <v>305</v>
      </c>
      <c r="AU399" s="23" t="s">
        <v>81</v>
      </c>
      <c r="AY399" s="23" t="s">
        <v>148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23" t="s">
        <v>79</v>
      </c>
      <c r="BK399" s="186">
        <f>ROUND(I399*H399,2)</f>
        <v>0</v>
      </c>
      <c r="BL399" s="23" t="s">
        <v>239</v>
      </c>
      <c r="BM399" s="23" t="s">
        <v>924</v>
      </c>
    </row>
    <row r="400" spans="2:65" s="11" customFormat="1">
      <c r="B400" s="187"/>
      <c r="D400" s="188" t="s">
        <v>156</v>
      </c>
      <c r="E400" s="189" t="s">
        <v>5</v>
      </c>
      <c r="F400" s="190" t="s">
        <v>925</v>
      </c>
      <c r="H400" s="191">
        <v>0.111</v>
      </c>
      <c r="I400" s="192"/>
      <c r="L400" s="187"/>
      <c r="M400" s="193"/>
      <c r="N400" s="194"/>
      <c r="O400" s="194"/>
      <c r="P400" s="194"/>
      <c r="Q400" s="194"/>
      <c r="R400" s="194"/>
      <c r="S400" s="194"/>
      <c r="T400" s="195"/>
      <c r="AT400" s="189" t="s">
        <v>156</v>
      </c>
      <c r="AU400" s="189" t="s">
        <v>81</v>
      </c>
      <c r="AV400" s="11" t="s">
        <v>81</v>
      </c>
      <c r="AW400" s="11" t="s">
        <v>35</v>
      </c>
      <c r="AX400" s="11" t="s">
        <v>71</v>
      </c>
      <c r="AY400" s="189" t="s">
        <v>148</v>
      </c>
    </row>
    <row r="401" spans="2:65" s="11" customFormat="1">
      <c r="B401" s="187"/>
      <c r="D401" s="188" t="s">
        <v>156</v>
      </c>
      <c r="E401" s="189" t="s">
        <v>5</v>
      </c>
      <c r="F401" s="190" t="s">
        <v>926</v>
      </c>
      <c r="H401" s="191">
        <v>0.24</v>
      </c>
      <c r="I401" s="192"/>
      <c r="L401" s="187"/>
      <c r="M401" s="193"/>
      <c r="N401" s="194"/>
      <c r="O401" s="194"/>
      <c r="P401" s="194"/>
      <c r="Q401" s="194"/>
      <c r="R401" s="194"/>
      <c r="S401" s="194"/>
      <c r="T401" s="195"/>
      <c r="AT401" s="189" t="s">
        <v>156</v>
      </c>
      <c r="AU401" s="189" t="s">
        <v>81</v>
      </c>
      <c r="AV401" s="11" t="s">
        <v>81</v>
      </c>
      <c r="AW401" s="11" t="s">
        <v>35</v>
      </c>
      <c r="AX401" s="11" t="s">
        <v>71</v>
      </c>
      <c r="AY401" s="189" t="s">
        <v>148</v>
      </c>
    </row>
    <row r="402" spans="2:65" s="12" customFormat="1">
      <c r="B402" s="196"/>
      <c r="D402" s="197" t="s">
        <v>156</v>
      </c>
      <c r="E402" s="198" t="s">
        <v>5</v>
      </c>
      <c r="F402" s="199" t="s">
        <v>159</v>
      </c>
      <c r="H402" s="200">
        <v>0.35099999999999998</v>
      </c>
      <c r="I402" s="201"/>
      <c r="L402" s="196"/>
      <c r="M402" s="202"/>
      <c r="N402" s="203"/>
      <c r="O402" s="203"/>
      <c r="P402" s="203"/>
      <c r="Q402" s="203"/>
      <c r="R402" s="203"/>
      <c r="S402" s="203"/>
      <c r="T402" s="204"/>
      <c r="AT402" s="205" t="s">
        <v>156</v>
      </c>
      <c r="AU402" s="205" t="s">
        <v>81</v>
      </c>
      <c r="AV402" s="12" t="s">
        <v>154</v>
      </c>
      <c r="AW402" s="12" t="s">
        <v>35</v>
      </c>
      <c r="AX402" s="12" t="s">
        <v>79</v>
      </c>
      <c r="AY402" s="205" t="s">
        <v>148</v>
      </c>
    </row>
    <row r="403" spans="2:65" s="1" customFormat="1" ht="31.5" customHeight="1">
      <c r="B403" s="174"/>
      <c r="C403" s="175" t="s">
        <v>927</v>
      </c>
      <c r="D403" s="175" t="s">
        <v>150</v>
      </c>
      <c r="E403" s="176" t="s">
        <v>928</v>
      </c>
      <c r="F403" s="177" t="s">
        <v>929</v>
      </c>
      <c r="G403" s="178" t="s">
        <v>111</v>
      </c>
      <c r="H403" s="179">
        <v>3.2610000000000001</v>
      </c>
      <c r="I403" s="180"/>
      <c r="J403" s="181">
        <f>ROUND(I403*H403,2)</f>
        <v>0</v>
      </c>
      <c r="K403" s="177" t="s">
        <v>153</v>
      </c>
      <c r="L403" s="40"/>
      <c r="M403" s="182" t="s">
        <v>5</v>
      </c>
      <c r="N403" s="183" t="s">
        <v>42</v>
      </c>
      <c r="O403" s="41"/>
      <c r="P403" s="184">
        <f>O403*H403</f>
        <v>0</v>
      </c>
      <c r="Q403" s="184">
        <v>2.3369999999999998E-2</v>
      </c>
      <c r="R403" s="184">
        <f>Q403*H403</f>
        <v>7.6209570000000004E-2</v>
      </c>
      <c r="S403" s="184">
        <v>0</v>
      </c>
      <c r="T403" s="185">
        <f>S403*H403</f>
        <v>0</v>
      </c>
      <c r="AR403" s="23" t="s">
        <v>239</v>
      </c>
      <c r="AT403" s="23" t="s">
        <v>150</v>
      </c>
      <c r="AU403" s="23" t="s">
        <v>81</v>
      </c>
      <c r="AY403" s="23" t="s">
        <v>148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23" t="s">
        <v>79</v>
      </c>
      <c r="BK403" s="186">
        <f>ROUND(I403*H403,2)</f>
        <v>0</v>
      </c>
      <c r="BL403" s="23" t="s">
        <v>239</v>
      </c>
      <c r="BM403" s="23" t="s">
        <v>930</v>
      </c>
    </row>
    <row r="404" spans="2:65" s="11" customFormat="1">
      <c r="B404" s="187"/>
      <c r="D404" s="197" t="s">
        <v>156</v>
      </c>
      <c r="E404" s="206" t="s">
        <v>5</v>
      </c>
      <c r="F404" s="207" t="s">
        <v>931</v>
      </c>
      <c r="H404" s="208">
        <v>3.2610000000000001</v>
      </c>
      <c r="I404" s="192"/>
      <c r="L404" s="187"/>
      <c r="M404" s="193"/>
      <c r="N404" s="194"/>
      <c r="O404" s="194"/>
      <c r="P404" s="194"/>
      <c r="Q404" s="194"/>
      <c r="R404" s="194"/>
      <c r="S404" s="194"/>
      <c r="T404" s="195"/>
      <c r="AT404" s="189" t="s">
        <v>156</v>
      </c>
      <c r="AU404" s="189" t="s">
        <v>81</v>
      </c>
      <c r="AV404" s="11" t="s">
        <v>81</v>
      </c>
      <c r="AW404" s="11" t="s">
        <v>35</v>
      </c>
      <c r="AX404" s="11" t="s">
        <v>79</v>
      </c>
      <c r="AY404" s="189" t="s">
        <v>148</v>
      </c>
    </row>
    <row r="405" spans="2:65" s="1" customFormat="1" ht="22.5" customHeight="1">
      <c r="B405" s="174"/>
      <c r="C405" s="175" t="s">
        <v>932</v>
      </c>
      <c r="D405" s="175" t="s">
        <v>150</v>
      </c>
      <c r="E405" s="176" t="s">
        <v>933</v>
      </c>
      <c r="F405" s="177" t="s">
        <v>934</v>
      </c>
      <c r="G405" s="178" t="s">
        <v>214</v>
      </c>
      <c r="H405" s="179">
        <v>52</v>
      </c>
      <c r="I405" s="180"/>
      <c r="J405" s="181">
        <f>ROUND(I405*H405,2)</f>
        <v>0</v>
      </c>
      <c r="K405" s="177" t="s">
        <v>153</v>
      </c>
      <c r="L405" s="40"/>
      <c r="M405" s="182" t="s">
        <v>5</v>
      </c>
      <c r="N405" s="183" t="s">
        <v>42</v>
      </c>
      <c r="O405" s="41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AR405" s="23" t="s">
        <v>239</v>
      </c>
      <c r="AT405" s="23" t="s">
        <v>150</v>
      </c>
      <c r="AU405" s="23" t="s">
        <v>81</v>
      </c>
      <c r="AY405" s="23" t="s">
        <v>148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23" t="s">
        <v>79</v>
      </c>
      <c r="BK405" s="186">
        <f>ROUND(I405*H405,2)</f>
        <v>0</v>
      </c>
      <c r="BL405" s="23" t="s">
        <v>239</v>
      </c>
      <c r="BM405" s="23" t="s">
        <v>935</v>
      </c>
    </row>
    <row r="406" spans="2:65" s="11" customFormat="1">
      <c r="B406" s="187"/>
      <c r="D406" s="197" t="s">
        <v>156</v>
      </c>
      <c r="E406" s="206" t="s">
        <v>5</v>
      </c>
      <c r="F406" s="207" t="s">
        <v>592</v>
      </c>
      <c r="H406" s="208">
        <v>52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89" t="s">
        <v>156</v>
      </c>
      <c r="AU406" s="189" t="s">
        <v>81</v>
      </c>
      <c r="AV406" s="11" t="s">
        <v>81</v>
      </c>
      <c r="AW406" s="11" t="s">
        <v>35</v>
      </c>
      <c r="AX406" s="11" t="s">
        <v>79</v>
      </c>
      <c r="AY406" s="189" t="s">
        <v>148</v>
      </c>
    </row>
    <row r="407" spans="2:65" s="1" customFormat="1" ht="22.5" customHeight="1">
      <c r="B407" s="174"/>
      <c r="C407" s="215" t="s">
        <v>936</v>
      </c>
      <c r="D407" s="215" t="s">
        <v>305</v>
      </c>
      <c r="E407" s="216" t="s">
        <v>937</v>
      </c>
      <c r="F407" s="217" t="s">
        <v>938</v>
      </c>
      <c r="G407" s="218" t="s">
        <v>111</v>
      </c>
      <c r="H407" s="219">
        <v>4.3999999999999997E-2</v>
      </c>
      <c r="I407" s="220"/>
      <c r="J407" s="221">
        <f>ROUND(I407*H407,2)</f>
        <v>0</v>
      </c>
      <c r="K407" s="217" t="s">
        <v>5</v>
      </c>
      <c r="L407" s="222"/>
      <c r="M407" s="223" t="s">
        <v>5</v>
      </c>
      <c r="N407" s="224" t="s">
        <v>42</v>
      </c>
      <c r="O407" s="41"/>
      <c r="P407" s="184">
        <f>O407*H407</f>
        <v>0</v>
      </c>
      <c r="Q407" s="184">
        <v>0.55000000000000004</v>
      </c>
      <c r="R407" s="184">
        <f>Q407*H407</f>
        <v>2.4199999999999999E-2</v>
      </c>
      <c r="S407" s="184">
        <v>0</v>
      </c>
      <c r="T407" s="185">
        <f>S407*H407</f>
        <v>0</v>
      </c>
      <c r="AR407" s="23" t="s">
        <v>416</v>
      </c>
      <c r="AT407" s="23" t="s">
        <v>305</v>
      </c>
      <c r="AU407" s="23" t="s">
        <v>81</v>
      </c>
      <c r="AY407" s="23" t="s">
        <v>148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23" t="s">
        <v>79</v>
      </c>
      <c r="BK407" s="186">
        <f>ROUND(I407*H407,2)</f>
        <v>0</v>
      </c>
      <c r="BL407" s="23" t="s">
        <v>239</v>
      </c>
      <c r="BM407" s="23" t="s">
        <v>939</v>
      </c>
    </row>
    <row r="408" spans="2:65" s="11" customFormat="1">
      <c r="B408" s="187"/>
      <c r="D408" s="188" t="s">
        <v>156</v>
      </c>
      <c r="E408" s="189" t="s">
        <v>5</v>
      </c>
      <c r="F408" s="190" t="s">
        <v>940</v>
      </c>
      <c r="H408" s="191">
        <v>4.2000000000000003E-2</v>
      </c>
      <c r="I408" s="192"/>
      <c r="L408" s="187"/>
      <c r="M408" s="193"/>
      <c r="N408" s="194"/>
      <c r="O408" s="194"/>
      <c r="P408" s="194"/>
      <c r="Q408" s="194"/>
      <c r="R408" s="194"/>
      <c r="S408" s="194"/>
      <c r="T408" s="195"/>
      <c r="AT408" s="189" t="s">
        <v>156</v>
      </c>
      <c r="AU408" s="189" t="s">
        <v>81</v>
      </c>
      <c r="AV408" s="11" t="s">
        <v>81</v>
      </c>
      <c r="AW408" s="11" t="s">
        <v>35</v>
      </c>
      <c r="AX408" s="11" t="s">
        <v>79</v>
      </c>
      <c r="AY408" s="189" t="s">
        <v>148</v>
      </c>
    </row>
    <row r="409" spans="2:65" s="11" customFormat="1">
      <c r="B409" s="187"/>
      <c r="D409" s="197" t="s">
        <v>156</v>
      </c>
      <c r="F409" s="207" t="s">
        <v>941</v>
      </c>
      <c r="H409" s="208">
        <v>4.3999999999999997E-2</v>
      </c>
      <c r="I409" s="192"/>
      <c r="L409" s="187"/>
      <c r="M409" s="193"/>
      <c r="N409" s="194"/>
      <c r="O409" s="194"/>
      <c r="P409" s="194"/>
      <c r="Q409" s="194"/>
      <c r="R409" s="194"/>
      <c r="S409" s="194"/>
      <c r="T409" s="195"/>
      <c r="AT409" s="189" t="s">
        <v>156</v>
      </c>
      <c r="AU409" s="189" t="s">
        <v>81</v>
      </c>
      <c r="AV409" s="11" t="s">
        <v>81</v>
      </c>
      <c r="AW409" s="11" t="s">
        <v>6</v>
      </c>
      <c r="AX409" s="11" t="s">
        <v>79</v>
      </c>
      <c r="AY409" s="189" t="s">
        <v>148</v>
      </c>
    </row>
    <row r="410" spans="2:65" s="1" customFormat="1" ht="31.5" customHeight="1">
      <c r="B410" s="174"/>
      <c r="C410" s="175" t="s">
        <v>942</v>
      </c>
      <c r="D410" s="175" t="s">
        <v>150</v>
      </c>
      <c r="E410" s="176" t="s">
        <v>943</v>
      </c>
      <c r="F410" s="177" t="s">
        <v>944</v>
      </c>
      <c r="G410" s="178" t="s">
        <v>174</v>
      </c>
      <c r="H410" s="179">
        <v>32.4</v>
      </c>
      <c r="I410" s="180"/>
      <c r="J410" s="181">
        <f>ROUND(I410*H410,2)</f>
        <v>0</v>
      </c>
      <c r="K410" s="177" t="s">
        <v>153</v>
      </c>
      <c r="L410" s="40"/>
      <c r="M410" s="182" t="s">
        <v>5</v>
      </c>
      <c r="N410" s="183" t="s">
        <v>42</v>
      </c>
      <c r="O410" s="41"/>
      <c r="P410" s="184">
        <f>O410*H410</f>
        <v>0</v>
      </c>
      <c r="Q410" s="184">
        <v>7.8300000000000002E-3</v>
      </c>
      <c r="R410" s="184">
        <f>Q410*H410</f>
        <v>0.25369199999999997</v>
      </c>
      <c r="S410" s="184">
        <v>0</v>
      </c>
      <c r="T410" s="185">
        <f>S410*H410</f>
        <v>0</v>
      </c>
      <c r="AR410" s="23" t="s">
        <v>239</v>
      </c>
      <c r="AT410" s="23" t="s">
        <v>150</v>
      </c>
      <c r="AU410" s="23" t="s">
        <v>81</v>
      </c>
      <c r="AY410" s="23" t="s">
        <v>148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23" t="s">
        <v>79</v>
      </c>
      <c r="BK410" s="186">
        <f>ROUND(I410*H410,2)</f>
        <v>0</v>
      </c>
      <c r="BL410" s="23" t="s">
        <v>239</v>
      </c>
      <c r="BM410" s="23" t="s">
        <v>945</v>
      </c>
    </row>
    <row r="411" spans="2:65" s="11" customFormat="1">
      <c r="B411" s="187"/>
      <c r="D411" s="197" t="s">
        <v>156</v>
      </c>
      <c r="E411" s="206" t="s">
        <v>5</v>
      </c>
      <c r="F411" s="207" t="s">
        <v>946</v>
      </c>
      <c r="H411" s="208">
        <v>32.4</v>
      </c>
      <c r="I411" s="192"/>
      <c r="L411" s="187"/>
      <c r="M411" s="193"/>
      <c r="N411" s="194"/>
      <c r="O411" s="194"/>
      <c r="P411" s="194"/>
      <c r="Q411" s="194"/>
      <c r="R411" s="194"/>
      <c r="S411" s="194"/>
      <c r="T411" s="195"/>
      <c r="AT411" s="189" t="s">
        <v>156</v>
      </c>
      <c r="AU411" s="189" t="s">
        <v>81</v>
      </c>
      <c r="AV411" s="11" t="s">
        <v>81</v>
      </c>
      <c r="AW411" s="11" t="s">
        <v>35</v>
      </c>
      <c r="AX411" s="11" t="s">
        <v>79</v>
      </c>
      <c r="AY411" s="189" t="s">
        <v>148</v>
      </c>
    </row>
    <row r="412" spans="2:65" s="1" customFormat="1" ht="31.5" customHeight="1">
      <c r="B412" s="174"/>
      <c r="C412" s="215" t="s">
        <v>947</v>
      </c>
      <c r="D412" s="215" t="s">
        <v>305</v>
      </c>
      <c r="E412" s="216" t="s">
        <v>948</v>
      </c>
      <c r="F412" s="217" t="s">
        <v>949</v>
      </c>
      <c r="G412" s="218" t="s">
        <v>174</v>
      </c>
      <c r="H412" s="219">
        <v>32.4</v>
      </c>
      <c r="I412" s="220"/>
      <c r="J412" s="221">
        <f>ROUND(I412*H412,2)</f>
        <v>0</v>
      </c>
      <c r="K412" s="217" t="s">
        <v>153</v>
      </c>
      <c r="L412" s="222"/>
      <c r="M412" s="223" t="s">
        <v>5</v>
      </c>
      <c r="N412" s="224" t="s">
        <v>42</v>
      </c>
      <c r="O412" s="41"/>
      <c r="P412" s="184">
        <f>O412*H412</f>
        <v>0</v>
      </c>
      <c r="Q412" s="184">
        <v>1E-3</v>
      </c>
      <c r="R412" s="184">
        <f>Q412*H412</f>
        <v>3.2399999999999998E-2</v>
      </c>
      <c r="S412" s="184">
        <v>0</v>
      </c>
      <c r="T412" s="185">
        <f>S412*H412</f>
        <v>0</v>
      </c>
      <c r="AR412" s="23" t="s">
        <v>416</v>
      </c>
      <c r="AT412" s="23" t="s">
        <v>305</v>
      </c>
      <c r="AU412" s="23" t="s">
        <v>81</v>
      </c>
      <c r="AY412" s="23" t="s">
        <v>148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23" t="s">
        <v>79</v>
      </c>
      <c r="BK412" s="186">
        <f>ROUND(I412*H412,2)</f>
        <v>0</v>
      </c>
      <c r="BL412" s="23" t="s">
        <v>239</v>
      </c>
      <c r="BM412" s="23" t="s">
        <v>950</v>
      </c>
    </row>
    <row r="413" spans="2:65" s="1" customFormat="1" ht="27">
      <c r="B413" s="40"/>
      <c r="D413" s="197" t="s">
        <v>547</v>
      </c>
      <c r="F413" s="237" t="s">
        <v>951</v>
      </c>
      <c r="I413" s="234"/>
      <c r="L413" s="40"/>
      <c r="M413" s="235"/>
      <c r="N413" s="41"/>
      <c r="O413" s="41"/>
      <c r="P413" s="41"/>
      <c r="Q413" s="41"/>
      <c r="R413" s="41"/>
      <c r="S413" s="41"/>
      <c r="T413" s="69"/>
      <c r="AT413" s="23" t="s">
        <v>547</v>
      </c>
      <c r="AU413" s="23" t="s">
        <v>81</v>
      </c>
    </row>
    <row r="414" spans="2:65" s="1" customFormat="1" ht="31.5" customHeight="1">
      <c r="B414" s="174"/>
      <c r="C414" s="175" t="s">
        <v>952</v>
      </c>
      <c r="D414" s="175" t="s">
        <v>150</v>
      </c>
      <c r="E414" s="176" t="s">
        <v>953</v>
      </c>
      <c r="F414" s="177" t="s">
        <v>954</v>
      </c>
      <c r="G414" s="178" t="s">
        <v>758</v>
      </c>
      <c r="H414" s="236"/>
      <c r="I414" s="180"/>
      <c r="J414" s="181">
        <f>ROUND(I414*H414,2)</f>
        <v>0</v>
      </c>
      <c r="K414" s="177" t="s">
        <v>153</v>
      </c>
      <c r="L414" s="40"/>
      <c r="M414" s="182" t="s">
        <v>5</v>
      </c>
      <c r="N414" s="183" t="s">
        <v>42</v>
      </c>
      <c r="O414" s="41"/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AR414" s="23" t="s">
        <v>239</v>
      </c>
      <c r="AT414" s="23" t="s">
        <v>150</v>
      </c>
      <c r="AU414" s="23" t="s">
        <v>81</v>
      </c>
      <c r="AY414" s="23" t="s">
        <v>148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23" t="s">
        <v>79</v>
      </c>
      <c r="BK414" s="186">
        <f>ROUND(I414*H414,2)</f>
        <v>0</v>
      </c>
      <c r="BL414" s="23" t="s">
        <v>239</v>
      </c>
      <c r="BM414" s="23" t="s">
        <v>955</v>
      </c>
    </row>
    <row r="415" spans="2:65" s="10" customFormat="1" ht="29.85" customHeight="1">
      <c r="B415" s="160"/>
      <c r="D415" s="171" t="s">
        <v>70</v>
      </c>
      <c r="E415" s="172" t="s">
        <v>956</v>
      </c>
      <c r="F415" s="172" t="s">
        <v>957</v>
      </c>
      <c r="I415" s="163"/>
      <c r="J415" s="173">
        <f>BK415</f>
        <v>0</v>
      </c>
      <c r="L415" s="160"/>
      <c r="M415" s="165"/>
      <c r="N415" s="166"/>
      <c r="O415" s="166"/>
      <c r="P415" s="167">
        <f>SUM(P416:P419)</f>
        <v>0</v>
      </c>
      <c r="Q415" s="166"/>
      <c r="R415" s="167">
        <f>SUM(R416:R419)</f>
        <v>0.51324799999999993</v>
      </c>
      <c r="S415" s="166"/>
      <c r="T415" s="168">
        <f>SUM(T416:T419)</f>
        <v>0</v>
      </c>
      <c r="AR415" s="161" t="s">
        <v>81</v>
      </c>
      <c r="AT415" s="169" t="s">
        <v>70</v>
      </c>
      <c r="AU415" s="169" t="s">
        <v>79</v>
      </c>
      <c r="AY415" s="161" t="s">
        <v>148</v>
      </c>
      <c r="BK415" s="170">
        <f>SUM(BK416:BK419)</f>
        <v>0</v>
      </c>
    </row>
    <row r="416" spans="2:65" s="1" customFormat="1" ht="22.5" customHeight="1">
      <c r="B416" s="174"/>
      <c r="C416" s="175" t="s">
        <v>958</v>
      </c>
      <c r="D416" s="175" t="s">
        <v>150</v>
      </c>
      <c r="E416" s="176" t="s">
        <v>959</v>
      </c>
      <c r="F416" s="177" t="s">
        <v>960</v>
      </c>
      <c r="G416" s="178" t="s">
        <v>174</v>
      </c>
      <c r="H416" s="179">
        <v>17.2</v>
      </c>
      <c r="I416" s="180"/>
      <c r="J416" s="181">
        <f>ROUND(I416*H416,2)</f>
        <v>0</v>
      </c>
      <c r="K416" s="177" t="s">
        <v>5</v>
      </c>
      <c r="L416" s="40"/>
      <c r="M416" s="182" t="s">
        <v>5</v>
      </c>
      <c r="N416" s="183" t="s">
        <v>42</v>
      </c>
      <c r="O416" s="41"/>
      <c r="P416" s="184">
        <f>O416*H416</f>
        <v>0</v>
      </c>
      <c r="Q416" s="184">
        <v>2.9839999999999998E-2</v>
      </c>
      <c r="R416" s="184">
        <f>Q416*H416</f>
        <v>0.51324799999999993</v>
      </c>
      <c r="S416" s="184">
        <v>0</v>
      </c>
      <c r="T416" s="185">
        <f>S416*H416</f>
        <v>0</v>
      </c>
      <c r="AR416" s="23" t="s">
        <v>239</v>
      </c>
      <c r="AT416" s="23" t="s">
        <v>150</v>
      </c>
      <c r="AU416" s="23" t="s">
        <v>81</v>
      </c>
      <c r="AY416" s="23" t="s">
        <v>148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23" t="s">
        <v>79</v>
      </c>
      <c r="BK416" s="186">
        <f>ROUND(I416*H416,2)</f>
        <v>0</v>
      </c>
      <c r="BL416" s="23" t="s">
        <v>239</v>
      </c>
      <c r="BM416" s="23" t="s">
        <v>961</v>
      </c>
    </row>
    <row r="417" spans="2:65" s="11" customFormat="1">
      <c r="B417" s="187"/>
      <c r="D417" s="188" t="s">
        <v>156</v>
      </c>
      <c r="E417" s="189" t="s">
        <v>5</v>
      </c>
      <c r="F417" s="190" t="s">
        <v>962</v>
      </c>
      <c r="H417" s="191">
        <v>17.2</v>
      </c>
      <c r="I417" s="192"/>
      <c r="L417" s="187"/>
      <c r="M417" s="193"/>
      <c r="N417" s="194"/>
      <c r="O417" s="194"/>
      <c r="P417" s="194"/>
      <c r="Q417" s="194"/>
      <c r="R417" s="194"/>
      <c r="S417" s="194"/>
      <c r="T417" s="195"/>
      <c r="AT417" s="189" t="s">
        <v>156</v>
      </c>
      <c r="AU417" s="189" t="s">
        <v>81</v>
      </c>
      <c r="AV417" s="11" t="s">
        <v>81</v>
      </c>
      <c r="AW417" s="11" t="s">
        <v>35</v>
      </c>
      <c r="AX417" s="11" t="s">
        <v>71</v>
      </c>
      <c r="AY417" s="189" t="s">
        <v>148</v>
      </c>
    </row>
    <row r="418" spans="2:65" s="12" customFormat="1">
      <c r="B418" s="196"/>
      <c r="D418" s="197" t="s">
        <v>156</v>
      </c>
      <c r="E418" s="198" t="s">
        <v>5</v>
      </c>
      <c r="F418" s="199" t="s">
        <v>159</v>
      </c>
      <c r="H418" s="200">
        <v>17.2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205" t="s">
        <v>156</v>
      </c>
      <c r="AU418" s="205" t="s">
        <v>81</v>
      </c>
      <c r="AV418" s="12" t="s">
        <v>154</v>
      </c>
      <c r="AW418" s="12" t="s">
        <v>35</v>
      </c>
      <c r="AX418" s="12" t="s">
        <v>79</v>
      </c>
      <c r="AY418" s="205" t="s">
        <v>148</v>
      </c>
    </row>
    <row r="419" spans="2:65" s="1" customFormat="1" ht="31.5" customHeight="1">
      <c r="B419" s="174"/>
      <c r="C419" s="175" t="s">
        <v>963</v>
      </c>
      <c r="D419" s="175" t="s">
        <v>150</v>
      </c>
      <c r="E419" s="176" t="s">
        <v>964</v>
      </c>
      <c r="F419" s="177" t="s">
        <v>965</v>
      </c>
      <c r="G419" s="178" t="s">
        <v>758</v>
      </c>
      <c r="H419" s="236"/>
      <c r="I419" s="180"/>
      <c r="J419" s="181">
        <f>ROUND(I419*H419,2)</f>
        <v>0</v>
      </c>
      <c r="K419" s="177" t="s">
        <v>153</v>
      </c>
      <c r="L419" s="40"/>
      <c r="M419" s="182" t="s">
        <v>5</v>
      </c>
      <c r="N419" s="183" t="s">
        <v>42</v>
      </c>
      <c r="O419" s="41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AR419" s="23" t="s">
        <v>239</v>
      </c>
      <c r="AT419" s="23" t="s">
        <v>150</v>
      </c>
      <c r="AU419" s="23" t="s">
        <v>81</v>
      </c>
      <c r="AY419" s="23" t="s">
        <v>148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23" t="s">
        <v>79</v>
      </c>
      <c r="BK419" s="186">
        <f>ROUND(I419*H419,2)</f>
        <v>0</v>
      </c>
      <c r="BL419" s="23" t="s">
        <v>239</v>
      </c>
      <c r="BM419" s="23" t="s">
        <v>966</v>
      </c>
    </row>
    <row r="420" spans="2:65" s="10" customFormat="1" ht="29.85" customHeight="1">
      <c r="B420" s="160"/>
      <c r="D420" s="171" t="s">
        <v>70</v>
      </c>
      <c r="E420" s="172" t="s">
        <v>967</v>
      </c>
      <c r="F420" s="172" t="s">
        <v>968</v>
      </c>
      <c r="I420" s="163"/>
      <c r="J420" s="173">
        <f>BK420</f>
        <v>0</v>
      </c>
      <c r="L420" s="160"/>
      <c r="M420" s="165"/>
      <c r="N420" s="166"/>
      <c r="O420" s="166"/>
      <c r="P420" s="167">
        <f>SUM(P421:P432)</f>
        <v>0</v>
      </c>
      <c r="Q420" s="166"/>
      <c r="R420" s="167">
        <f>SUM(R421:R432)</f>
        <v>3.3993731000000005</v>
      </c>
      <c r="S420" s="166"/>
      <c r="T420" s="168">
        <f>SUM(T421:T432)</f>
        <v>0</v>
      </c>
      <c r="AR420" s="161" t="s">
        <v>81</v>
      </c>
      <c r="AT420" s="169" t="s">
        <v>70</v>
      </c>
      <c r="AU420" s="169" t="s">
        <v>79</v>
      </c>
      <c r="AY420" s="161" t="s">
        <v>148</v>
      </c>
      <c r="BK420" s="170">
        <f>SUM(BK421:BK432)</f>
        <v>0</v>
      </c>
    </row>
    <row r="421" spans="2:65" s="1" customFormat="1" ht="31.5" customHeight="1">
      <c r="B421" s="174"/>
      <c r="C421" s="175" t="s">
        <v>969</v>
      </c>
      <c r="D421" s="175" t="s">
        <v>150</v>
      </c>
      <c r="E421" s="176" t="s">
        <v>970</v>
      </c>
      <c r="F421" s="177" t="s">
        <v>971</v>
      </c>
      <c r="G421" s="178" t="s">
        <v>174</v>
      </c>
      <c r="H421" s="179">
        <v>46.3</v>
      </c>
      <c r="I421" s="180"/>
      <c r="J421" s="181">
        <f>ROUND(I421*H421,2)</f>
        <v>0</v>
      </c>
      <c r="K421" s="177" t="s">
        <v>153</v>
      </c>
      <c r="L421" s="40"/>
      <c r="M421" s="182" t="s">
        <v>5</v>
      </c>
      <c r="N421" s="183" t="s">
        <v>42</v>
      </c>
      <c r="O421" s="41"/>
      <c r="P421" s="184">
        <f>O421*H421</f>
        <v>0</v>
      </c>
      <c r="Q421" s="184">
        <v>6.7080000000000001E-2</v>
      </c>
      <c r="R421" s="184">
        <f>Q421*H421</f>
        <v>3.105804</v>
      </c>
      <c r="S421" s="184">
        <v>0</v>
      </c>
      <c r="T421" s="185">
        <f>S421*H421</f>
        <v>0</v>
      </c>
      <c r="AR421" s="23" t="s">
        <v>239</v>
      </c>
      <c r="AT421" s="23" t="s">
        <v>150</v>
      </c>
      <c r="AU421" s="23" t="s">
        <v>81</v>
      </c>
      <c r="AY421" s="23" t="s">
        <v>148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23" t="s">
        <v>79</v>
      </c>
      <c r="BK421" s="186">
        <f>ROUND(I421*H421,2)</f>
        <v>0</v>
      </c>
      <c r="BL421" s="23" t="s">
        <v>239</v>
      </c>
      <c r="BM421" s="23" t="s">
        <v>972</v>
      </c>
    </row>
    <row r="422" spans="2:65" s="11" customFormat="1">
      <c r="B422" s="187"/>
      <c r="D422" s="197" t="s">
        <v>156</v>
      </c>
      <c r="E422" s="206" t="s">
        <v>5</v>
      </c>
      <c r="F422" s="207" t="s">
        <v>973</v>
      </c>
      <c r="H422" s="208">
        <v>46.3</v>
      </c>
      <c r="I422" s="192"/>
      <c r="L422" s="187"/>
      <c r="M422" s="193"/>
      <c r="N422" s="194"/>
      <c r="O422" s="194"/>
      <c r="P422" s="194"/>
      <c r="Q422" s="194"/>
      <c r="R422" s="194"/>
      <c r="S422" s="194"/>
      <c r="T422" s="195"/>
      <c r="AT422" s="189" t="s">
        <v>156</v>
      </c>
      <c r="AU422" s="189" t="s">
        <v>81</v>
      </c>
      <c r="AV422" s="11" t="s">
        <v>81</v>
      </c>
      <c r="AW422" s="11" t="s">
        <v>35</v>
      </c>
      <c r="AX422" s="11" t="s">
        <v>79</v>
      </c>
      <c r="AY422" s="189" t="s">
        <v>148</v>
      </c>
    </row>
    <row r="423" spans="2:65" s="1" customFormat="1" ht="31.5" customHeight="1">
      <c r="B423" s="174"/>
      <c r="C423" s="175" t="s">
        <v>974</v>
      </c>
      <c r="D423" s="175" t="s">
        <v>150</v>
      </c>
      <c r="E423" s="176" t="s">
        <v>975</v>
      </c>
      <c r="F423" s="177" t="s">
        <v>976</v>
      </c>
      <c r="G423" s="178" t="s">
        <v>214</v>
      </c>
      <c r="H423" s="179">
        <v>12.8</v>
      </c>
      <c r="I423" s="180"/>
      <c r="J423" s="181">
        <f>ROUND(I423*H423,2)</f>
        <v>0</v>
      </c>
      <c r="K423" s="177" t="s">
        <v>153</v>
      </c>
      <c r="L423" s="40"/>
      <c r="M423" s="182" t="s">
        <v>5</v>
      </c>
      <c r="N423" s="183" t="s">
        <v>42</v>
      </c>
      <c r="O423" s="41"/>
      <c r="P423" s="184">
        <f>O423*H423</f>
        <v>0</v>
      </c>
      <c r="Q423" s="184">
        <v>7.3699999999999998E-3</v>
      </c>
      <c r="R423" s="184">
        <f>Q423*H423</f>
        <v>9.4336000000000003E-2</v>
      </c>
      <c r="S423" s="184">
        <v>0</v>
      </c>
      <c r="T423" s="185">
        <f>S423*H423</f>
        <v>0</v>
      </c>
      <c r="AR423" s="23" t="s">
        <v>239</v>
      </c>
      <c r="AT423" s="23" t="s">
        <v>150</v>
      </c>
      <c r="AU423" s="23" t="s">
        <v>81</v>
      </c>
      <c r="AY423" s="23" t="s">
        <v>148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23" t="s">
        <v>79</v>
      </c>
      <c r="BK423" s="186">
        <f>ROUND(I423*H423,2)</f>
        <v>0</v>
      </c>
      <c r="BL423" s="23" t="s">
        <v>239</v>
      </c>
      <c r="BM423" s="23" t="s">
        <v>977</v>
      </c>
    </row>
    <row r="424" spans="2:65" s="11" customFormat="1">
      <c r="B424" s="187"/>
      <c r="D424" s="197" t="s">
        <v>156</v>
      </c>
      <c r="E424" s="206" t="s">
        <v>5</v>
      </c>
      <c r="F424" s="207" t="s">
        <v>978</v>
      </c>
      <c r="H424" s="208">
        <v>12.8</v>
      </c>
      <c r="I424" s="192"/>
      <c r="L424" s="187"/>
      <c r="M424" s="193"/>
      <c r="N424" s="194"/>
      <c r="O424" s="194"/>
      <c r="P424" s="194"/>
      <c r="Q424" s="194"/>
      <c r="R424" s="194"/>
      <c r="S424" s="194"/>
      <c r="T424" s="195"/>
      <c r="AT424" s="189" t="s">
        <v>156</v>
      </c>
      <c r="AU424" s="189" t="s">
        <v>81</v>
      </c>
      <c r="AV424" s="11" t="s">
        <v>81</v>
      </c>
      <c r="AW424" s="11" t="s">
        <v>35</v>
      </c>
      <c r="AX424" s="11" t="s">
        <v>79</v>
      </c>
      <c r="AY424" s="189" t="s">
        <v>148</v>
      </c>
    </row>
    <row r="425" spans="2:65" s="1" customFormat="1" ht="31.5" customHeight="1">
      <c r="B425" s="174"/>
      <c r="C425" s="175" t="s">
        <v>979</v>
      </c>
      <c r="D425" s="175" t="s">
        <v>150</v>
      </c>
      <c r="E425" s="176" t="s">
        <v>980</v>
      </c>
      <c r="F425" s="177" t="s">
        <v>981</v>
      </c>
      <c r="G425" s="178" t="s">
        <v>214</v>
      </c>
      <c r="H425" s="179">
        <v>0.93</v>
      </c>
      <c r="I425" s="180"/>
      <c r="J425" s="181">
        <f>ROUND(I425*H425,2)</f>
        <v>0</v>
      </c>
      <c r="K425" s="177" t="s">
        <v>153</v>
      </c>
      <c r="L425" s="40"/>
      <c r="M425" s="182" t="s">
        <v>5</v>
      </c>
      <c r="N425" s="183" t="s">
        <v>42</v>
      </c>
      <c r="O425" s="41"/>
      <c r="P425" s="184">
        <f>O425*H425</f>
        <v>0</v>
      </c>
      <c r="Q425" s="184">
        <v>7.3699999999999998E-3</v>
      </c>
      <c r="R425" s="184">
        <f>Q425*H425</f>
        <v>6.8541000000000001E-3</v>
      </c>
      <c r="S425" s="184">
        <v>0</v>
      </c>
      <c r="T425" s="185">
        <f>S425*H425</f>
        <v>0</v>
      </c>
      <c r="AR425" s="23" t="s">
        <v>239</v>
      </c>
      <c r="AT425" s="23" t="s">
        <v>150</v>
      </c>
      <c r="AU425" s="23" t="s">
        <v>81</v>
      </c>
      <c r="AY425" s="23" t="s">
        <v>148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23" t="s">
        <v>79</v>
      </c>
      <c r="BK425" s="186">
        <f>ROUND(I425*H425,2)</f>
        <v>0</v>
      </c>
      <c r="BL425" s="23" t="s">
        <v>239</v>
      </c>
      <c r="BM425" s="23" t="s">
        <v>982</v>
      </c>
    </row>
    <row r="426" spans="2:65" s="1" customFormat="1" ht="31.5" customHeight="1">
      <c r="B426" s="174"/>
      <c r="C426" s="175" t="s">
        <v>983</v>
      </c>
      <c r="D426" s="175" t="s">
        <v>150</v>
      </c>
      <c r="E426" s="176" t="s">
        <v>984</v>
      </c>
      <c r="F426" s="177" t="s">
        <v>985</v>
      </c>
      <c r="G426" s="178" t="s">
        <v>214</v>
      </c>
      <c r="H426" s="179">
        <v>8.8000000000000007</v>
      </c>
      <c r="I426" s="180"/>
      <c r="J426" s="181">
        <f>ROUND(I426*H426,2)</f>
        <v>0</v>
      </c>
      <c r="K426" s="177" t="s">
        <v>153</v>
      </c>
      <c r="L426" s="40"/>
      <c r="M426" s="182" t="s">
        <v>5</v>
      </c>
      <c r="N426" s="183" t="s">
        <v>42</v>
      </c>
      <c r="O426" s="41"/>
      <c r="P426" s="184">
        <f>O426*H426</f>
        <v>0</v>
      </c>
      <c r="Q426" s="184">
        <v>1.3180000000000001E-2</v>
      </c>
      <c r="R426" s="184">
        <f>Q426*H426</f>
        <v>0.11598400000000002</v>
      </c>
      <c r="S426" s="184">
        <v>0</v>
      </c>
      <c r="T426" s="185">
        <f>S426*H426</f>
        <v>0</v>
      </c>
      <c r="AR426" s="23" t="s">
        <v>239</v>
      </c>
      <c r="AT426" s="23" t="s">
        <v>150</v>
      </c>
      <c r="AU426" s="23" t="s">
        <v>81</v>
      </c>
      <c r="AY426" s="23" t="s">
        <v>148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23" t="s">
        <v>79</v>
      </c>
      <c r="BK426" s="186">
        <f>ROUND(I426*H426,2)</f>
        <v>0</v>
      </c>
      <c r="BL426" s="23" t="s">
        <v>239</v>
      </c>
      <c r="BM426" s="23" t="s">
        <v>986</v>
      </c>
    </row>
    <row r="427" spans="2:65" s="11" customFormat="1">
      <c r="B427" s="187"/>
      <c r="D427" s="197" t="s">
        <v>156</v>
      </c>
      <c r="E427" s="206" t="s">
        <v>5</v>
      </c>
      <c r="F427" s="207" t="s">
        <v>987</v>
      </c>
      <c r="H427" s="208">
        <v>8.8000000000000007</v>
      </c>
      <c r="I427" s="192"/>
      <c r="L427" s="187"/>
      <c r="M427" s="193"/>
      <c r="N427" s="194"/>
      <c r="O427" s="194"/>
      <c r="P427" s="194"/>
      <c r="Q427" s="194"/>
      <c r="R427" s="194"/>
      <c r="S427" s="194"/>
      <c r="T427" s="195"/>
      <c r="AT427" s="189" t="s">
        <v>156</v>
      </c>
      <c r="AU427" s="189" t="s">
        <v>81</v>
      </c>
      <c r="AV427" s="11" t="s">
        <v>81</v>
      </c>
      <c r="AW427" s="11" t="s">
        <v>35</v>
      </c>
      <c r="AX427" s="11" t="s">
        <v>79</v>
      </c>
      <c r="AY427" s="189" t="s">
        <v>148</v>
      </c>
    </row>
    <row r="428" spans="2:65" s="1" customFormat="1" ht="22.5" customHeight="1">
      <c r="B428" s="174"/>
      <c r="C428" s="175" t="s">
        <v>988</v>
      </c>
      <c r="D428" s="175" t="s">
        <v>150</v>
      </c>
      <c r="E428" s="176" t="s">
        <v>989</v>
      </c>
      <c r="F428" s="177" t="s">
        <v>990</v>
      </c>
      <c r="G428" s="178" t="s">
        <v>174</v>
      </c>
      <c r="H428" s="179">
        <v>46.3</v>
      </c>
      <c r="I428" s="180"/>
      <c r="J428" s="181">
        <f>ROUND(I428*H428,2)</f>
        <v>0</v>
      </c>
      <c r="K428" s="177" t="s">
        <v>153</v>
      </c>
      <c r="L428" s="40"/>
      <c r="M428" s="182" t="s">
        <v>5</v>
      </c>
      <c r="N428" s="183" t="s">
        <v>42</v>
      </c>
      <c r="O428" s="41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AR428" s="23" t="s">
        <v>239</v>
      </c>
      <c r="AT428" s="23" t="s">
        <v>150</v>
      </c>
      <c r="AU428" s="23" t="s">
        <v>81</v>
      </c>
      <c r="AY428" s="23" t="s">
        <v>148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23" t="s">
        <v>79</v>
      </c>
      <c r="BK428" s="186">
        <f>ROUND(I428*H428,2)</f>
        <v>0</v>
      </c>
      <c r="BL428" s="23" t="s">
        <v>239</v>
      </c>
      <c r="BM428" s="23" t="s">
        <v>991</v>
      </c>
    </row>
    <row r="429" spans="2:65" s="11" customFormat="1">
      <c r="B429" s="187"/>
      <c r="D429" s="197" t="s">
        <v>156</v>
      </c>
      <c r="E429" s="206" t="s">
        <v>5</v>
      </c>
      <c r="F429" s="207" t="s">
        <v>916</v>
      </c>
      <c r="H429" s="208">
        <v>46.3</v>
      </c>
      <c r="I429" s="192"/>
      <c r="L429" s="187"/>
      <c r="M429" s="193"/>
      <c r="N429" s="194"/>
      <c r="O429" s="194"/>
      <c r="P429" s="194"/>
      <c r="Q429" s="194"/>
      <c r="R429" s="194"/>
      <c r="S429" s="194"/>
      <c r="T429" s="195"/>
      <c r="AT429" s="189" t="s">
        <v>156</v>
      </c>
      <c r="AU429" s="189" t="s">
        <v>81</v>
      </c>
      <c r="AV429" s="11" t="s">
        <v>81</v>
      </c>
      <c r="AW429" s="11" t="s">
        <v>35</v>
      </c>
      <c r="AX429" s="11" t="s">
        <v>79</v>
      </c>
      <c r="AY429" s="189" t="s">
        <v>148</v>
      </c>
    </row>
    <row r="430" spans="2:65" s="1" customFormat="1" ht="22.5" customHeight="1">
      <c r="B430" s="174"/>
      <c r="C430" s="215" t="s">
        <v>833</v>
      </c>
      <c r="D430" s="215" t="s">
        <v>305</v>
      </c>
      <c r="E430" s="216" t="s">
        <v>992</v>
      </c>
      <c r="F430" s="217" t="s">
        <v>993</v>
      </c>
      <c r="G430" s="218" t="s">
        <v>174</v>
      </c>
      <c r="H430" s="219">
        <v>50.93</v>
      </c>
      <c r="I430" s="220"/>
      <c r="J430" s="221">
        <f>ROUND(I430*H430,2)</f>
        <v>0</v>
      </c>
      <c r="K430" s="217" t="s">
        <v>5</v>
      </c>
      <c r="L430" s="222"/>
      <c r="M430" s="223" t="s">
        <v>5</v>
      </c>
      <c r="N430" s="224" t="s">
        <v>42</v>
      </c>
      <c r="O430" s="41"/>
      <c r="P430" s="184">
        <f>O430*H430</f>
        <v>0</v>
      </c>
      <c r="Q430" s="184">
        <v>1.5E-3</v>
      </c>
      <c r="R430" s="184">
        <f>Q430*H430</f>
        <v>7.6395000000000005E-2</v>
      </c>
      <c r="S430" s="184">
        <v>0</v>
      </c>
      <c r="T430" s="185">
        <f>S430*H430</f>
        <v>0</v>
      </c>
      <c r="AR430" s="23" t="s">
        <v>416</v>
      </c>
      <c r="AT430" s="23" t="s">
        <v>305</v>
      </c>
      <c r="AU430" s="23" t="s">
        <v>81</v>
      </c>
      <c r="AY430" s="23" t="s">
        <v>148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23" t="s">
        <v>79</v>
      </c>
      <c r="BK430" s="186">
        <f>ROUND(I430*H430,2)</f>
        <v>0</v>
      </c>
      <c r="BL430" s="23" t="s">
        <v>239</v>
      </c>
      <c r="BM430" s="23" t="s">
        <v>994</v>
      </c>
    </row>
    <row r="431" spans="2:65" s="11" customFormat="1">
      <c r="B431" s="187"/>
      <c r="D431" s="197" t="s">
        <v>156</v>
      </c>
      <c r="F431" s="207" t="s">
        <v>995</v>
      </c>
      <c r="H431" s="208">
        <v>50.93</v>
      </c>
      <c r="I431" s="192"/>
      <c r="L431" s="187"/>
      <c r="M431" s="193"/>
      <c r="N431" s="194"/>
      <c r="O431" s="194"/>
      <c r="P431" s="194"/>
      <c r="Q431" s="194"/>
      <c r="R431" s="194"/>
      <c r="S431" s="194"/>
      <c r="T431" s="195"/>
      <c r="AT431" s="189" t="s">
        <v>156</v>
      </c>
      <c r="AU431" s="189" t="s">
        <v>81</v>
      </c>
      <c r="AV431" s="11" t="s">
        <v>81</v>
      </c>
      <c r="AW431" s="11" t="s">
        <v>6</v>
      </c>
      <c r="AX431" s="11" t="s">
        <v>79</v>
      </c>
      <c r="AY431" s="189" t="s">
        <v>148</v>
      </c>
    </row>
    <row r="432" spans="2:65" s="1" customFormat="1" ht="31.5" customHeight="1">
      <c r="B432" s="174"/>
      <c r="C432" s="175" t="s">
        <v>996</v>
      </c>
      <c r="D432" s="175" t="s">
        <v>150</v>
      </c>
      <c r="E432" s="176" t="s">
        <v>997</v>
      </c>
      <c r="F432" s="177" t="s">
        <v>998</v>
      </c>
      <c r="G432" s="178" t="s">
        <v>758</v>
      </c>
      <c r="H432" s="236"/>
      <c r="I432" s="180"/>
      <c r="J432" s="181">
        <f>ROUND(I432*H432,2)</f>
        <v>0</v>
      </c>
      <c r="K432" s="177" t="s">
        <v>153</v>
      </c>
      <c r="L432" s="40"/>
      <c r="M432" s="182" t="s">
        <v>5</v>
      </c>
      <c r="N432" s="183" t="s">
        <v>42</v>
      </c>
      <c r="O432" s="41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AR432" s="23" t="s">
        <v>239</v>
      </c>
      <c r="AT432" s="23" t="s">
        <v>150</v>
      </c>
      <c r="AU432" s="23" t="s">
        <v>81</v>
      </c>
      <c r="AY432" s="23" t="s">
        <v>148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23" t="s">
        <v>79</v>
      </c>
      <c r="BK432" s="186">
        <f>ROUND(I432*H432,2)</f>
        <v>0</v>
      </c>
      <c r="BL432" s="23" t="s">
        <v>239</v>
      </c>
      <c r="BM432" s="23" t="s">
        <v>999</v>
      </c>
    </row>
    <row r="433" spans="2:65" s="10" customFormat="1" ht="29.85" customHeight="1">
      <c r="B433" s="160"/>
      <c r="D433" s="171" t="s">
        <v>70</v>
      </c>
      <c r="E433" s="172" t="s">
        <v>1000</v>
      </c>
      <c r="F433" s="172" t="s">
        <v>1001</v>
      </c>
      <c r="I433" s="163"/>
      <c r="J433" s="173">
        <f>BK433</f>
        <v>0</v>
      </c>
      <c r="L433" s="160"/>
      <c r="M433" s="165"/>
      <c r="N433" s="166"/>
      <c r="O433" s="166"/>
      <c r="P433" s="167">
        <f>SUM(P434:P436)</f>
        <v>0</v>
      </c>
      <c r="Q433" s="166"/>
      <c r="R433" s="167">
        <f>SUM(R434:R436)</f>
        <v>7.4869999999999992E-2</v>
      </c>
      <c r="S433" s="166"/>
      <c r="T433" s="168">
        <f>SUM(T434:T436)</f>
        <v>0</v>
      </c>
      <c r="AR433" s="161" t="s">
        <v>81</v>
      </c>
      <c r="AT433" s="169" t="s">
        <v>70</v>
      </c>
      <c r="AU433" s="169" t="s">
        <v>79</v>
      </c>
      <c r="AY433" s="161" t="s">
        <v>148</v>
      </c>
      <c r="BK433" s="170">
        <f>SUM(BK434:BK436)</f>
        <v>0</v>
      </c>
    </row>
    <row r="434" spans="2:65" s="1" customFormat="1" ht="31.5" customHeight="1">
      <c r="B434" s="174"/>
      <c r="C434" s="175" t="s">
        <v>1002</v>
      </c>
      <c r="D434" s="175" t="s">
        <v>150</v>
      </c>
      <c r="E434" s="176" t="s">
        <v>1003</v>
      </c>
      <c r="F434" s="177" t="s">
        <v>1004</v>
      </c>
      <c r="G434" s="178" t="s">
        <v>294</v>
      </c>
      <c r="H434" s="179">
        <v>1</v>
      </c>
      <c r="I434" s="180"/>
      <c r="J434" s="181">
        <f>ROUND(I434*H434,2)</f>
        <v>0</v>
      </c>
      <c r="K434" s="177" t="s">
        <v>153</v>
      </c>
      <c r="L434" s="40"/>
      <c r="M434" s="182" t="s">
        <v>5</v>
      </c>
      <c r="N434" s="183" t="s">
        <v>42</v>
      </c>
      <c r="O434" s="41"/>
      <c r="P434" s="184">
        <f>O434*H434</f>
        <v>0</v>
      </c>
      <c r="Q434" s="184">
        <v>8.7000000000000001E-4</v>
      </c>
      <c r="R434" s="184">
        <f>Q434*H434</f>
        <v>8.7000000000000001E-4</v>
      </c>
      <c r="S434" s="184">
        <v>0</v>
      </c>
      <c r="T434" s="185">
        <f>S434*H434</f>
        <v>0</v>
      </c>
      <c r="AR434" s="23" t="s">
        <v>239</v>
      </c>
      <c r="AT434" s="23" t="s">
        <v>150</v>
      </c>
      <c r="AU434" s="23" t="s">
        <v>81</v>
      </c>
      <c r="AY434" s="23" t="s">
        <v>148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23" t="s">
        <v>79</v>
      </c>
      <c r="BK434" s="186">
        <f>ROUND(I434*H434,2)</f>
        <v>0</v>
      </c>
      <c r="BL434" s="23" t="s">
        <v>239</v>
      </c>
      <c r="BM434" s="23" t="s">
        <v>1005</v>
      </c>
    </row>
    <row r="435" spans="2:65" s="1" customFormat="1" ht="31.5" customHeight="1">
      <c r="B435" s="174"/>
      <c r="C435" s="215" t="s">
        <v>1006</v>
      </c>
      <c r="D435" s="215" t="s">
        <v>305</v>
      </c>
      <c r="E435" s="216" t="s">
        <v>1007</v>
      </c>
      <c r="F435" s="217" t="s">
        <v>1008</v>
      </c>
      <c r="G435" s="218" t="s">
        <v>294</v>
      </c>
      <c r="H435" s="219">
        <v>1</v>
      </c>
      <c r="I435" s="220"/>
      <c r="J435" s="221">
        <f>ROUND(I435*H435,2)</f>
        <v>0</v>
      </c>
      <c r="K435" s="217" t="s">
        <v>5</v>
      </c>
      <c r="L435" s="222"/>
      <c r="M435" s="223" t="s">
        <v>5</v>
      </c>
      <c r="N435" s="224" t="s">
        <v>42</v>
      </c>
      <c r="O435" s="41"/>
      <c r="P435" s="184">
        <f>O435*H435</f>
        <v>0</v>
      </c>
      <c r="Q435" s="184">
        <v>7.3999999999999996E-2</v>
      </c>
      <c r="R435" s="184">
        <f>Q435*H435</f>
        <v>7.3999999999999996E-2</v>
      </c>
      <c r="S435" s="184">
        <v>0</v>
      </c>
      <c r="T435" s="185">
        <f>S435*H435</f>
        <v>0</v>
      </c>
      <c r="AR435" s="23" t="s">
        <v>416</v>
      </c>
      <c r="AT435" s="23" t="s">
        <v>305</v>
      </c>
      <c r="AU435" s="23" t="s">
        <v>81</v>
      </c>
      <c r="AY435" s="23" t="s">
        <v>148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23" t="s">
        <v>79</v>
      </c>
      <c r="BK435" s="186">
        <f>ROUND(I435*H435,2)</f>
        <v>0</v>
      </c>
      <c r="BL435" s="23" t="s">
        <v>239</v>
      </c>
      <c r="BM435" s="23" t="s">
        <v>1009</v>
      </c>
    </row>
    <row r="436" spans="2:65" s="1" customFormat="1" ht="31.5" customHeight="1">
      <c r="B436" s="174"/>
      <c r="C436" s="175" t="s">
        <v>1010</v>
      </c>
      <c r="D436" s="175" t="s">
        <v>150</v>
      </c>
      <c r="E436" s="176" t="s">
        <v>1011</v>
      </c>
      <c r="F436" s="177" t="s">
        <v>1012</v>
      </c>
      <c r="G436" s="178" t="s">
        <v>758</v>
      </c>
      <c r="H436" s="236"/>
      <c r="I436" s="180"/>
      <c r="J436" s="181">
        <f>ROUND(I436*H436,2)</f>
        <v>0</v>
      </c>
      <c r="K436" s="177" t="s">
        <v>153</v>
      </c>
      <c r="L436" s="40"/>
      <c r="M436" s="182" t="s">
        <v>5</v>
      </c>
      <c r="N436" s="183" t="s">
        <v>42</v>
      </c>
      <c r="O436" s="41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AR436" s="23" t="s">
        <v>239</v>
      </c>
      <c r="AT436" s="23" t="s">
        <v>150</v>
      </c>
      <c r="AU436" s="23" t="s">
        <v>81</v>
      </c>
      <c r="AY436" s="23" t="s">
        <v>148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23" t="s">
        <v>79</v>
      </c>
      <c r="BK436" s="186">
        <f>ROUND(I436*H436,2)</f>
        <v>0</v>
      </c>
      <c r="BL436" s="23" t="s">
        <v>239</v>
      </c>
      <c r="BM436" s="23" t="s">
        <v>1013</v>
      </c>
    </row>
    <row r="437" spans="2:65" s="10" customFormat="1" ht="29.85" customHeight="1">
      <c r="B437" s="160"/>
      <c r="D437" s="171" t="s">
        <v>70</v>
      </c>
      <c r="E437" s="172" t="s">
        <v>289</v>
      </c>
      <c r="F437" s="172" t="s">
        <v>290</v>
      </c>
      <c r="I437" s="163"/>
      <c r="J437" s="173">
        <f>BK437</f>
        <v>0</v>
      </c>
      <c r="L437" s="160"/>
      <c r="M437" s="165"/>
      <c r="N437" s="166"/>
      <c r="O437" s="166"/>
      <c r="P437" s="167">
        <f>SUM(P438:P464)</f>
        <v>0</v>
      </c>
      <c r="Q437" s="166"/>
      <c r="R437" s="167">
        <f>SUM(R438:R464)</f>
        <v>9.6257399999999993E-2</v>
      </c>
      <c r="S437" s="166"/>
      <c r="T437" s="168">
        <f>SUM(T438:T464)</f>
        <v>0</v>
      </c>
      <c r="AR437" s="161" t="s">
        <v>81</v>
      </c>
      <c r="AT437" s="169" t="s">
        <v>70</v>
      </c>
      <c r="AU437" s="169" t="s">
        <v>79</v>
      </c>
      <c r="AY437" s="161" t="s">
        <v>148</v>
      </c>
      <c r="BK437" s="170">
        <f>SUM(BK438:BK464)</f>
        <v>0</v>
      </c>
    </row>
    <row r="438" spans="2:65" s="1" customFormat="1" ht="22.5" customHeight="1">
      <c r="B438" s="174"/>
      <c r="C438" s="175" t="s">
        <v>1014</v>
      </c>
      <c r="D438" s="175" t="s">
        <v>150</v>
      </c>
      <c r="E438" s="176" t="s">
        <v>1015</v>
      </c>
      <c r="F438" s="177" t="s">
        <v>1016</v>
      </c>
      <c r="G438" s="178" t="s">
        <v>174</v>
      </c>
      <c r="H438" s="179">
        <v>2.31</v>
      </c>
      <c r="I438" s="180"/>
      <c r="J438" s="181">
        <f>ROUND(I438*H438,2)</f>
        <v>0</v>
      </c>
      <c r="K438" s="177" t="s">
        <v>153</v>
      </c>
      <c r="L438" s="40"/>
      <c r="M438" s="182" t="s">
        <v>5</v>
      </c>
      <c r="N438" s="183" t="s">
        <v>42</v>
      </c>
      <c r="O438" s="41"/>
      <c r="P438" s="184">
        <f>O438*H438</f>
        <v>0</v>
      </c>
      <c r="Q438" s="184">
        <v>9.0000000000000006E-5</v>
      </c>
      <c r="R438" s="184">
        <f>Q438*H438</f>
        <v>2.0790000000000001E-4</v>
      </c>
      <c r="S438" s="184">
        <v>0</v>
      </c>
      <c r="T438" s="185">
        <f>S438*H438</f>
        <v>0</v>
      </c>
      <c r="AR438" s="23" t="s">
        <v>239</v>
      </c>
      <c r="AT438" s="23" t="s">
        <v>150</v>
      </c>
      <c r="AU438" s="23" t="s">
        <v>81</v>
      </c>
      <c r="AY438" s="23" t="s">
        <v>148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23" t="s">
        <v>79</v>
      </c>
      <c r="BK438" s="186">
        <f>ROUND(I438*H438,2)</f>
        <v>0</v>
      </c>
      <c r="BL438" s="23" t="s">
        <v>239</v>
      </c>
      <c r="BM438" s="23" t="s">
        <v>1017</v>
      </c>
    </row>
    <row r="439" spans="2:65" s="11" customFormat="1">
      <c r="B439" s="187"/>
      <c r="D439" s="197" t="s">
        <v>156</v>
      </c>
      <c r="E439" s="206" t="s">
        <v>5</v>
      </c>
      <c r="F439" s="207" t="s">
        <v>1018</v>
      </c>
      <c r="H439" s="208">
        <v>2.31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89" t="s">
        <v>156</v>
      </c>
      <c r="AU439" s="189" t="s">
        <v>81</v>
      </c>
      <c r="AV439" s="11" t="s">
        <v>81</v>
      </c>
      <c r="AW439" s="11" t="s">
        <v>35</v>
      </c>
      <c r="AX439" s="11" t="s">
        <v>79</v>
      </c>
      <c r="AY439" s="189" t="s">
        <v>148</v>
      </c>
    </row>
    <row r="440" spans="2:65" s="1" customFormat="1" ht="22.5" customHeight="1">
      <c r="B440" s="174"/>
      <c r="C440" s="215" t="s">
        <v>1019</v>
      </c>
      <c r="D440" s="215" t="s">
        <v>305</v>
      </c>
      <c r="E440" s="216" t="s">
        <v>1020</v>
      </c>
      <c r="F440" s="217" t="s">
        <v>1021</v>
      </c>
      <c r="G440" s="218" t="s">
        <v>294</v>
      </c>
      <c r="H440" s="219">
        <v>1</v>
      </c>
      <c r="I440" s="220"/>
      <c r="J440" s="221">
        <f>ROUND(I440*H440,2)</f>
        <v>0</v>
      </c>
      <c r="K440" s="217" t="s">
        <v>5</v>
      </c>
      <c r="L440" s="222"/>
      <c r="M440" s="223" t="s">
        <v>5</v>
      </c>
      <c r="N440" s="224" t="s">
        <v>42</v>
      </c>
      <c r="O440" s="41"/>
      <c r="P440" s="184">
        <f>O440*H440</f>
        <v>0</v>
      </c>
      <c r="Q440" s="184">
        <v>4.7500000000000001E-2</v>
      </c>
      <c r="R440" s="184">
        <f>Q440*H440</f>
        <v>4.7500000000000001E-2</v>
      </c>
      <c r="S440" s="184">
        <v>0</v>
      </c>
      <c r="T440" s="185">
        <f>S440*H440</f>
        <v>0</v>
      </c>
      <c r="AR440" s="23" t="s">
        <v>416</v>
      </c>
      <c r="AT440" s="23" t="s">
        <v>305</v>
      </c>
      <c r="AU440" s="23" t="s">
        <v>81</v>
      </c>
      <c r="AY440" s="23" t="s">
        <v>148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23" t="s">
        <v>79</v>
      </c>
      <c r="BK440" s="186">
        <f>ROUND(I440*H440,2)</f>
        <v>0</v>
      </c>
      <c r="BL440" s="23" t="s">
        <v>239</v>
      </c>
      <c r="BM440" s="23" t="s">
        <v>1022</v>
      </c>
    </row>
    <row r="441" spans="2:65" s="1" customFormat="1" ht="31.5" customHeight="1">
      <c r="B441" s="174"/>
      <c r="C441" s="175" t="s">
        <v>1023</v>
      </c>
      <c r="D441" s="175" t="s">
        <v>150</v>
      </c>
      <c r="E441" s="176" t="s">
        <v>1024</v>
      </c>
      <c r="F441" s="177" t="s">
        <v>1025</v>
      </c>
      <c r="G441" s="178" t="s">
        <v>214</v>
      </c>
      <c r="H441" s="179">
        <v>15.91</v>
      </c>
      <c r="I441" s="180"/>
      <c r="J441" s="181">
        <f>ROUND(I441*H441,2)</f>
        <v>0</v>
      </c>
      <c r="K441" s="177" t="s">
        <v>153</v>
      </c>
      <c r="L441" s="40"/>
      <c r="M441" s="182" t="s">
        <v>5</v>
      </c>
      <c r="N441" s="183" t="s">
        <v>42</v>
      </c>
      <c r="O441" s="41"/>
      <c r="P441" s="184">
        <f>O441*H441</f>
        <v>0</v>
      </c>
      <c r="Q441" s="184">
        <v>5.0000000000000002E-5</v>
      </c>
      <c r="R441" s="184">
        <f>Q441*H441</f>
        <v>7.9550000000000009E-4</v>
      </c>
      <c r="S441" s="184">
        <v>0</v>
      </c>
      <c r="T441" s="185">
        <f>S441*H441</f>
        <v>0</v>
      </c>
      <c r="AR441" s="23" t="s">
        <v>239</v>
      </c>
      <c r="AT441" s="23" t="s">
        <v>150</v>
      </c>
      <c r="AU441" s="23" t="s">
        <v>81</v>
      </c>
      <c r="AY441" s="23" t="s">
        <v>148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23" t="s">
        <v>79</v>
      </c>
      <c r="BK441" s="186">
        <f>ROUND(I441*H441,2)</f>
        <v>0</v>
      </c>
      <c r="BL441" s="23" t="s">
        <v>239</v>
      </c>
      <c r="BM441" s="23" t="s">
        <v>1026</v>
      </c>
    </row>
    <row r="442" spans="2:65" s="11" customFormat="1">
      <c r="B442" s="187"/>
      <c r="D442" s="188" t="s">
        <v>156</v>
      </c>
      <c r="E442" s="189" t="s">
        <v>5</v>
      </c>
      <c r="F442" s="190" t="s">
        <v>1027</v>
      </c>
      <c r="H442" s="191">
        <v>5.05</v>
      </c>
      <c r="I442" s="192"/>
      <c r="L442" s="187"/>
      <c r="M442" s="193"/>
      <c r="N442" s="194"/>
      <c r="O442" s="194"/>
      <c r="P442" s="194"/>
      <c r="Q442" s="194"/>
      <c r="R442" s="194"/>
      <c r="S442" s="194"/>
      <c r="T442" s="195"/>
      <c r="AT442" s="189" t="s">
        <v>156</v>
      </c>
      <c r="AU442" s="189" t="s">
        <v>81</v>
      </c>
      <c r="AV442" s="11" t="s">
        <v>81</v>
      </c>
      <c r="AW442" s="11" t="s">
        <v>35</v>
      </c>
      <c r="AX442" s="11" t="s">
        <v>71</v>
      </c>
      <c r="AY442" s="189" t="s">
        <v>148</v>
      </c>
    </row>
    <row r="443" spans="2:65" s="11" customFormat="1">
      <c r="B443" s="187"/>
      <c r="D443" s="188" t="s">
        <v>156</v>
      </c>
      <c r="E443" s="189" t="s">
        <v>5</v>
      </c>
      <c r="F443" s="190" t="s">
        <v>1028</v>
      </c>
      <c r="H443" s="191">
        <v>5.05</v>
      </c>
      <c r="I443" s="192"/>
      <c r="L443" s="187"/>
      <c r="M443" s="193"/>
      <c r="N443" s="194"/>
      <c r="O443" s="194"/>
      <c r="P443" s="194"/>
      <c r="Q443" s="194"/>
      <c r="R443" s="194"/>
      <c r="S443" s="194"/>
      <c r="T443" s="195"/>
      <c r="AT443" s="189" t="s">
        <v>156</v>
      </c>
      <c r="AU443" s="189" t="s">
        <v>81</v>
      </c>
      <c r="AV443" s="11" t="s">
        <v>81</v>
      </c>
      <c r="AW443" s="11" t="s">
        <v>35</v>
      </c>
      <c r="AX443" s="11" t="s">
        <v>71</v>
      </c>
      <c r="AY443" s="189" t="s">
        <v>148</v>
      </c>
    </row>
    <row r="444" spans="2:65" s="11" customFormat="1">
      <c r="B444" s="187"/>
      <c r="D444" s="188" t="s">
        <v>156</v>
      </c>
      <c r="E444" s="189" t="s">
        <v>5</v>
      </c>
      <c r="F444" s="190" t="s">
        <v>1029</v>
      </c>
      <c r="H444" s="191">
        <v>5.81</v>
      </c>
      <c r="I444" s="192"/>
      <c r="L444" s="187"/>
      <c r="M444" s="193"/>
      <c r="N444" s="194"/>
      <c r="O444" s="194"/>
      <c r="P444" s="194"/>
      <c r="Q444" s="194"/>
      <c r="R444" s="194"/>
      <c r="S444" s="194"/>
      <c r="T444" s="195"/>
      <c r="AT444" s="189" t="s">
        <v>156</v>
      </c>
      <c r="AU444" s="189" t="s">
        <v>81</v>
      </c>
      <c r="AV444" s="11" t="s">
        <v>81</v>
      </c>
      <c r="AW444" s="11" t="s">
        <v>35</v>
      </c>
      <c r="AX444" s="11" t="s">
        <v>71</v>
      </c>
      <c r="AY444" s="189" t="s">
        <v>148</v>
      </c>
    </row>
    <row r="445" spans="2:65" s="12" customFormat="1">
      <c r="B445" s="196"/>
      <c r="D445" s="197" t="s">
        <v>156</v>
      </c>
      <c r="E445" s="198" t="s">
        <v>5</v>
      </c>
      <c r="F445" s="199" t="s">
        <v>159</v>
      </c>
      <c r="H445" s="200">
        <v>15.91</v>
      </c>
      <c r="I445" s="201"/>
      <c r="L445" s="196"/>
      <c r="M445" s="202"/>
      <c r="N445" s="203"/>
      <c r="O445" s="203"/>
      <c r="P445" s="203"/>
      <c r="Q445" s="203"/>
      <c r="R445" s="203"/>
      <c r="S445" s="203"/>
      <c r="T445" s="204"/>
      <c r="AT445" s="205" t="s">
        <v>156</v>
      </c>
      <c r="AU445" s="205" t="s">
        <v>81</v>
      </c>
      <c r="AV445" s="12" t="s">
        <v>154</v>
      </c>
      <c r="AW445" s="12" t="s">
        <v>35</v>
      </c>
      <c r="AX445" s="12" t="s">
        <v>79</v>
      </c>
      <c r="AY445" s="205" t="s">
        <v>148</v>
      </c>
    </row>
    <row r="446" spans="2:65" s="1" customFormat="1" ht="22.5" customHeight="1">
      <c r="B446" s="174"/>
      <c r="C446" s="215" t="s">
        <v>1030</v>
      </c>
      <c r="D446" s="215" t="s">
        <v>305</v>
      </c>
      <c r="E446" s="216" t="s">
        <v>1031</v>
      </c>
      <c r="F446" s="217" t="s">
        <v>1032</v>
      </c>
      <c r="G446" s="218" t="s">
        <v>294</v>
      </c>
      <c r="H446" s="219">
        <v>2</v>
      </c>
      <c r="I446" s="220"/>
      <c r="J446" s="221">
        <f>ROUND(I446*H446,2)</f>
        <v>0</v>
      </c>
      <c r="K446" s="217" t="s">
        <v>153</v>
      </c>
      <c r="L446" s="222"/>
      <c r="M446" s="223" t="s">
        <v>5</v>
      </c>
      <c r="N446" s="224" t="s">
        <v>42</v>
      </c>
      <c r="O446" s="41"/>
      <c r="P446" s="184">
        <f>O446*H446</f>
        <v>0</v>
      </c>
      <c r="Q446" s="184">
        <v>1.481E-2</v>
      </c>
      <c r="R446" s="184">
        <f>Q446*H446</f>
        <v>2.962E-2</v>
      </c>
      <c r="S446" s="184">
        <v>0</v>
      </c>
      <c r="T446" s="185">
        <f>S446*H446</f>
        <v>0</v>
      </c>
      <c r="AR446" s="23" t="s">
        <v>416</v>
      </c>
      <c r="AT446" s="23" t="s">
        <v>305</v>
      </c>
      <c r="AU446" s="23" t="s">
        <v>81</v>
      </c>
      <c r="AY446" s="23" t="s">
        <v>148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23" t="s">
        <v>79</v>
      </c>
      <c r="BK446" s="186">
        <f>ROUND(I446*H446,2)</f>
        <v>0</v>
      </c>
      <c r="BL446" s="23" t="s">
        <v>239</v>
      </c>
      <c r="BM446" s="23" t="s">
        <v>1033</v>
      </c>
    </row>
    <row r="447" spans="2:65" s="11" customFormat="1">
      <c r="B447" s="187"/>
      <c r="D447" s="197" t="s">
        <v>156</v>
      </c>
      <c r="E447" s="206" t="s">
        <v>5</v>
      </c>
      <c r="F447" s="207" t="s">
        <v>1034</v>
      </c>
      <c r="H447" s="208">
        <v>2</v>
      </c>
      <c r="I447" s="192"/>
      <c r="L447" s="187"/>
      <c r="M447" s="193"/>
      <c r="N447" s="194"/>
      <c r="O447" s="194"/>
      <c r="P447" s="194"/>
      <c r="Q447" s="194"/>
      <c r="R447" s="194"/>
      <c r="S447" s="194"/>
      <c r="T447" s="195"/>
      <c r="AT447" s="189" t="s">
        <v>156</v>
      </c>
      <c r="AU447" s="189" t="s">
        <v>81</v>
      </c>
      <c r="AV447" s="11" t="s">
        <v>81</v>
      </c>
      <c r="AW447" s="11" t="s">
        <v>35</v>
      </c>
      <c r="AX447" s="11" t="s">
        <v>79</v>
      </c>
      <c r="AY447" s="189" t="s">
        <v>148</v>
      </c>
    </row>
    <row r="448" spans="2:65" s="1" customFormat="1" ht="22.5" customHeight="1">
      <c r="B448" s="174"/>
      <c r="C448" s="215" t="s">
        <v>1035</v>
      </c>
      <c r="D448" s="215" t="s">
        <v>305</v>
      </c>
      <c r="E448" s="216" t="s">
        <v>1036</v>
      </c>
      <c r="F448" s="217" t="s">
        <v>1037</v>
      </c>
      <c r="G448" s="218" t="s">
        <v>294</v>
      </c>
      <c r="H448" s="219">
        <v>1</v>
      </c>
      <c r="I448" s="220"/>
      <c r="J448" s="221">
        <f>ROUND(I448*H448,2)</f>
        <v>0</v>
      </c>
      <c r="K448" s="217" t="s">
        <v>5</v>
      </c>
      <c r="L448" s="222"/>
      <c r="M448" s="223" t="s">
        <v>5</v>
      </c>
      <c r="N448" s="224" t="s">
        <v>42</v>
      </c>
      <c r="O448" s="41"/>
      <c r="P448" s="184">
        <f>O448*H448</f>
        <v>0</v>
      </c>
      <c r="Q448" s="184">
        <v>1.1639999999999999E-2</v>
      </c>
      <c r="R448" s="184">
        <f>Q448*H448</f>
        <v>1.1639999999999999E-2</v>
      </c>
      <c r="S448" s="184">
        <v>0</v>
      </c>
      <c r="T448" s="185">
        <f>S448*H448</f>
        <v>0</v>
      </c>
      <c r="AR448" s="23" t="s">
        <v>416</v>
      </c>
      <c r="AT448" s="23" t="s">
        <v>305</v>
      </c>
      <c r="AU448" s="23" t="s">
        <v>81</v>
      </c>
      <c r="AY448" s="23" t="s">
        <v>148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23" t="s">
        <v>79</v>
      </c>
      <c r="BK448" s="186">
        <f>ROUND(I448*H448,2)</f>
        <v>0</v>
      </c>
      <c r="BL448" s="23" t="s">
        <v>239</v>
      </c>
      <c r="BM448" s="23" t="s">
        <v>1038</v>
      </c>
    </row>
    <row r="449" spans="2:65" s="11" customFormat="1">
      <c r="B449" s="187"/>
      <c r="D449" s="188" t="s">
        <v>156</v>
      </c>
      <c r="E449" s="189" t="s">
        <v>5</v>
      </c>
      <c r="F449" s="190" t="s">
        <v>1039</v>
      </c>
      <c r="H449" s="191">
        <v>1</v>
      </c>
      <c r="I449" s="192"/>
      <c r="L449" s="187"/>
      <c r="M449" s="193"/>
      <c r="N449" s="194"/>
      <c r="O449" s="194"/>
      <c r="P449" s="194"/>
      <c r="Q449" s="194"/>
      <c r="R449" s="194"/>
      <c r="S449" s="194"/>
      <c r="T449" s="195"/>
      <c r="AT449" s="189" t="s">
        <v>156</v>
      </c>
      <c r="AU449" s="189" t="s">
        <v>81</v>
      </c>
      <c r="AV449" s="11" t="s">
        <v>81</v>
      </c>
      <c r="AW449" s="11" t="s">
        <v>35</v>
      </c>
      <c r="AX449" s="11" t="s">
        <v>79</v>
      </c>
      <c r="AY449" s="189" t="s">
        <v>148</v>
      </c>
    </row>
    <row r="450" spans="2:65" s="11" customFormat="1">
      <c r="B450" s="187"/>
      <c r="D450" s="188" t="s">
        <v>156</v>
      </c>
      <c r="E450" s="189" t="s">
        <v>5</v>
      </c>
      <c r="F450" s="190" t="s">
        <v>5</v>
      </c>
      <c r="H450" s="191">
        <v>0</v>
      </c>
      <c r="I450" s="192"/>
      <c r="L450" s="187"/>
      <c r="M450" s="193"/>
      <c r="N450" s="194"/>
      <c r="O450" s="194"/>
      <c r="P450" s="194"/>
      <c r="Q450" s="194"/>
      <c r="R450" s="194"/>
      <c r="S450" s="194"/>
      <c r="T450" s="195"/>
      <c r="AT450" s="189" t="s">
        <v>156</v>
      </c>
      <c r="AU450" s="189" t="s">
        <v>81</v>
      </c>
      <c r="AV450" s="11" t="s">
        <v>81</v>
      </c>
      <c r="AW450" s="11" t="s">
        <v>35</v>
      </c>
      <c r="AX450" s="11" t="s">
        <v>71</v>
      </c>
      <c r="AY450" s="189" t="s">
        <v>148</v>
      </c>
    </row>
    <row r="451" spans="2:65" s="11" customFormat="1">
      <c r="B451" s="187"/>
      <c r="D451" s="188" t="s">
        <v>156</v>
      </c>
      <c r="E451" s="189" t="s">
        <v>5</v>
      </c>
      <c r="F451" s="190" t="s">
        <v>5</v>
      </c>
      <c r="H451" s="191">
        <v>0</v>
      </c>
      <c r="I451" s="192"/>
      <c r="L451" s="187"/>
      <c r="M451" s="193"/>
      <c r="N451" s="194"/>
      <c r="O451" s="194"/>
      <c r="P451" s="194"/>
      <c r="Q451" s="194"/>
      <c r="R451" s="194"/>
      <c r="S451" s="194"/>
      <c r="T451" s="195"/>
      <c r="AT451" s="189" t="s">
        <v>156</v>
      </c>
      <c r="AU451" s="189" t="s">
        <v>81</v>
      </c>
      <c r="AV451" s="11" t="s">
        <v>81</v>
      </c>
      <c r="AW451" s="11" t="s">
        <v>35</v>
      </c>
      <c r="AX451" s="11" t="s">
        <v>71</v>
      </c>
      <c r="AY451" s="189" t="s">
        <v>148</v>
      </c>
    </row>
    <row r="452" spans="2:65" s="11" customFormat="1">
      <c r="B452" s="187"/>
      <c r="D452" s="188" t="s">
        <v>156</v>
      </c>
      <c r="E452" s="189" t="s">
        <v>5</v>
      </c>
      <c r="F452" s="190" t="s">
        <v>5</v>
      </c>
      <c r="H452" s="191">
        <v>0</v>
      </c>
      <c r="I452" s="192"/>
      <c r="L452" s="187"/>
      <c r="M452" s="193"/>
      <c r="N452" s="194"/>
      <c r="O452" s="194"/>
      <c r="P452" s="194"/>
      <c r="Q452" s="194"/>
      <c r="R452" s="194"/>
      <c r="S452" s="194"/>
      <c r="T452" s="195"/>
      <c r="AT452" s="189" t="s">
        <v>156</v>
      </c>
      <c r="AU452" s="189" t="s">
        <v>81</v>
      </c>
      <c r="AV452" s="11" t="s">
        <v>81</v>
      </c>
      <c r="AW452" s="11" t="s">
        <v>35</v>
      </c>
      <c r="AX452" s="11" t="s">
        <v>71</v>
      </c>
      <c r="AY452" s="189" t="s">
        <v>148</v>
      </c>
    </row>
    <row r="453" spans="2:65" s="11" customFormat="1">
      <c r="B453" s="187"/>
      <c r="D453" s="188" t="s">
        <v>156</v>
      </c>
      <c r="E453" s="189" t="s">
        <v>5</v>
      </c>
      <c r="F453" s="190" t="s">
        <v>5</v>
      </c>
      <c r="H453" s="191">
        <v>0</v>
      </c>
      <c r="I453" s="192"/>
      <c r="L453" s="187"/>
      <c r="M453" s="193"/>
      <c r="N453" s="194"/>
      <c r="O453" s="194"/>
      <c r="P453" s="194"/>
      <c r="Q453" s="194"/>
      <c r="R453" s="194"/>
      <c r="S453" s="194"/>
      <c r="T453" s="195"/>
      <c r="AT453" s="189" t="s">
        <v>156</v>
      </c>
      <c r="AU453" s="189" t="s">
        <v>81</v>
      </c>
      <c r="AV453" s="11" t="s">
        <v>81</v>
      </c>
      <c r="AW453" s="11" t="s">
        <v>35</v>
      </c>
      <c r="AX453" s="11" t="s">
        <v>71</v>
      </c>
      <c r="AY453" s="189" t="s">
        <v>148</v>
      </c>
    </row>
    <row r="454" spans="2:65" s="11" customFormat="1">
      <c r="B454" s="187"/>
      <c r="D454" s="188" t="s">
        <v>156</v>
      </c>
      <c r="E454" s="189" t="s">
        <v>5</v>
      </c>
      <c r="F454" s="190" t="s">
        <v>5</v>
      </c>
      <c r="H454" s="191">
        <v>0</v>
      </c>
      <c r="I454" s="192"/>
      <c r="L454" s="187"/>
      <c r="M454" s="193"/>
      <c r="N454" s="194"/>
      <c r="O454" s="194"/>
      <c r="P454" s="194"/>
      <c r="Q454" s="194"/>
      <c r="R454" s="194"/>
      <c r="S454" s="194"/>
      <c r="T454" s="195"/>
      <c r="AT454" s="189" t="s">
        <v>156</v>
      </c>
      <c r="AU454" s="189" t="s">
        <v>81</v>
      </c>
      <c r="AV454" s="11" t="s">
        <v>81</v>
      </c>
      <c r="AW454" s="11" t="s">
        <v>35</v>
      </c>
      <c r="AX454" s="11" t="s">
        <v>71</v>
      </c>
      <c r="AY454" s="189" t="s">
        <v>148</v>
      </c>
    </row>
    <row r="455" spans="2:65" s="11" customFormat="1">
      <c r="B455" s="187"/>
      <c r="D455" s="188" t="s">
        <v>156</v>
      </c>
      <c r="E455" s="189" t="s">
        <v>5</v>
      </c>
      <c r="F455" s="190" t="s">
        <v>5</v>
      </c>
      <c r="H455" s="191">
        <v>0</v>
      </c>
      <c r="I455" s="192"/>
      <c r="L455" s="187"/>
      <c r="M455" s="193"/>
      <c r="N455" s="194"/>
      <c r="O455" s="194"/>
      <c r="P455" s="194"/>
      <c r="Q455" s="194"/>
      <c r="R455" s="194"/>
      <c r="S455" s="194"/>
      <c r="T455" s="195"/>
      <c r="AT455" s="189" t="s">
        <v>156</v>
      </c>
      <c r="AU455" s="189" t="s">
        <v>81</v>
      </c>
      <c r="AV455" s="11" t="s">
        <v>81</v>
      </c>
      <c r="AW455" s="11" t="s">
        <v>35</v>
      </c>
      <c r="AX455" s="11" t="s">
        <v>71</v>
      </c>
      <c r="AY455" s="189" t="s">
        <v>148</v>
      </c>
    </row>
    <row r="456" spans="2:65" s="11" customFormat="1">
      <c r="B456" s="187"/>
      <c r="D456" s="188" t="s">
        <v>156</v>
      </c>
      <c r="E456" s="189" t="s">
        <v>5</v>
      </c>
      <c r="F456" s="190" t="s">
        <v>5</v>
      </c>
      <c r="H456" s="191">
        <v>0</v>
      </c>
      <c r="I456" s="192"/>
      <c r="L456" s="187"/>
      <c r="M456" s="193"/>
      <c r="N456" s="194"/>
      <c r="O456" s="194"/>
      <c r="P456" s="194"/>
      <c r="Q456" s="194"/>
      <c r="R456" s="194"/>
      <c r="S456" s="194"/>
      <c r="T456" s="195"/>
      <c r="AT456" s="189" t="s">
        <v>156</v>
      </c>
      <c r="AU456" s="189" t="s">
        <v>81</v>
      </c>
      <c r="AV456" s="11" t="s">
        <v>81</v>
      </c>
      <c r="AW456" s="11" t="s">
        <v>35</v>
      </c>
      <c r="AX456" s="11" t="s">
        <v>71</v>
      </c>
      <c r="AY456" s="189" t="s">
        <v>148</v>
      </c>
    </row>
    <row r="457" spans="2:65" s="11" customFormat="1">
      <c r="B457" s="187"/>
      <c r="D457" s="188" t="s">
        <v>156</v>
      </c>
      <c r="E457" s="189" t="s">
        <v>5</v>
      </c>
      <c r="F457" s="190" t="s">
        <v>5</v>
      </c>
      <c r="H457" s="191">
        <v>0</v>
      </c>
      <c r="I457" s="192"/>
      <c r="L457" s="187"/>
      <c r="M457" s="193"/>
      <c r="N457" s="194"/>
      <c r="O457" s="194"/>
      <c r="P457" s="194"/>
      <c r="Q457" s="194"/>
      <c r="R457" s="194"/>
      <c r="S457" s="194"/>
      <c r="T457" s="195"/>
      <c r="AT457" s="189" t="s">
        <v>156</v>
      </c>
      <c r="AU457" s="189" t="s">
        <v>81</v>
      </c>
      <c r="AV457" s="11" t="s">
        <v>81</v>
      </c>
      <c r="AW457" s="11" t="s">
        <v>35</v>
      </c>
      <c r="AX457" s="11" t="s">
        <v>71</v>
      </c>
      <c r="AY457" s="189" t="s">
        <v>148</v>
      </c>
    </row>
    <row r="458" spans="2:65" s="11" customFormat="1">
      <c r="B458" s="187"/>
      <c r="D458" s="188" t="s">
        <v>156</v>
      </c>
      <c r="E458" s="189" t="s">
        <v>5</v>
      </c>
      <c r="F458" s="190" t="s">
        <v>5</v>
      </c>
      <c r="H458" s="191">
        <v>0</v>
      </c>
      <c r="I458" s="192"/>
      <c r="L458" s="187"/>
      <c r="M458" s="193"/>
      <c r="N458" s="194"/>
      <c r="O458" s="194"/>
      <c r="P458" s="194"/>
      <c r="Q458" s="194"/>
      <c r="R458" s="194"/>
      <c r="S458" s="194"/>
      <c r="T458" s="195"/>
      <c r="AT458" s="189" t="s">
        <v>156</v>
      </c>
      <c r="AU458" s="189" t="s">
        <v>81</v>
      </c>
      <c r="AV458" s="11" t="s">
        <v>81</v>
      </c>
      <c r="AW458" s="11" t="s">
        <v>35</v>
      </c>
      <c r="AX458" s="11" t="s">
        <v>71</v>
      </c>
      <c r="AY458" s="189" t="s">
        <v>148</v>
      </c>
    </row>
    <row r="459" spans="2:65" s="11" customFormat="1">
      <c r="B459" s="187"/>
      <c r="D459" s="188" t="s">
        <v>156</v>
      </c>
      <c r="E459" s="189" t="s">
        <v>5</v>
      </c>
      <c r="F459" s="190" t="s">
        <v>5</v>
      </c>
      <c r="H459" s="191">
        <v>0</v>
      </c>
      <c r="I459" s="192"/>
      <c r="L459" s="187"/>
      <c r="M459" s="193"/>
      <c r="N459" s="194"/>
      <c r="O459" s="194"/>
      <c r="P459" s="194"/>
      <c r="Q459" s="194"/>
      <c r="R459" s="194"/>
      <c r="S459" s="194"/>
      <c r="T459" s="195"/>
      <c r="AT459" s="189" t="s">
        <v>156</v>
      </c>
      <c r="AU459" s="189" t="s">
        <v>81</v>
      </c>
      <c r="AV459" s="11" t="s">
        <v>81</v>
      </c>
      <c r="AW459" s="11" t="s">
        <v>35</v>
      </c>
      <c r="AX459" s="11" t="s">
        <v>71</v>
      </c>
      <c r="AY459" s="189" t="s">
        <v>148</v>
      </c>
    </row>
    <row r="460" spans="2:65" s="13" customFormat="1">
      <c r="B460" s="225"/>
      <c r="D460" s="197" t="s">
        <v>156</v>
      </c>
      <c r="E460" s="238" t="s">
        <v>5</v>
      </c>
      <c r="F460" s="239" t="s">
        <v>1040</v>
      </c>
      <c r="H460" s="240" t="s">
        <v>5</v>
      </c>
      <c r="I460" s="229"/>
      <c r="L460" s="225"/>
      <c r="M460" s="230"/>
      <c r="N460" s="231"/>
      <c r="O460" s="231"/>
      <c r="P460" s="231"/>
      <c r="Q460" s="231"/>
      <c r="R460" s="231"/>
      <c r="S460" s="231"/>
      <c r="T460" s="232"/>
      <c r="AT460" s="228" t="s">
        <v>156</v>
      </c>
      <c r="AU460" s="228" t="s">
        <v>81</v>
      </c>
      <c r="AV460" s="13" t="s">
        <v>79</v>
      </c>
      <c r="AW460" s="13" t="s">
        <v>35</v>
      </c>
      <c r="AX460" s="13" t="s">
        <v>71</v>
      </c>
      <c r="AY460" s="228" t="s">
        <v>148</v>
      </c>
    </row>
    <row r="461" spans="2:65" s="1" customFormat="1" ht="22.5" customHeight="1">
      <c r="B461" s="174"/>
      <c r="C461" s="175" t="s">
        <v>1041</v>
      </c>
      <c r="D461" s="175" t="s">
        <v>150</v>
      </c>
      <c r="E461" s="176" t="s">
        <v>1042</v>
      </c>
      <c r="F461" s="177" t="s">
        <v>1043</v>
      </c>
      <c r="G461" s="178" t="s">
        <v>303</v>
      </c>
      <c r="H461" s="179">
        <v>14.4</v>
      </c>
      <c r="I461" s="180"/>
      <c r="J461" s="181">
        <f>ROUND(I461*H461,2)</f>
        <v>0</v>
      </c>
      <c r="K461" s="177" t="s">
        <v>153</v>
      </c>
      <c r="L461" s="40"/>
      <c r="M461" s="182" t="s">
        <v>5</v>
      </c>
      <c r="N461" s="183" t="s">
        <v>42</v>
      </c>
      <c r="O461" s="41"/>
      <c r="P461" s="184">
        <f>O461*H461</f>
        <v>0</v>
      </c>
      <c r="Q461" s="184">
        <v>6.0000000000000002E-5</v>
      </c>
      <c r="R461" s="184">
        <f>Q461*H461</f>
        <v>8.6400000000000008E-4</v>
      </c>
      <c r="S461" s="184">
        <v>0</v>
      </c>
      <c r="T461" s="185">
        <f>S461*H461</f>
        <v>0</v>
      </c>
      <c r="AR461" s="23" t="s">
        <v>239</v>
      </c>
      <c r="AT461" s="23" t="s">
        <v>150</v>
      </c>
      <c r="AU461" s="23" t="s">
        <v>81</v>
      </c>
      <c r="AY461" s="23" t="s">
        <v>148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23" t="s">
        <v>79</v>
      </c>
      <c r="BK461" s="186">
        <f>ROUND(I461*H461,2)</f>
        <v>0</v>
      </c>
      <c r="BL461" s="23" t="s">
        <v>239</v>
      </c>
      <c r="BM461" s="23" t="s">
        <v>1044</v>
      </c>
    </row>
    <row r="462" spans="2:65" s="11" customFormat="1">
      <c r="B462" s="187"/>
      <c r="D462" s="197" t="s">
        <v>156</v>
      </c>
      <c r="E462" s="206" t="s">
        <v>5</v>
      </c>
      <c r="F462" s="207" t="s">
        <v>1045</v>
      </c>
      <c r="H462" s="208">
        <v>14.4</v>
      </c>
      <c r="I462" s="192"/>
      <c r="L462" s="187"/>
      <c r="M462" s="193"/>
      <c r="N462" s="194"/>
      <c r="O462" s="194"/>
      <c r="P462" s="194"/>
      <c r="Q462" s="194"/>
      <c r="R462" s="194"/>
      <c r="S462" s="194"/>
      <c r="T462" s="195"/>
      <c r="AT462" s="189" t="s">
        <v>156</v>
      </c>
      <c r="AU462" s="189" t="s">
        <v>81</v>
      </c>
      <c r="AV462" s="11" t="s">
        <v>81</v>
      </c>
      <c r="AW462" s="11" t="s">
        <v>35</v>
      </c>
      <c r="AX462" s="11" t="s">
        <v>79</v>
      </c>
      <c r="AY462" s="189" t="s">
        <v>148</v>
      </c>
    </row>
    <row r="463" spans="2:65" s="339" customFormat="1" ht="22.5" customHeight="1">
      <c r="B463" s="326"/>
      <c r="C463" s="327" t="s">
        <v>1046</v>
      </c>
      <c r="D463" s="327" t="s">
        <v>305</v>
      </c>
      <c r="E463" s="328" t="s">
        <v>1047</v>
      </c>
      <c r="F463" s="329" t="s">
        <v>1048</v>
      </c>
      <c r="G463" s="330" t="s">
        <v>294</v>
      </c>
      <c r="H463" s="331">
        <v>1</v>
      </c>
      <c r="I463" s="332"/>
      <c r="J463" s="332">
        <f>ROUND(I463*H463,2)</f>
        <v>0</v>
      </c>
      <c r="K463" s="329" t="s">
        <v>5</v>
      </c>
      <c r="L463" s="333" t="s">
        <v>2030</v>
      </c>
      <c r="M463" s="334" t="s">
        <v>5</v>
      </c>
      <c r="N463" s="335" t="s">
        <v>42</v>
      </c>
      <c r="O463" s="336"/>
      <c r="P463" s="337">
        <f>O463*H463</f>
        <v>0</v>
      </c>
      <c r="Q463" s="337">
        <v>5.6299999999999996E-3</v>
      </c>
      <c r="R463" s="337">
        <f>Q463*H463</f>
        <v>5.6299999999999996E-3</v>
      </c>
      <c r="S463" s="337">
        <v>0</v>
      </c>
      <c r="T463" s="338">
        <f>S463*H463</f>
        <v>0</v>
      </c>
      <c r="AR463" s="340" t="s">
        <v>416</v>
      </c>
      <c r="AT463" s="340" t="s">
        <v>305</v>
      </c>
      <c r="AU463" s="340" t="s">
        <v>81</v>
      </c>
      <c r="AY463" s="340" t="s">
        <v>148</v>
      </c>
      <c r="BE463" s="341">
        <f>IF(N463="základní",J463,0)</f>
        <v>0</v>
      </c>
      <c r="BF463" s="341">
        <f>IF(N463="snížená",J463,0)</f>
        <v>0</v>
      </c>
      <c r="BG463" s="341">
        <f>IF(N463="zákl. přenesená",J463,0)</f>
        <v>0</v>
      </c>
      <c r="BH463" s="341">
        <f>IF(N463="sníž. přenesená",J463,0)</f>
        <v>0</v>
      </c>
      <c r="BI463" s="341">
        <f>IF(N463="nulová",J463,0)</f>
        <v>0</v>
      </c>
      <c r="BJ463" s="340" t="s">
        <v>79</v>
      </c>
      <c r="BK463" s="341">
        <f>ROUND(I463*H463,2)</f>
        <v>0</v>
      </c>
      <c r="BL463" s="340" t="s">
        <v>239</v>
      </c>
      <c r="BM463" s="340" t="s">
        <v>1049</v>
      </c>
    </row>
    <row r="464" spans="2:65" s="1" customFormat="1" ht="31.5" customHeight="1">
      <c r="B464" s="174"/>
      <c r="C464" s="175" t="s">
        <v>1050</v>
      </c>
      <c r="D464" s="175" t="s">
        <v>150</v>
      </c>
      <c r="E464" s="176" t="s">
        <v>1051</v>
      </c>
      <c r="F464" s="177" t="s">
        <v>1052</v>
      </c>
      <c r="G464" s="178" t="s">
        <v>758</v>
      </c>
      <c r="H464" s="236"/>
      <c r="I464" s="180"/>
      <c r="J464" s="181">
        <f>ROUND(I464*H464,2)</f>
        <v>0</v>
      </c>
      <c r="K464" s="177" t="s">
        <v>153</v>
      </c>
      <c r="L464" s="40"/>
      <c r="M464" s="182" t="s">
        <v>5</v>
      </c>
      <c r="N464" s="183" t="s">
        <v>42</v>
      </c>
      <c r="O464" s="41"/>
      <c r="P464" s="184">
        <f>O464*H464</f>
        <v>0</v>
      </c>
      <c r="Q464" s="184">
        <v>0</v>
      </c>
      <c r="R464" s="184">
        <f>Q464*H464</f>
        <v>0</v>
      </c>
      <c r="S464" s="184">
        <v>0</v>
      </c>
      <c r="T464" s="185">
        <f>S464*H464</f>
        <v>0</v>
      </c>
      <c r="AR464" s="23" t="s">
        <v>239</v>
      </c>
      <c r="AT464" s="23" t="s">
        <v>150</v>
      </c>
      <c r="AU464" s="23" t="s">
        <v>81</v>
      </c>
      <c r="AY464" s="23" t="s">
        <v>148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23" t="s">
        <v>79</v>
      </c>
      <c r="BK464" s="186">
        <f>ROUND(I464*H464,2)</f>
        <v>0</v>
      </c>
      <c r="BL464" s="23" t="s">
        <v>239</v>
      </c>
      <c r="BM464" s="23" t="s">
        <v>1053</v>
      </c>
    </row>
    <row r="465" spans="2:65" s="10" customFormat="1" ht="29.85" customHeight="1">
      <c r="B465" s="160"/>
      <c r="D465" s="171" t="s">
        <v>70</v>
      </c>
      <c r="E465" s="172" t="s">
        <v>1054</v>
      </c>
      <c r="F465" s="172" t="s">
        <v>1055</v>
      </c>
      <c r="I465" s="163"/>
      <c r="J465" s="173">
        <f>BK465</f>
        <v>0</v>
      </c>
      <c r="L465" s="160"/>
      <c r="M465" s="165"/>
      <c r="N465" s="166"/>
      <c r="O465" s="166"/>
      <c r="P465" s="167">
        <f>SUM(P466:P473)</f>
        <v>0</v>
      </c>
      <c r="Q465" s="166"/>
      <c r="R465" s="167">
        <f>SUM(R466:R473)</f>
        <v>0.21075599999999997</v>
      </c>
      <c r="S465" s="166"/>
      <c r="T465" s="168">
        <f>SUM(T466:T473)</f>
        <v>0</v>
      </c>
      <c r="AR465" s="161" t="s">
        <v>81</v>
      </c>
      <c r="AT465" s="169" t="s">
        <v>70</v>
      </c>
      <c r="AU465" s="169" t="s">
        <v>79</v>
      </c>
      <c r="AY465" s="161" t="s">
        <v>148</v>
      </c>
      <c r="BK465" s="170">
        <f>SUM(BK466:BK473)</f>
        <v>0</v>
      </c>
    </row>
    <row r="466" spans="2:65" s="1" customFormat="1" ht="31.5" customHeight="1">
      <c r="B466" s="174"/>
      <c r="C466" s="175" t="s">
        <v>1056</v>
      </c>
      <c r="D466" s="175" t="s">
        <v>150</v>
      </c>
      <c r="E466" s="176" t="s">
        <v>1057</v>
      </c>
      <c r="F466" s="177" t="s">
        <v>1058</v>
      </c>
      <c r="G466" s="178" t="s">
        <v>174</v>
      </c>
      <c r="H466" s="179">
        <v>8.4</v>
      </c>
      <c r="I466" s="180"/>
      <c r="J466" s="181">
        <f>ROUND(I466*H466,2)</f>
        <v>0</v>
      </c>
      <c r="K466" s="177" t="s">
        <v>153</v>
      </c>
      <c r="L466" s="40"/>
      <c r="M466" s="182" t="s">
        <v>5</v>
      </c>
      <c r="N466" s="183" t="s">
        <v>42</v>
      </c>
      <c r="O466" s="41"/>
      <c r="P466" s="184">
        <f>O466*H466</f>
        <v>0</v>
      </c>
      <c r="Q466" s="184">
        <v>3.6700000000000001E-3</v>
      </c>
      <c r="R466" s="184">
        <f>Q466*H466</f>
        <v>3.0828000000000001E-2</v>
      </c>
      <c r="S466" s="184">
        <v>0</v>
      </c>
      <c r="T466" s="185">
        <f>S466*H466</f>
        <v>0</v>
      </c>
      <c r="AR466" s="23" t="s">
        <v>239</v>
      </c>
      <c r="AT466" s="23" t="s">
        <v>150</v>
      </c>
      <c r="AU466" s="23" t="s">
        <v>81</v>
      </c>
      <c r="AY466" s="23" t="s">
        <v>148</v>
      </c>
      <c r="BE466" s="186">
        <f>IF(N466="základní",J466,0)</f>
        <v>0</v>
      </c>
      <c r="BF466" s="186">
        <f>IF(N466="snížená",J466,0)</f>
        <v>0</v>
      </c>
      <c r="BG466" s="186">
        <f>IF(N466="zákl. přenesená",J466,0)</f>
        <v>0</v>
      </c>
      <c r="BH466" s="186">
        <f>IF(N466="sníž. přenesená",J466,0)</f>
        <v>0</v>
      </c>
      <c r="BI466" s="186">
        <f>IF(N466="nulová",J466,0)</f>
        <v>0</v>
      </c>
      <c r="BJ466" s="23" t="s">
        <v>79</v>
      </c>
      <c r="BK466" s="186">
        <f>ROUND(I466*H466,2)</f>
        <v>0</v>
      </c>
      <c r="BL466" s="23" t="s">
        <v>239</v>
      </c>
      <c r="BM466" s="23" t="s">
        <v>1059</v>
      </c>
    </row>
    <row r="467" spans="2:65" s="11" customFormat="1">
      <c r="B467" s="187"/>
      <c r="D467" s="197" t="s">
        <v>156</v>
      </c>
      <c r="E467" s="206" t="s">
        <v>5</v>
      </c>
      <c r="F467" s="207" t="s">
        <v>669</v>
      </c>
      <c r="H467" s="208">
        <v>8.4</v>
      </c>
      <c r="I467" s="192"/>
      <c r="L467" s="187"/>
      <c r="M467" s="193"/>
      <c r="N467" s="194"/>
      <c r="O467" s="194"/>
      <c r="P467" s="194"/>
      <c r="Q467" s="194"/>
      <c r="R467" s="194"/>
      <c r="S467" s="194"/>
      <c r="T467" s="195"/>
      <c r="AT467" s="189" t="s">
        <v>156</v>
      </c>
      <c r="AU467" s="189" t="s">
        <v>81</v>
      </c>
      <c r="AV467" s="11" t="s">
        <v>81</v>
      </c>
      <c r="AW467" s="11" t="s">
        <v>35</v>
      </c>
      <c r="AX467" s="11" t="s">
        <v>79</v>
      </c>
      <c r="AY467" s="189" t="s">
        <v>148</v>
      </c>
    </row>
    <row r="468" spans="2:65" s="1" customFormat="1" ht="22.5" customHeight="1">
      <c r="B468" s="174"/>
      <c r="C468" s="215" t="s">
        <v>1060</v>
      </c>
      <c r="D468" s="215" t="s">
        <v>305</v>
      </c>
      <c r="E468" s="216" t="s">
        <v>1061</v>
      </c>
      <c r="F468" s="217" t="s">
        <v>1062</v>
      </c>
      <c r="G468" s="218" t="s">
        <v>174</v>
      </c>
      <c r="H468" s="219">
        <v>9.24</v>
      </c>
      <c r="I468" s="220"/>
      <c r="J468" s="221">
        <f>ROUND(I468*H468,2)</f>
        <v>0</v>
      </c>
      <c r="K468" s="217" t="s">
        <v>5</v>
      </c>
      <c r="L468" s="222"/>
      <c r="M468" s="223" t="s">
        <v>5</v>
      </c>
      <c r="N468" s="224" t="s">
        <v>42</v>
      </c>
      <c r="O468" s="41"/>
      <c r="P468" s="184">
        <f>O468*H468</f>
        <v>0</v>
      </c>
      <c r="Q468" s="184">
        <v>1.9199999999999998E-2</v>
      </c>
      <c r="R468" s="184">
        <f>Q468*H468</f>
        <v>0.17740799999999998</v>
      </c>
      <c r="S468" s="184">
        <v>0</v>
      </c>
      <c r="T468" s="185">
        <f>S468*H468</f>
        <v>0</v>
      </c>
      <c r="AR468" s="23" t="s">
        <v>416</v>
      </c>
      <c r="AT468" s="23" t="s">
        <v>305</v>
      </c>
      <c r="AU468" s="23" t="s">
        <v>81</v>
      </c>
      <c r="AY468" s="23" t="s">
        <v>148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23" t="s">
        <v>79</v>
      </c>
      <c r="BK468" s="186">
        <f>ROUND(I468*H468,2)</f>
        <v>0</v>
      </c>
      <c r="BL468" s="23" t="s">
        <v>239</v>
      </c>
      <c r="BM468" s="23" t="s">
        <v>1063</v>
      </c>
    </row>
    <row r="469" spans="2:65" s="11" customFormat="1">
      <c r="B469" s="187"/>
      <c r="D469" s="197" t="s">
        <v>156</v>
      </c>
      <c r="F469" s="207" t="s">
        <v>1064</v>
      </c>
      <c r="H469" s="208">
        <v>9.24</v>
      </c>
      <c r="I469" s="192"/>
      <c r="L469" s="187"/>
      <c r="M469" s="193"/>
      <c r="N469" s="194"/>
      <c r="O469" s="194"/>
      <c r="P469" s="194"/>
      <c r="Q469" s="194"/>
      <c r="R469" s="194"/>
      <c r="S469" s="194"/>
      <c r="T469" s="195"/>
      <c r="AT469" s="189" t="s">
        <v>156</v>
      </c>
      <c r="AU469" s="189" t="s">
        <v>81</v>
      </c>
      <c r="AV469" s="11" t="s">
        <v>81</v>
      </c>
      <c r="AW469" s="11" t="s">
        <v>6</v>
      </c>
      <c r="AX469" s="11" t="s">
        <v>79</v>
      </c>
      <c r="AY469" s="189" t="s">
        <v>148</v>
      </c>
    </row>
    <row r="470" spans="2:65" s="1" customFormat="1" ht="31.5" customHeight="1">
      <c r="B470" s="174"/>
      <c r="C470" s="175" t="s">
        <v>1065</v>
      </c>
      <c r="D470" s="175" t="s">
        <v>150</v>
      </c>
      <c r="E470" s="176" t="s">
        <v>1066</v>
      </c>
      <c r="F470" s="177" t="s">
        <v>1067</v>
      </c>
      <c r="G470" s="178" t="s">
        <v>174</v>
      </c>
      <c r="H470" s="179">
        <v>8.4</v>
      </c>
      <c r="I470" s="180"/>
      <c r="J470" s="181">
        <f>ROUND(I470*H470,2)</f>
        <v>0</v>
      </c>
      <c r="K470" s="177" t="s">
        <v>153</v>
      </c>
      <c r="L470" s="40"/>
      <c r="M470" s="182" t="s">
        <v>5</v>
      </c>
      <c r="N470" s="183" t="s">
        <v>42</v>
      </c>
      <c r="O470" s="41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AR470" s="23" t="s">
        <v>239</v>
      </c>
      <c r="AT470" s="23" t="s">
        <v>150</v>
      </c>
      <c r="AU470" s="23" t="s">
        <v>81</v>
      </c>
      <c r="AY470" s="23" t="s">
        <v>148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23" t="s">
        <v>79</v>
      </c>
      <c r="BK470" s="186">
        <f>ROUND(I470*H470,2)</f>
        <v>0</v>
      </c>
      <c r="BL470" s="23" t="s">
        <v>239</v>
      </c>
      <c r="BM470" s="23" t="s">
        <v>1068</v>
      </c>
    </row>
    <row r="471" spans="2:65" s="11" customFormat="1">
      <c r="B471" s="187"/>
      <c r="D471" s="197" t="s">
        <v>156</v>
      </c>
      <c r="E471" s="206" t="s">
        <v>5</v>
      </c>
      <c r="F471" s="207" t="s">
        <v>324</v>
      </c>
      <c r="H471" s="208">
        <v>8.4</v>
      </c>
      <c r="I471" s="192"/>
      <c r="L471" s="187"/>
      <c r="M471" s="193"/>
      <c r="N471" s="194"/>
      <c r="O471" s="194"/>
      <c r="P471" s="194"/>
      <c r="Q471" s="194"/>
      <c r="R471" s="194"/>
      <c r="S471" s="194"/>
      <c r="T471" s="195"/>
      <c r="AT471" s="189" t="s">
        <v>156</v>
      </c>
      <c r="AU471" s="189" t="s">
        <v>81</v>
      </c>
      <c r="AV471" s="11" t="s">
        <v>81</v>
      </c>
      <c r="AW471" s="11" t="s">
        <v>35</v>
      </c>
      <c r="AX471" s="11" t="s">
        <v>79</v>
      </c>
      <c r="AY471" s="189" t="s">
        <v>148</v>
      </c>
    </row>
    <row r="472" spans="2:65" s="1" customFormat="1" ht="22.5" customHeight="1">
      <c r="B472" s="174"/>
      <c r="C472" s="175" t="s">
        <v>1069</v>
      </c>
      <c r="D472" s="175" t="s">
        <v>150</v>
      </c>
      <c r="E472" s="176" t="s">
        <v>1070</v>
      </c>
      <c r="F472" s="177" t="s">
        <v>1071</v>
      </c>
      <c r="G472" s="178" t="s">
        <v>174</v>
      </c>
      <c r="H472" s="179">
        <v>8.4</v>
      </c>
      <c r="I472" s="180"/>
      <c r="J472" s="181">
        <f>ROUND(I472*H472,2)</f>
        <v>0</v>
      </c>
      <c r="K472" s="177" t="s">
        <v>153</v>
      </c>
      <c r="L472" s="40"/>
      <c r="M472" s="182" t="s">
        <v>5</v>
      </c>
      <c r="N472" s="183" t="s">
        <v>42</v>
      </c>
      <c r="O472" s="41"/>
      <c r="P472" s="184">
        <f>O472*H472</f>
        <v>0</v>
      </c>
      <c r="Q472" s="184">
        <v>2.9999999999999997E-4</v>
      </c>
      <c r="R472" s="184">
        <f>Q472*H472</f>
        <v>2.5199999999999997E-3</v>
      </c>
      <c r="S472" s="184">
        <v>0</v>
      </c>
      <c r="T472" s="185">
        <f>S472*H472</f>
        <v>0</v>
      </c>
      <c r="AR472" s="23" t="s">
        <v>239</v>
      </c>
      <c r="AT472" s="23" t="s">
        <v>150</v>
      </c>
      <c r="AU472" s="23" t="s">
        <v>81</v>
      </c>
      <c r="AY472" s="23" t="s">
        <v>148</v>
      </c>
      <c r="BE472" s="186">
        <f>IF(N472="základní",J472,0)</f>
        <v>0</v>
      </c>
      <c r="BF472" s="186">
        <f>IF(N472="snížená",J472,0)</f>
        <v>0</v>
      </c>
      <c r="BG472" s="186">
        <f>IF(N472="zákl. přenesená",J472,0)</f>
        <v>0</v>
      </c>
      <c r="BH472" s="186">
        <f>IF(N472="sníž. přenesená",J472,0)</f>
        <v>0</v>
      </c>
      <c r="BI472" s="186">
        <f>IF(N472="nulová",J472,0)</f>
        <v>0</v>
      </c>
      <c r="BJ472" s="23" t="s">
        <v>79</v>
      </c>
      <c r="BK472" s="186">
        <f>ROUND(I472*H472,2)</f>
        <v>0</v>
      </c>
      <c r="BL472" s="23" t="s">
        <v>239</v>
      </c>
      <c r="BM472" s="23" t="s">
        <v>1072</v>
      </c>
    </row>
    <row r="473" spans="2:65" s="1" customFormat="1" ht="31.5" customHeight="1">
      <c r="B473" s="174"/>
      <c r="C473" s="175" t="s">
        <v>1073</v>
      </c>
      <c r="D473" s="175" t="s">
        <v>150</v>
      </c>
      <c r="E473" s="176" t="s">
        <v>1074</v>
      </c>
      <c r="F473" s="177" t="s">
        <v>1075</v>
      </c>
      <c r="G473" s="178" t="s">
        <v>758</v>
      </c>
      <c r="H473" s="236"/>
      <c r="I473" s="180"/>
      <c r="J473" s="181">
        <f>ROUND(I473*H473,2)</f>
        <v>0</v>
      </c>
      <c r="K473" s="177" t="s">
        <v>153</v>
      </c>
      <c r="L473" s="40"/>
      <c r="M473" s="182" t="s">
        <v>5</v>
      </c>
      <c r="N473" s="183" t="s">
        <v>42</v>
      </c>
      <c r="O473" s="41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AR473" s="23" t="s">
        <v>239</v>
      </c>
      <c r="AT473" s="23" t="s">
        <v>150</v>
      </c>
      <c r="AU473" s="23" t="s">
        <v>81</v>
      </c>
      <c r="AY473" s="23" t="s">
        <v>148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3" t="s">
        <v>79</v>
      </c>
      <c r="BK473" s="186">
        <f>ROUND(I473*H473,2)</f>
        <v>0</v>
      </c>
      <c r="BL473" s="23" t="s">
        <v>239</v>
      </c>
      <c r="BM473" s="23" t="s">
        <v>1076</v>
      </c>
    </row>
    <row r="474" spans="2:65" s="10" customFormat="1" ht="29.85" customHeight="1">
      <c r="B474" s="160"/>
      <c r="D474" s="171" t="s">
        <v>70</v>
      </c>
      <c r="E474" s="172" t="s">
        <v>1077</v>
      </c>
      <c r="F474" s="172" t="s">
        <v>1078</v>
      </c>
      <c r="I474" s="163"/>
      <c r="J474" s="173">
        <f>BK474</f>
        <v>0</v>
      </c>
      <c r="L474" s="160"/>
      <c r="M474" s="165"/>
      <c r="N474" s="166"/>
      <c r="O474" s="166"/>
      <c r="P474" s="167">
        <f>SUM(P475:P484)</f>
        <v>0</v>
      </c>
      <c r="Q474" s="166"/>
      <c r="R474" s="167">
        <f>SUM(R475:R484)</f>
        <v>1.6340181999999999</v>
      </c>
      <c r="S474" s="166"/>
      <c r="T474" s="168">
        <f>SUM(T475:T484)</f>
        <v>0</v>
      </c>
      <c r="AR474" s="161" t="s">
        <v>81</v>
      </c>
      <c r="AT474" s="169" t="s">
        <v>70</v>
      </c>
      <c r="AU474" s="169" t="s">
        <v>79</v>
      </c>
      <c r="AY474" s="161" t="s">
        <v>148</v>
      </c>
      <c r="BK474" s="170">
        <f>SUM(BK475:BK484)</f>
        <v>0</v>
      </c>
    </row>
    <row r="475" spans="2:65" s="1" customFormat="1" ht="31.5" customHeight="1">
      <c r="B475" s="174"/>
      <c r="C475" s="175" t="s">
        <v>1079</v>
      </c>
      <c r="D475" s="175" t="s">
        <v>150</v>
      </c>
      <c r="E475" s="176" t="s">
        <v>1080</v>
      </c>
      <c r="F475" s="177" t="s">
        <v>1081</v>
      </c>
      <c r="G475" s="178" t="s">
        <v>174</v>
      </c>
      <c r="H475" s="179">
        <v>100.99</v>
      </c>
      <c r="I475" s="180"/>
      <c r="J475" s="181">
        <f>ROUND(I475*H475,2)</f>
        <v>0</v>
      </c>
      <c r="K475" s="177" t="s">
        <v>153</v>
      </c>
      <c r="L475" s="40"/>
      <c r="M475" s="182" t="s">
        <v>5</v>
      </c>
      <c r="N475" s="183" t="s">
        <v>42</v>
      </c>
      <c r="O475" s="41"/>
      <c r="P475" s="184">
        <f>O475*H475</f>
        <v>0</v>
      </c>
      <c r="Q475" s="184">
        <v>3.2000000000000002E-3</v>
      </c>
      <c r="R475" s="184">
        <f>Q475*H475</f>
        <v>0.32316800000000001</v>
      </c>
      <c r="S475" s="184">
        <v>0</v>
      </c>
      <c r="T475" s="185">
        <f>S475*H475</f>
        <v>0</v>
      </c>
      <c r="AR475" s="23" t="s">
        <v>239</v>
      </c>
      <c r="AT475" s="23" t="s">
        <v>150</v>
      </c>
      <c r="AU475" s="23" t="s">
        <v>81</v>
      </c>
      <c r="AY475" s="23" t="s">
        <v>148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23" t="s">
        <v>79</v>
      </c>
      <c r="BK475" s="186">
        <f>ROUND(I475*H475,2)</f>
        <v>0</v>
      </c>
      <c r="BL475" s="23" t="s">
        <v>239</v>
      </c>
      <c r="BM475" s="23" t="s">
        <v>1082</v>
      </c>
    </row>
    <row r="476" spans="2:65" s="11" customFormat="1">
      <c r="B476" s="187"/>
      <c r="D476" s="188" t="s">
        <v>156</v>
      </c>
      <c r="E476" s="189" t="s">
        <v>5</v>
      </c>
      <c r="F476" s="190" t="s">
        <v>490</v>
      </c>
      <c r="H476" s="191">
        <v>18</v>
      </c>
      <c r="I476" s="192"/>
      <c r="L476" s="187"/>
      <c r="M476" s="193"/>
      <c r="N476" s="194"/>
      <c r="O476" s="194"/>
      <c r="P476" s="194"/>
      <c r="Q476" s="194"/>
      <c r="R476" s="194"/>
      <c r="S476" s="194"/>
      <c r="T476" s="195"/>
      <c r="AT476" s="189" t="s">
        <v>156</v>
      </c>
      <c r="AU476" s="189" t="s">
        <v>81</v>
      </c>
      <c r="AV476" s="11" t="s">
        <v>81</v>
      </c>
      <c r="AW476" s="11" t="s">
        <v>35</v>
      </c>
      <c r="AX476" s="11" t="s">
        <v>71</v>
      </c>
      <c r="AY476" s="189" t="s">
        <v>148</v>
      </c>
    </row>
    <row r="477" spans="2:65" s="11" customFormat="1">
      <c r="B477" s="187"/>
      <c r="D477" s="188" t="s">
        <v>156</v>
      </c>
      <c r="E477" s="189" t="s">
        <v>5</v>
      </c>
      <c r="F477" s="190" t="s">
        <v>1083</v>
      </c>
      <c r="H477" s="191">
        <v>45.25</v>
      </c>
      <c r="I477" s="192"/>
      <c r="L477" s="187"/>
      <c r="M477" s="193"/>
      <c r="N477" s="194"/>
      <c r="O477" s="194"/>
      <c r="P477" s="194"/>
      <c r="Q477" s="194"/>
      <c r="R477" s="194"/>
      <c r="S477" s="194"/>
      <c r="T477" s="195"/>
      <c r="AT477" s="189" t="s">
        <v>156</v>
      </c>
      <c r="AU477" s="189" t="s">
        <v>81</v>
      </c>
      <c r="AV477" s="11" t="s">
        <v>81</v>
      </c>
      <c r="AW477" s="11" t="s">
        <v>35</v>
      </c>
      <c r="AX477" s="11" t="s">
        <v>71</v>
      </c>
      <c r="AY477" s="189" t="s">
        <v>148</v>
      </c>
    </row>
    <row r="478" spans="2:65" s="11" customFormat="1">
      <c r="B478" s="187"/>
      <c r="D478" s="188" t="s">
        <v>156</v>
      </c>
      <c r="E478" s="189" t="s">
        <v>5</v>
      </c>
      <c r="F478" s="190" t="s">
        <v>492</v>
      </c>
      <c r="H478" s="191">
        <v>22.4</v>
      </c>
      <c r="I478" s="192"/>
      <c r="L478" s="187"/>
      <c r="M478" s="193"/>
      <c r="N478" s="194"/>
      <c r="O478" s="194"/>
      <c r="P478" s="194"/>
      <c r="Q478" s="194"/>
      <c r="R478" s="194"/>
      <c r="S478" s="194"/>
      <c r="T478" s="195"/>
      <c r="AT478" s="189" t="s">
        <v>156</v>
      </c>
      <c r="AU478" s="189" t="s">
        <v>81</v>
      </c>
      <c r="AV478" s="11" t="s">
        <v>81</v>
      </c>
      <c r="AW478" s="11" t="s">
        <v>35</v>
      </c>
      <c r="AX478" s="11" t="s">
        <v>71</v>
      </c>
      <c r="AY478" s="189" t="s">
        <v>148</v>
      </c>
    </row>
    <row r="479" spans="2:65" s="11" customFormat="1">
      <c r="B479" s="187"/>
      <c r="D479" s="188" t="s">
        <v>156</v>
      </c>
      <c r="E479" s="189" t="s">
        <v>5</v>
      </c>
      <c r="F479" s="190" t="s">
        <v>493</v>
      </c>
      <c r="H479" s="191">
        <v>15.34</v>
      </c>
      <c r="I479" s="192"/>
      <c r="L479" s="187"/>
      <c r="M479" s="193"/>
      <c r="N479" s="194"/>
      <c r="O479" s="194"/>
      <c r="P479" s="194"/>
      <c r="Q479" s="194"/>
      <c r="R479" s="194"/>
      <c r="S479" s="194"/>
      <c r="T479" s="195"/>
      <c r="AT479" s="189" t="s">
        <v>156</v>
      </c>
      <c r="AU479" s="189" t="s">
        <v>81</v>
      </c>
      <c r="AV479" s="11" t="s">
        <v>81</v>
      </c>
      <c r="AW479" s="11" t="s">
        <v>35</v>
      </c>
      <c r="AX479" s="11" t="s">
        <v>71</v>
      </c>
      <c r="AY479" s="189" t="s">
        <v>148</v>
      </c>
    </row>
    <row r="480" spans="2:65" s="12" customFormat="1">
      <c r="B480" s="196"/>
      <c r="D480" s="197" t="s">
        <v>156</v>
      </c>
      <c r="E480" s="198" t="s">
        <v>5</v>
      </c>
      <c r="F480" s="199" t="s">
        <v>159</v>
      </c>
      <c r="H480" s="200">
        <v>100.99</v>
      </c>
      <c r="I480" s="201"/>
      <c r="L480" s="196"/>
      <c r="M480" s="202"/>
      <c r="N480" s="203"/>
      <c r="O480" s="203"/>
      <c r="P480" s="203"/>
      <c r="Q480" s="203"/>
      <c r="R480" s="203"/>
      <c r="S480" s="203"/>
      <c r="T480" s="204"/>
      <c r="AT480" s="205" t="s">
        <v>156</v>
      </c>
      <c r="AU480" s="205" t="s">
        <v>81</v>
      </c>
      <c r="AV480" s="12" t="s">
        <v>154</v>
      </c>
      <c r="AW480" s="12" t="s">
        <v>35</v>
      </c>
      <c r="AX480" s="12" t="s">
        <v>79</v>
      </c>
      <c r="AY480" s="205" t="s">
        <v>148</v>
      </c>
    </row>
    <row r="481" spans="2:65" s="1" customFormat="1" ht="22.5" customHeight="1">
      <c r="B481" s="174"/>
      <c r="C481" s="215" t="s">
        <v>1084</v>
      </c>
      <c r="D481" s="215" t="s">
        <v>305</v>
      </c>
      <c r="E481" s="216" t="s">
        <v>1085</v>
      </c>
      <c r="F481" s="217" t="s">
        <v>1086</v>
      </c>
      <c r="G481" s="218" t="s">
        <v>174</v>
      </c>
      <c r="H481" s="219">
        <v>111.089</v>
      </c>
      <c r="I481" s="220"/>
      <c r="J481" s="221">
        <f>ROUND(I481*H481,2)</f>
        <v>0</v>
      </c>
      <c r="K481" s="217" t="s">
        <v>153</v>
      </c>
      <c r="L481" s="222"/>
      <c r="M481" s="223" t="s">
        <v>5</v>
      </c>
      <c r="N481" s="224" t="s">
        <v>42</v>
      </c>
      <c r="O481" s="41"/>
      <c r="P481" s="184">
        <f>O481*H481</f>
        <v>0</v>
      </c>
      <c r="Q481" s="184">
        <v>1.18E-2</v>
      </c>
      <c r="R481" s="184">
        <f>Q481*H481</f>
        <v>1.3108502</v>
      </c>
      <c r="S481" s="184">
        <v>0</v>
      </c>
      <c r="T481" s="185">
        <f>S481*H481</f>
        <v>0</v>
      </c>
      <c r="AR481" s="23" t="s">
        <v>416</v>
      </c>
      <c r="AT481" s="23" t="s">
        <v>305</v>
      </c>
      <c r="AU481" s="23" t="s">
        <v>81</v>
      </c>
      <c r="AY481" s="23" t="s">
        <v>148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23" t="s">
        <v>79</v>
      </c>
      <c r="BK481" s="186">
        <f>ROUND(I481*H481,2)</f>
        <v>0</v>
      </c>
      <c r="BL481" s="23" t="s">
        <v>239</v>
      </c>
      <c r="BM481" s="23" t="s">
        <v>1087</v>
      </c>
    </row>
    <row r="482" spans="2:65" s="11" customFormat="1">
      <c r="B482" s="187"/>
      <c r="D482" s="197" t="s">
        <v>156</v>
      </c>
      <c r="F482" s="207" t="s">
        <v>1088</v>
      </c>
      <c r="H482" s="208">
        <v>111.089</v>
      </c>
      <c r="I482" s="192"/>
      <c r="L482" s="187"/>
      <c r="M482" s="193"/>
      <c r="N482" s="194"/>
      <c r="O482" s="194"/>
      <c r="P482" s="194"/>
      <c r="Q482" s="194"/>
      <c r="R482" s="194"/>
      <c r="S482" s="194"/>
      <c r="T482" s="195"/>
      <c r="AT482" s="189" t="s">
        <v>156</v>
      </c>
      <c r="AU482" s="189" t="s">
        <v>81</v>
      </c>
      <c r="AV482" s="11" t="s">
        <v>81</v>
      </c>
      <c r="AW482" s="11" t="s">
        <v>6</v>
      </c>
      <c r="AX482" s="11" t="s">
        <v>79</v>
      </c>
      <c r="AY482" s="189" t="s">
        <v>148</v>
      </c>
    </row>
    <row r="483" spans="2:65" s="1" customFormat="1" ht="31.5" customHeight="1">
      <c r="B483" s="174"/>
      <c r="C483" s="175" t="s">
        <v>1089</v>
      </c>
      <c r="D483" s="175" t="s">
        <v>150</v>
      </c>
      <c r="E483" s="176" t="s">
        <v>1090</v>
      </c>
      <c r="F483" s="177" t="s">
        <v>1091</v>
      </c>
      <c r="G483" s="178" t="s">
        <v>174</v>
      </c>
      <c r="H483" s="179">
        <v>100.99</v>
      </c>
      <c r="I483" s="180"/>
      <c r="J483" s="181">
        <f>ROUND(I483*H483,2)</f>
        <v>0</v>
      </c>
      <c r="K483" s="177" t="s">
        <v>153</v>
      </c>
      <c r="L483" s="40"/>
      <c r="M483" s="182" t="s">
        <v>5</v>
      </c>
      <c r="N483" s="183" t="s">
        <v>42</v>
      </c>
      <c r="O483" s="41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AR483" s="23" t="s">
        <v>239</v>
      </c>
      <c r="AT483" s="23" t="s">
        <v>150</v>
      </c>
      <c r="AU483" s="23" t="s">
        <v>81</v>
      </c>
      <c r="AY483" s="23" t="s">
        <v>148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23" t="s">
        <v>79</v>
      </c>
      <c r="BK483" s="186">
        <f>ROUND(I483*H483,2)</f>
        <v>0</v>
      </c>
      <c r="BL483" s="23" t="s">
        <v>239</v>
      </c>
      <c r="BM483" s="23" t="s">
        <v>1092</v>
      </c>
    </row>
    <row r="484" spans="2:65" s="1" customFormat="1" ht="31.5" customHeight="1">
      <c r="B484" s="174"/>
      <c r="C484" s="175" t="s">
        <v>1093</v>
      </c>
      <c r="D484" s="175" t="s">
        <v>150</v>
      </c>
      <c r="E484" s="176" t="s">
        <v>1094</v>
      </c>
      <c r="F484" s="177" t="s">
        <v>1095</v>
      </c>
      <c r="G484" s="178" t="s">
        <v>758</v>
      </c>
      <c r="H484" s="236"/>
      <c r="I484" s="180"/>
      <c r="J484" s="181">
        <f>ROUND(I484*H484,2)</f>
        <v>0</v>
      </c>
      <c r="K484" s="177" t="s">
        <v>153</v>
      </c>
      <c r="L484" s="40"/>
      <c r="M484" s="182" t="s">
        <v>5</v>
      </c>
      <c r="N484" s="183" t="s">
        <v>42</v>
      </c>
      <c r="O484" s="41"/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AR484" s="23" t="s">
        <v>239</v>
      </c>
      <c r="AT484" s="23" t="s">
        <v>150</v>
      </c>
      <c r="AU484" s="23" t="s">
        <v>81</v>
      </c>
      <c r="AY484" s="23" t="s">
        <v>148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23" t="s">
        <v>79</v>
      </c>
      <c r="BK484" s="186">
        <f>ROUND(I484*H484,2)</f>
        <v>0</v>
      </c>
      <c r="BL484" s="23" t="s">
        <v>239</v>
      </c>
      <c r="BM484" s="23" t="s">
        <v>1096</v>
      </c>
    </row>
    <row r="485" spans="2:65" s="10" customFormat="1" ht="29.85" customHeight="1">
      <c r="B485" s="160"/>
      <c r="D485" s="171" t="s">
        <v>70</v>
      </c>
      <c r="E485" s="172" t="s">
        <v>1097</v>
      </c>
      <c r="F485" s="172" t="s">
        <v>1098</v>
      </c>
      <c r="I485" s="163"/>
      <c r="J485" s="173">
        <f>BK485</f>
        <v>0</v>
      </c>
      <c r="L485" s="160"/>
      <c r="M485" s="165"/>
      <c r="N485" s="166"/>
      <c r="O485" s="166"/>
      <c r="P485" s="167">
        <f>SUM(P486:P499)</f>
        <v>0</v>
      </c>
      <c r="Q485" s="166"/>
      <c r="R485" s="167">
        <f>SUM(R486:R499)</f>
        <v>3.6766380000000001E-2</v>
      </c>
      <c r="S485" s="166"/>
      <c r="T485" s="168">
        <f>SUM(T486:T499)</f>
        <v>0</v>
      </c>
      <c r="AR485" s="161" t="s">
        <v>81</v>
      </c>
      <c r="AT485" s="169" t="s">
        <v>70</v>
      </c>
      <c r="AU485" s="169" t="s">
        <v>79</v>
      </c>
      <c r="AY485" s="161" t="s">
        <v>148</v>
      </c>
      <c r="BK485" s="170">
        <f>SUM(BK486:BK499)</f>
        <v>0</v>
      </c>
    </row>
    <row r="486" spans="2:65" s="1" customFormat="1" ht="31.5" customHeight="1">
      <c r="B486" s="174"/>
      <c r="C486" s="175" t="s">
        <v>1099</v>
      </c>
      <c r="D486" s="175" t="s">
        <v>150</v>
      </c>
      <c r="E486" s="176" t="s">
        <v>1100</v>
      </c>
      <c r="F486" s="177" t="s">
        <v>1101</v>
      </c>
      <c r="G486" s="178" t="s">
        <v>174</v>
      </c>
      <c r="H486" s="179">
        <v>142.72800000000001</v>
      </c>
      <c r="I486" s="180"/>
      <c r="J486" s="181">
        <f>ROUND(I486*H486,2)</f>
        <v>0</v>
      </c>
      <c r="K486" s="177" t="s">
        <v>153</v>
      </c>
      <c r="L486" s="40"/>
      <c r="M486" s="182" t="s">
        <v>5</v>
      </c>
      <c r="N486" s="183" t="s">
        <v>42</v>
      </c>
      <c r="O486" s="41"/>
      <c r="P486" s="184">
        <f>O486*H486</f>
        <v>0</v>
      </c>
      <c r="Q486" s="184">
        <v>2.2000000000000001E-4</v>
      </c>
      <c r="R486" s="184">
        <f>Q486*H486</f>
        <v>3.1400160000000003E-2</v>
      </c>
      <c r="S486" s="184">
        <v>0</v>
      </c>
      <c r="T486" s="185">
        <f>S486*H486</f>
        <v>0</v>
      </c>
      <c r="AR486" s="23" t="s">
        <v>239</v>
      </c>
      <c r="AT486" s="23" t="s">
        <v>150</v>
      </c>
      <c r="AU486" s="23" t="s">
        <v>81</v>
      </c>
      <c r="AY486" s="23" t="s">
        <v>148</v>
      </c>
      <c r="BE486" s="186">
        <f>IF(N486="základní",J486,0)</f>
        <v>0</v>
      </c>
      <c r="BF486" s="186">
        <f>IF(N486="snížená",J486,0)</f>
        <v>0</v>
      </c>
      <c r="BG486" s="186">
        <f>IF(N486="zákl. přenesená",J486,0)</f>
        <v>0</v>
      </c>
      <c r="BH486" s="186">
        <f>IF(N486="sníž. přenesená",J486,0)</f>
        <v>0</v>
      </c>
      <c r="BI486" s="186">
        <f>IF(N486="nulová",J486,0)</f>
        <v>0</v>
      </c>
      <c r="BJ486" s="23" t="s">
        <v>79</v>
      </c>
      <c r="BK486" s="186">
        <f>ROUND(I486*H486,2)</f>
        <v>0</v>
      </c>
      <c r="BL486" s="23" t="s">
        <v>239</v>
      </c>
      <c r="BM486" s="23" t="s">
        <v>1102</v>
      </c>
    </row>
    <row r="487" spans="2:65" s="11" customFormat="1">
      <c r="B487" s="187"/>
      <c r="D487" s="188" t="s">
        <v>156</v>
      </c>
      <c r="E487" s="189" t="s">
        <v>5</v>
      </c>
      <c r="F487" s="190" t="s">
        <v>1103</v>
      </c>
      <c r="H487" s="191">
        <v>15.36</v>
      </c>
      <c r="I487" s="192"/>
      <c r="L487" s="187"/>
      <c r="M487" s="193"/>
      <c r="N487" s="194"/>
      <c r="O487" s="194"/>
      <c r="P487" s="194"/>
      <c r="Q487" s="194"/>
      <c r="R487" s="194"/>
      <c r="S487" s="194"/>
      <c r="T487" s="195"/>
      <c r="AT487" s="189" t="s">
        <v>156</v>
      </c>
      <c r="AU487" s="189" t="s">
        <v>81</v>
      </c>
      <c r="AV487" s="11" t="s">
        <v>81</v>
      </c>
      <c r="AW487" s="11" t="s">
        <v>35</v>
      </c>
      <c r="AX487" s="11" t="s">
        <v>71</v>
      </c>
      <c r="AY487" s="189" t="s">
        <v>148</v>
      </c>
    </row>
    <row r="488" spans="2:65" s="11" customFormat="1">
      <c r="B488" s="187"/>
      <c r="D488" s="188" t="s">
        <v>156</v>
      </c>
      <c r="E488" s="189" t="s">
        <v>5</v>
      </c>
      <c r="F488" s="190" t="s">
        <v>1104</v>
      </c>
      <c r="H488" s="191">
        <v>12.055999999999999</v>
      </c>
      <c r="I488" s="192"/>
      <c r="L488" s="187"/>
      <c r="M488" s="193"/>
      <c r="N488" s="194"/>
      <c r="O488" s="194"/>
      <c r="P488" s="194"/>
      <c r="Q488" s="194"/>
      <c r="R488" s="194"/>
      <c r="S488" s="194"/>
      <c r="T488" s="195"/>
      <c r="AT488" s="189" t="s">
        <v>156</v>
      </c>
      <c r="AU488" s="189" t="s">
        <v>81</v>
      </c>
      <c r="AV488" s="11" t="s">
        <v>81</v>
      </c>
      <c r="AW488" s="11" t="s">
        <v>35</v>
      </c>
      <c r="AX488" s="11" t="s">
        <v>71</v>
      </c>
      <c r="AY488" s="189" t="s">
        <v>148</v>
      </c>
    </row>
    <row r="489" spans="2:65" s="11" customFormat="1">
      <c r="B489" s="187"/>
      <c r="D489" s="188" t="s">
        <v>156</v>
      </c>
      <c r="E489" s="189" t="s">
        <v>5</v>
      </c>
      <c r="F489" s="190" t="s">
        <v>1105</v>
      </c>
      <c r="H489" s="191">
        <v>13.183999999999999</v>
      </c>
      <c r="I489" s="192"/>
      <c r="L489" s="187"/>
      <c r="M489" s="193"/>
      <c r="N489" s="194"/>
      <c r="O489" s="194"/>
      <c r="P489" s="194"/>
      <c r="Q489" s="194"/>
      <c r="R489" s="194"/>
      <c r="S489" s="194"/>
      <c r="T489" s="195"/>
      <c r="AT489" s="189" t="s">
        <v>156</v>
      </c>
      <c r="AU489" s="189" t="s">
        <v>81</v>
      </c>
      <c r="AV489" s="11" t="s">
        <v>81</v>
      </c>
      <c r="AW489" s="11" t="s">
        <v>35</v>
      </c>
      <c r="AX489" s="11" t="s">
        <v>71</v>
      </c>
      <c r="AY489" s="189" t="s">
        <v>148</v>
      </c>
    </row>
    <row r="490" spans="2:65" s="11" customFormat="1">
      <c r="B490" s="187"/>
      <c r="D490" s="188" t="s">
        <v>156</v>
      </c>
      <c r="E490" s="189" t="s">
        <v>5</v>
      </c>
      <c r="F490" s="190" t="s">
        <v>1106</v>
      </c>
      <c r="H490" s="191">
        <v>47.68</v>
      </c>
      <c r="I490" s="192"/>
      <c r="L490" s="187"/>
      <c r="M490" s="193"/>
      <c r="N490" s="194"/>
      <c r="O490" s="194"/>
      <c r="P490" s="194"/>
      <c r="Q490" s="194"/>
      <c r="R490" s="194"/>
      <c r="S490" s="194"/>
      <c r="T490" s="195"/>
      <c r="AT490" s="189" t="s">
        <v>156</v>
      </c>
      <c r="AU490" s="189" t="s">
        <v>81</v>
      </c>
      <c r="AV490" s="11" t="s">
        <v>81</v>
      </c>
      <c r="AW490" s="11" t="s">
        <v>35</v>
      </c>
      <c r="AX490" s="11" t="s">
        <v>71</v>
      </c>
      <c r="AY490" s="189" t="s">
        <v>148</v>
      </c>
    </row>
    <row r="491" spans="2:65" s="11" customFormat="1">
      <c r="B491" s="187"/>
      <c r="D491" s="188" t="s">
        <v>156</v>
      </c>
      <c r="E491" s="189" t="s">
        <v>5</v>
      </c>
      <c r="F491" s="190" t="s">
        <v>1107</v>
      </c>
      <c r="H491" s="191">
        <v>9.4079999999999995</v>
      </c>
      <c r="I491" s="192"/>
      <c r="L491" s="187"/>
      <c r="M491" s="193"/>
      <c r="N491" s="194"/>
      <c r="O491" s="194"/>
      <c r="P491" s="194"/>
      <c r="Q491" s="194"/>
      <c r="R491" s="194"/>
      <c r="S491" s="194"/>
      <c r="T491" s="195"/>
      <c r="AT491" s="189" t="s">
        <v>156</v>
      </c>
      <c r="AU491" s="189" t="s">
        <v>81</v>
      </c>
      <c r="AV491" s="11" t="s">
        <v>81</v>
      </c>
      <c r="AW491" s="11" t="s">
        <v>35</v>
      </c>
      <c r="AX491" s="11" t="s">
        <v>71</v>
      </c>
      <c r="AY491" s="189" t="s">
        <v>148</v>
      </c>
    </row>
    <row r="492" spans="2:65" s="11" customFormat="1">
      <c r="B492" s="187"/>
      <c r="D492" s="188" t="s">
        <v>156</v>
      </c>
      <c r="E492" s="189" t="s">
        <v>5</v>
      </c>
      <c r="F492" s="190" t="s">
        <v>1108</v>
      </c>
      <c r="H492" s="191">
        <v>11.84</v>
      </c>
      <c r="I492" s="192"/>
      <c r="L492" s="187"/>
      <c r="M492" s="193"/>
      <c r="N492" s="194"/>
      <c r="O492" s="194"/>
      <c r="P492" s="194"/>
      <c r="Q492" s="194"/>
      <c r="R492" s="194"/>
      <c r="S492" s="194"/>
      <c r="T492" s="195"/>
      <c r="AT492" s="189" t="s">
        <v>156</v>
      </c>
      <c r="AU492" s="189" t="s">
        <v>81</v>
      </c>
      <c r="AV492" s="11" t="s">
        <v>81</v>
      </c>
      <c r="AW492" s="11" t="s">
        <v>35</v>
      </c>
      <c r="AX492" s="11" t="s">
        <v>71</v>
      </c>
      <c r="AY492" s="189" t="s">
        <v>148</v>
      </c>
    </row>
    <row r="493" spans="2:65" s="11" customFormat="1">
      <c r="B493" s="187"/>
      <c r="D493" s="188" t="s">
        <v>156</v>
      </c>
      <c r="E493" s="189" t="s">
        <v>5</v>
      </c>
      <c r="F493" s="190" t="s">
        <v>1109</v>
      </c>
      <c r="H493" s="191">
        <v>25.6</v>
      </c>
      <c r="I493" s="192"/>
      <c r="L493" s="187"/>
      <c r="M493" s="193"/>
      <c r="N493" s="194"/>
      <c r="O493" s="194"/>
      <c r="P493" s="194"/>
      <c r="Q493" s="194"/>
      <c r="R493" s="194"/>
      <c r="S493" s="194"/>
      <c r="T493" s="195"/>
      <c r="AT493" s="189" t="s">
        <v>156</v>
      </c>
      <c r="AU493" s="189" t="s">
        <v>81</v>
      </c>
      <c r="AV493" s="11" t="s">
        <v>81</v>
      </c>
      <c r="AW493" s="11" t="s">
        <v>35</v>
      </c>
      <c r="AX493" s="11" t="s">
        <v>71</v>
      </c>
      <c r="AY493" s="189" t="s">
        <v>148</v>
      </c>
    </row>
    <row r="494" spans="2:65" s="11" customFormat="1">
      <c r="B494" s="187"/>
      <c r="D494" s="188" t="s">
        <v>156</v>
      </c>
      <c r="E494" s="189" t="s">
        <v>5</v>
      </c>
      <c r="F494" s="190" t="s">
        <v>1110</v>
      </c>
      <c r="H494" s="191">
        <v>7.6</v>
      </c>
      <c r="I494" s="192"/>
      <c r="L494" s="187"/>
      <c r="M494" s="193"/>
      <c r="N494" s="194"/>
      <c r="O494" s="194"/>
      <c r="P494" s="194"/>
      <c r="Q494" s="194"/>
      <c r="R494" s="194"/>
      <c r="S494" s="194"/>
      <c r="T494" s="195"/>
      <c r="AT494" s="189" t="s">
        <v>156</v>
      </c>
      <c r="AU494" s="189" t="s">
        <v>81</v>
      </c>
      <c r="AV494" s="11" t="s">
        <v>81</v>
      </c>
      <c r="AW494" s="11" t="s">
        <v>35</v>
      </c>
      <c r="AX494" s="11" t="s">
        <v>71</v>
      </c>
      <c r="AY494" s="189" t="s">
        <v>148</v>
      </c>
    </row>
    <row r="495" spans="2:65" s="12" customFormat="1">
      <c r="B495" s="196"/>
      <c r="D495" s="197" t="s">
        <v>156</v>
      </c>
      <c r="E495" s="198" t="s">
        <v>5</v>
      </c>
      <c r="F495" s="199" t="s">
        <v>159</v>
      </c>
      <c r="H495" s="200">
        <v>142.72800000000001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205" t="s">
        <v>156</v>
      </c>
      <c r="AU495" s="205" t="s">
        <v>81</v>
      </c>
      <c r="AV495" s="12" t="s">
        <v>154</v>
      </c>
      <c r="AW495" s="12" t="s">
        <v>35</v>
      </c>
      <c r="AX495" s="12" t="s">
        <v>79</v>
      </c>
      <c r="AY495" s="205" t="s">
        <v>148</v>
      </c>
    </row>
    <row r="496" spans="2:65" s="1" customFormat="1" ht="22.5" customHeight="1">
      <c r="B496" s="174"/>
      <c r="C496" s="175" t="s">
        <v>1111</v>
      </c>
      <c r="D496" s="175" t="s">
        <v>150</v>
      </c>
      <c r="E496" s="176" t="s">
        <v>1112</v>
      </c>
      <c r="F496" s="177" t="s">
        <v>1113</v>
      </c>
      <c r="G496" s="178" t="s">
        <v>174</v>
      </c>
      <c r="H496" s="179">
        <v>15.782999999999999</v>
      </c>
      <c r="I496" s="180"/>
      <c r="J496" s="181">
        <f>ROUND(I496*H496,2)</f>
        <v>0</v>
      </c>
      <c r="K496" s="177" t="s">
        <v>153</v>
      </c>
      <c r="L496" s="40"/>
      <c r="M496" s="182" t="s">
        <v>5</v>
      </c>
      <c r="N496" s="183" t="s">
        <v>42</v>
      </c>
      <c r="O496" s="41"/>
      <c r="P496" s="184">
        <f>O496*H496</f>
        <v>0</v>
      </c>
      <c r="Q496" s="184">
        <v>3.4000000000000002E-4</v>
      </c>
      <c r="R496" s="184">
        <f>Q496*H496</f>
        <v>5.3662200000000005E-3</v>
      </c>
      <c r="S496" s="184">
        <v>0</v>
      </c>
      <c r="T496" s="185">
        <f>S496*H496</f>
        <v>0</v>
      </c>
      <c r="AR496" s="23" t="s">
        <v>239</v>
      </c>
      <c r="AT496" s="23" t="s">
        <v>150</v>
      </c>
      <c r="AU496" s="23" t="s">
        <v>81</v>
      </c>
      <c r="AY496" s="23" t="s">
        <v>148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23" t="s">
        <v>79</v>
      </c>
      <c r="BK496" s="186">
        <f>ROUND(I496*H496,2)</f>
        <v>0</v>
      </c>
      <c r="BL496" s="23" t="s">
        <v>239</v>
      </c>
      <c r="BM496" s="23" t="s">
        <v>1114</v>
      </c>
    </row>
    <row r="497" spans="2:65" s="11" customFormat="1">
      <c r="B497" s="187"/>
      <c r="D497" s="188" t="s">
        <v>156</v>
      </c>
      <c r="E497" s="189" t="s">
        <v>5</v>
      </c>
      <c r="F497" s="190" t="s">
        <v>1115</v>
      </c>
      <c r="H497" s="191">
        <v>15.7</v>
      </c>
      <c r="I497" s="192"/>
      <c r="L497" s="187"/>
      <c r="M497" s="193"/>
      <c r="N497" s="194"/>
      <c r="O497" s="194"/>
      <c r="P497" s="194"/>
      <c r="Q497" s="194"/>
      <c r="R497" s="194"/>
      <c r="S497" s="194"/>
      <c r="T497" s="195"/>
      <c r="AT497" s="189" t="s">
        <v>156</v>
      </c>
      <c r="AU497" s="189" t="s">
        <v>81</v>
      </c>
      <c r="AV497" s="11" t="s">
        <v>81</v>
      </c>
      <c r="AW497" s="11" t="s">
        <v>35</v>
      </c>
      <c r="AX497" s="11" t="s">
        <v>71</v>
      </c>
      <c r="AY497" s="189" t="s">
        <v>148</v>
      </c>
    </row>
    <row r="498" spans="2:65" s="11" customFormat="1">
      <c r="B498" s="187"/>
      <c r="D498" s="188" t="s">
        <v>156</v>
      </c>
      <c r="E498" s="189" t="s">
        <v>5</v>
      </c>
      <c r="F498" s="190" t="s">
        <v>1116</v>
      </c>
      <c r="H498" s="191">
        <v>8.3000000000000004E-2</v>
      </c>
      <c r="I498" s="192"/>
      <c r="L498" s="187"/>
      <c r="M498" s="193"/>
      <c r="N498" s="194"/>
      <c r="O498" s="194"/>
      <c r="P498" s="194"/>
      <c r="Q498" s="194"/>
      <c r="R498" s="194"/>
      <c r="S498" s="194"/>
      <c r="T498" s="195"/>
      <c r="AT498" s="189" t="s">
        <v>156</v>
      </c>
      <c r="AU498" s="189" t="s">
        <v>81</v>
      </c>
      <c r="AV498" s="11" t="s">
        <v>81</v>
      </c>
      <c r="AW498" s="11" t="s">
        <v>35</v>
      </c>
      <c r="AX498" s="11" t="s">
        <v>71</v>
      </c>
      <c r="AY498" s="189" t="s">
        <v>148</v>
      </c>
    </row>
    <row r="499" spans="2:65" s="12" customFormat="1">
      <c r="B499" s="196"/>
      <c r="D499" s="188" t="s">
        <v>156</v>
      </c>
      <c r="E499" s="209" t="s">
        <v>5</v>
      </c>
      <c r="F499" s="210" t="s">
        <v>159</v>
      </c>
      <c r="H499" s="211">
        <v>15.782999999999999</v>
      </c>
      <c r="I499" s="201"/>
      <c r="L499" s="196"/>
      <c r="M499" s="202"/>
      <c r="N499" s="203"/>
      <c r="O499" s="203"/>
      <c r="P499" s="203"/>
      <c r="Q499" s="203"/>
      <c r="R499" s="203"/>
      <c r="S499" s="203"/>
      <c r="T499" s="204"/>
      <c r="AT499" s="205" t="s">
        <v>156</v>
      </c>
      <c r="AU499" s="205" t="s">
        <v>81</v>
      </c>
      <c r="AV499" s="12" t="s">
        <v>154</v>
      </c>
      <c r="AW499" s="12" t="s">
        <v>35</v>
      </c>
      <c r="AX499" s="12" t="s">
        <v>79</v>
      </c>
      <c r="AY499" s="205" t="s">
        <v>148</v>
      </c>
    </row>
    <row r="500" spans="2:65" s="10" customFormat="1" ht="29.85" customHeight="1">
      <c r="B500" s="160"/>
      <c r="D500" s="171" t="s">
        <v>70</v>
      </c>
      <c r="E500" s="172" t="s">
        <v>1117</v>
      </c>
      <c r="F500" s="172" t="s">
        <v>1118</v>
      </c>
      <c r="I500" s="163"/>
      <c r="J500" s="173">
        <f>BK500</f>
        <v>0</v>
      </c>
      <c r="L500" s="160"/>
      <c r="M500" s="165"/>
      <c r="N500" s="166"/>
      <c r="O500" s="166"/>
      <c r="P500" s="167">
        <f>SUM(P501:P503)</f>
        <v>0</v>
      </c>
      <c r="Q500" s="166"/>
      <c r="R500" s="167">
        <f>SUM(R501:R503)</f>
        <v>4.4719999999999994E-3</v>
      </c>
      <c r="S500" s="166"/>
      <c r="T500" s="168">
        <f>SUM(T501:T503)</f>
        <v>0</v>
      </c>
      <c r="AR500" s="161" t="s">
        <v>81</v>
      </c>
      <c r="AT500" s="169" t="s">
        <v>70</v>
      </c>
      <c r="AU500" s="169" t="s">
        <v>79</v>
      </c>
      <c r="AY500" s="161" t="s">
        <v>148</v>
      </c>
      <c r="BK500" s="170">
        <f>SUM(BK501:BK503)</f>
        <v>0</v>
      </c>
    </row>
    <row r="501" spans="2:65" s="1" customFormat="1" ht="31.5" customHeight="1">
      <c r="B501" s="174"/>
      <c r="C501" s="175" t="s">
        <v>1119</v>
      </c>
      <c r="D501" s="175" t="s">
        <v>150</v>
      </c>
      <c r="E501" s="176" t="s">
        <v>1120</v>
      </c>
      <c r="F501" s="177" t="s">
        <v>1121</v>
      </c>
      <c r="G501" s="178" t="s">
        <v>174</v>
      </c>
      <c r="H501" s="179">
        <v>17.2</v>
      </c>
      <c r="I501" s="180"/>
      <c r="J501" s="181">
        <f>ROUND(I501*H501,2)</f>
        <v>0</v>
      </c>
      <c r="K501" s="177" t="s">
        <v>153</v>
      </c>
      <c r="L501" s="40"/>
      <c r="M501" s="182" t="s">
        <v>5</v>
      </c>
      <c r="N501" s="183" t="s">
        <v>42</v>
      </c>
      <c r="O501" s="41"/>
      <c r="P501" s="184">
        <f>O501*H501</f>
        <v>0</v>
      </c>
      <c r="Q501" s="184">
        <v>2.5999999999999998E-4</v>
      </c>
      <c r="R501" s="184">
        <f>Q501*H501</f>
        <v>4.4719999999999994E-3</v>
      </c>
      <c r="S501" s="184">
        <v>0</v>
      </c>
      <c r="T501" s="185">
        <f>S501*H501</f>
        <v>0</v>
      </c>
      <c r="AR501" s="23" t="s">
        <v>239</v>
      </c>
      <c r="AT501" s="23" t="s">
        <v>150</v>
      </c>
      <c r="AU501" s="23" t="s">
        <v>81</v>
      </c>
      <c r="AY501" s="23" t="s">
        <v>148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23" t="s">
        <v>79</v>
      </c>
      <c r="BK501" s="186">
        <f>ROUND(I501*H501,2)</f>
        <v>0</v>
      </c>
      <c r="BL501" s="23" t="s">
        <v>239</v>
      </c>
      <c r="BM501" s="23" t="s">
        <v>1122</v>
      </c>
    </row>
    <row r="502" spans="2:65" s="11" customFormat="1">
      <c r="B502" s="187"/>
      <c r="D502" s="188" t="s">
        <v>156</v>
      </c>
      <c r="E502" s="189" t="s">
        <v>5</v>
      </c>
      <c r="F502" s="190" t="s">
        <v>962</v>
      </c>
      <c r="H502" s="191">
        <v>17.2</v>
      </c>
      <c r="I502" s="192"/>
      <c r="L502" s="187"/>
      <c r="M502" s="193"/>
      <c r="N502" s="194"/>
      <c r="O502" s="194"/>
      <c r="P502" s="194"/>
      <c r="Q502" s="194"/>
      <c r="R502" s="194"/>
      <c r="S502" s="194"/>
      <c r="T502" s="195"/>
      <c r="AT502" s="189" t="s">
        <v>156</v>
      </c>
      <c r="AU502" s="189" t="s">
        <v>81</v>
      </c>
      <c r="AV502" s="11" t="s">
        <v>81</v>
      </c>
      <c r="AW502" s="11" t="s">
        <v>35</v>
      </c>
      <c r="AX502" s="11" t="s">
        <v>71</v>
      </c>
      <c r="AY502" s="189" t="s">
        <v>148</v>
      </c>
    </row>
    <row r="503" spans="2:65" s="12" customFormat="1">
      <c r="B503" s="196"/>
      <c r="D503" s="188" t="s">
        <v>156</v>
      </c>
      <c r="E503" s="209" t="s">
        <v>5</v>
      </c>
      <c r="F503" s="210" t="s">
        <v>159</v>
      </c>
      <c r="H503" s="211">
        <v>17.2</v>
      </c>
      <c r="I503" s="201"/>
      <c r="L503" s="196"/>
      <c r="M503" s="202"/>
      <c r="N503" s="203"/>
      <c r="O503" s="203"/>
      <c r="P503" s="203"/>
      <c r="Q503" s="203"/>
      <c r="R503" s="203"/>
      <c r="S503" s="203"/>
      <c r="T503" s="204"/>
      <c r="AT503" s="205" t="s">
        <v>156</v>
      </c>
      <c r="AU503" s="205" t="s">
        <v>81</v>
      </c>
      <c r="AV503" s="12" t="s">
        <v>154</v>
      </c>
      <c r="AW503" s="12" t="s">
        <v>35</v>
      </c>
      <c r="AX503" s="12" t="s">
        <v>79</v>
      </c>
      <c r="AY503" s="205" t="s">
        <v>148</v>
      </c>
    </row>
    <row r="504" spans="2:65" s="10" customFormat="1" ht="37.35" customHeight="1">
      <c r="B504" s="160"/>
      <c r="D504" s="161" t="s">
        <v>70</v>
      </c>
      <c r="E504" s="162" t="s">
        <v>305</v>
      </c>
      <c r="F504" s="162" t="s">
        <v>306</v>
      </c>
      <c r="I504" s="163"/>
      <c r="J504" s="164">
        <f>BK504</f>
        <v>0</v>
      </c>
      <c r="L504" s="160"/>
      <c r="M504" s="165"/>
      <c r="N504" s="166"/>
      <c r="O504" s="166"/>
      <c r="P504" s="167">
        <f>P505</f>
        <v>0</v>
      </c>
      <c r="Q504" s="166"/>
      <c r="R504" s="167">
        <f>R505</f>
        <v>1.9933009999999998E-2</v>
      </c>
      <c r="S504" s="166"/>
      <c r="T504" s="168">
        <f>T505</f>
        <v>0</v>
      </c>
      <c r="AR504" s="161" t="s">
        <v>166</v>
      </c>
      <c r="AT504" s="169" t="s">
        <v>70</v>
      </c>
      <c r="AU504" s="169" t="s">
        <v>71</v>
      </c>
      <c r="AY504" s="161" t="s">
        <v>148</v>
      </c>
      <c r="BK504" s="170">
        <f>BK505</f>
        <v>0</v>
      </c>
    </row>
    <row r="505" spans="2:65" s="10" customFormat="1" ht="19.899999999999999" customHeight="1">
      <c r="B505" s="160"/>
      <c r="D505" s="171" t="s">
        <v>70</v>
      </c>
      <c r="E505" s="172" t="s">
        <v>1123</v>
      </c>
      <c r="F505" s="172" t="s">
        <v>1124</v>
      </c>
      <c r="I505" s="163"/>
      <c r="J505" s="173">
        <f>BK505</f>
        <v>0</v>
      </c>
      <c r="L505" s="160"/>
      <c r="M505" s="165"/>
      <c r="N505" s="166"/>
      <c r="O505" s="166"/>
      <c r="P505" s="167">
        <f>SUM(P506:P509)</f>
        <v>0</v>
      </c>
      <c r="Q505" s="166"/>
      <c r="R505" s="167">
        <f>SUM(R506:R509)</f>
        <v>1.9933009999999998E-2</v>
      </c>
      <c r="S505" s="166"/>
      <c r="T505" s="168">
        <f>SUM(T506:T509)</f>
        <v>0</v>
      </c>
      <c r="AR505" s="161" t="s">
        <v>166</v>
      </c>
      <c r="AT505" s="169" t="s">
        <v>70</v>
      </c>
      <c r="AU505" s="169" t="s">
        <v>79</v>
      </c>
      <c r="AY505" s="161" t="s">
        <v>148</v>
      </c>
      <c r="BK505" s="170">
        <f>SUM(BK506:BK509)</f>
        <v>0</v>
      </c>
    </row>
    <row r="506" spans="2:65" s="1" customFormat="1" ht="22.5" customHeight="1">
      <c r="B506" s="174"/>
      <c r="C506" s="175" t="s">
        <v>1125</v>
      </c>
      <c r="D506" s="175" t="s">
        <v>150</v>
      </c>
      <c r="E506" s="176" t="s">
        <v>1126</v>
      </c>
      <c r="F506" s="177" t="s">
        <v>1127</v>
      </c>
      <c r="G506" s="178" t="s">
        <v>174</v>
      </c>
      <c r="H506" s="179">
        <v>2.7559999999999998</v>
      </c>
      <c r="I506" s="180"/>
      <c r="J506" s="181">
        <f>ROUND(I506*H506,2)</f>
        <v>0</v>
      </c>
      <c r="K506" s="177" t="s">
        <v>153</v>
      </c>
      <c r="L506" s="40"/>
      <c r="M506" s="182" t="s">
        <v>5</v>
      </c>
      <c r="N506" s="183" t="s">
        <v>42</v>
      </c>
      <c r="O506" s="41"/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AR506" s="23" t="s">
        <v>312</v>
      </c>
      <c r="AT506" s="23" t="s">
        <v>150</v>
      </c>
      <c r="AU506" s="23" t="s">
        <v>81</v>
      </c>
      <c r="AY506" s="23" t="s">
        <v>148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23" t="s">
        <v>79</v>
      </c>
      <c r="BK506" s="186">
        <f>ROUND(I506*H506,2)</f>
        <v>0</v>
      </c>
      <c r="BL506" s="23" t="s">
        <v>312</v>
      </c>
      <c r="BM506" s="23" t="s">
        <v>1128</v>
      </c>
    </row>
    <row r="507" spans="2:65" s="11" customFormat="1">
      <c r="B507" s="187"/>
      <c r="D507" s="197" t="s">
        <v>156</v>
      </c>
      <c r="E507" s="206" t="s">
        <v>5</v>
      </c>
      <c r="F507" s="207" t="s">
        <v>1129</v>
      </c>
      <c r="H507" s="208">
        <v>2.7559999999999998</v>
      </c>
      <c r="I507" s="192"/>
      <c r="L507" s="187"/>
      <c r="M507" s="193"/>
      <c r="N507" s="194"/>
      <c r="O507" s="194"/>
      <c r="P507" s="194"/>
      <c r="Q507" s="194"/>
      <c r="R507" s="194"/>
      <c r="S507" s="194"/>
      <c r="T507" s="195"/>
      <c r="AT507" s="189" t="s">
        <v>156</v>
      </c>
      <c r="AU507" s="189" t="s">
        <v>81</v>
      </c>
      <c r="AV507" s="11" t="s">
        <v>81</v>
      </c>
      <c r="AW507" s="11" t="s">
        <v>35</v>
      </c>
      <c r="AX507" s="11" t="s">
        <v>79</v>
      </c>
      <c r="AY507" s="189" t="s">
        <v>148</v>
      </c>
    </row>
    <row r="508" spans="2:65" s="1" customFormat="1" ht="22.5" customHeight="1">
      <c r="B508" s="174"/>
      <c r="C508" s="215" t="s">
        <v>1130</v>
      </c>
      <c r="D508" s="215" t="s">
        <v>305</v>
      </c>
      <c r="E508" s="216" t="s">
        <v>1131</v>
      </c>
      <c r="F508" s="217" t="s">
        <v>1132</v>
      </c>
      <c r="G508" s="218" t="s">
        <v>174</v>
      </c>
      <c r="H508" s="219">
        <v>3.169</v>
      </c>
      <c r="I508" s="220"/>
      <c r="J508" s="221">
        <f>ROUND(I508*H508,2)</f>
        <v>0</v>
      </c>
      <c r="K508" s="217" t="s">
        <v>153</v>
      </c>
      <c r="L508" s="222"/>
      <c r="M508" s="223" t="s">
        <v>5</v>
      </c>
      <c r="N508" s="224" t="s">
        <v>42</v>
      </c>
      <c r="O508" s="41"/>
      <c r="P508" s="184">
        <f>O508*H508</f>
        <v>0</v>
      </c>
      <c r="Q508" s="184">
        <v>6.2899999999999996E-3</v>
      </c>
      <c r="R508" s="184">
        <f>Q508*H508</f>
        <v>1.9933009999999998E-2</v>
      </c>
      <c r="S508" s="184">
        <v>0</v>
      </c>
      <c r="T508" s="185">
        <f>S508*H508</f>
        <v>0</v>
      </c>
      <c r="AR508" s="23" t="s">
        <v>833</v>
      </c>
      <c r="AT508" s="23" t="s">
        <v>305</v>
      </c>
      <c r="AU508" s="23" t="s">
        <v>81</v>
      </c>
      <c r="AY508" s="23" t="s">
        <v>148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23" t="s">
        <v>79</v>
      </c>
      <c r="BK508" s="186">
        <f>ROUND(I508*H508,2)</f>
        <v>0</v>
      </c>
      <c r="BL508" s="23" t="s">
        <v>833</v>
      </c>
      <c r="BM508" s="23" t="s">
        <v>1133</v>
      </c>
    </row>
    <row r="509" spans="2:65" s="11" customFormat="1">
      <c r="B509" s="187"/>
      <c r="D509" s="188" t="s">
        <v>156</v>
      </c>
      <c r="F509" s="190" t="s">
        <v>1134</v>
      </c>
      <c r="H509" s="191">
        <v>3.169</v>
      </c>
      <c r="I509" s="192"/>
      <c r="L509" s="187"/>
      <c r="M509" s="193"/>
      <c r="N509" s="194"/>
      <c r="O509" s="194"/>
      <c r="P509" s="194"/>
      <c r="Q509" s="194"/>
      <c r="R509" s="194"/>
      <c r="S509" s="194"/>
      <c r="T509" s="195"/>
      <c r="AT509" s="189" t="s">
        <v>156</v>
      </c>
      <c r="AU509" s="189" t="s">
        <v>81</v>
      </c>
      <c r="AV509" s="11" t="s">
        <v>81</v>
      </c>
      <c r="AW509" s="11" t="s">
        <v>6</v>
      </c>
      <c r="AX509" s="11" t="s">
        <v>79</v>
      </c>
      <c r="AY509" s="189" t="s">
        <v>148</v>
      </c>
    </row>
    <row r="510" spans="2:65" s="10" customFormat="1" ht="37.35" customHeight="1">
      <c r="B510" s="160"/>
      <c r="D510" s="171" t="s">
        <v>70</v>
      </c>
      <c r="E510" s="241" t="s">
        <v>1135</v>
      </c>
      <c r="F510" s="241" t="s">
        <v>1136</v>
      </c>
      <c r="I510" s="163"/>
      <c r="J510" s="242">
        <f>BK510</f>
        <v>0</v>
      </c>
      <c r="L510" s="160"/>
      <c r="M510" s="165"/>
      <c r="N510" s="166"/>
      <c r="O510" s="166"/>
      <c r="P510" s="167">
        <f>SUM(P511:P519)</f>
        <v>0</v>
      </c>
      <c r="Q510" s="166"/>
      <c r="R510" s="167">
        <f>SUM(R511:R519)</f>
        <v>0</v>
      </c>
      <c r="S510" s="166"/>
      <c r="T510" s="168">
        <f>SUM(T511:T519)</f>
        <v>0</v>
      </c>
      <c r="AR510" s="161" t="s">
        <v>154</v>
      </c>
      <c r="AT510" s="169" t="s">
        <v>70</v>
      </c>
      <c r="AU510" s="169" t="s">
        <v>71</v>
      </c>
      <c r="AY510" s="161" t="s">
        <v>148</v>
      </c>
      <c r="BK510" s="170">
        <f>SUM(BK511:BK519)</f>
        <v>0</v>
      </c>
    </row>
    <row r="511" spans="2:65" s="1" customFormat="1" ht="22.5" customHeight="1">
      <c r="B511" s="174"/>
      <c r="C511" s="175" t="s">
        <v>1137</v>
      </c>
      <c r="D511" s="175" t="s">
        <v>150</v>
      </c>
      <c r="E511" s="176" t="s">
        <v>1138</v>
      </c>
      <c r="F511" s="177" t="s">
        <v>1139</v>
      </c>
      <c r="G511" s="178" t="s">
        <v>1140</v>
      </c>
      <c r="H511" s="179">
        <v>1</v>
      </c>
      <c r="I511" s="180"/>
      <c r="J511" s="181">
        <f>ROUND(I511*H511,2)</f>
        <v>0</v>
      </c>
      <c r="K511" s="177" t="s">
        <v>5</v>
      </c>
      <c r="L511" s="40"/>
      <c r="M511" s="182" t="s">
        <v>5</v>
      </c>
      <c r="N511" s="183" t="s">
        <v>42</v>
      </c>
      <c r="O511" s="41"/>
      <c r="P511" s="184">
        <f>O511*H511</f>
        <v>0</v>
      </c>
      <c r="Q511" s="184">
        <v>0</v>
      </c>
      <c r="R511" s="184">
        <f>Q511*H511</f>
        <v>0</v>
      </c>
      <c r="S511" s="184">
        <v>0</v>
      </c>
      <c r="T511" s="185">
        <f>S511*H511</f>
        <v>0</v>
      </c>
      <c r="AR511" s="23" t="s">
        <v>1141</v>
      </c>
      <c r="AT511" s="23" t="s">
        <v>150</v>
      </c>
      <c r="AU511" s="23" t="s">
        <v>79</v>
      </c>
      <c r="AY511" s="23" t="s">
        <v>148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23" t="s">
        <v>79</v>
      </c>
      <c r="BK511" s="186">
        <f>ROUND(I511*H511,2)</f>
        <v>0</v>
      </c>
      <c r="BL511" s="23" t="s">
        <v>1141</v>
      </c>
      <c r="BM511" s="23" t="s">
        <v>1142</v>
      </c>
    </row>
    <row r="512" spans="2:65" s="1" customFormat="1" ht="81">
      <c r="B512" s="40"/>
      <c r="D512" s="197" t="s">
        <v>547</v>
      </c>
      <c r="F512" s="237" t="s">
        <v>1143</v>
      </c>
      <c r="I512" s="234"/>
      <c r="L512" s="40"/>
      <c r="M512" s="235"/>
      <c r="N512" s="41"/>
      <c r="O512" s="41"/>
      <c r="P512" s="41"/>
      <c r="Q512" s="41"/>
      <c r="R512" s="41"/>
      <c r="S512" s="41"/>
      <c r="T512" s="69"/>
      <c r="AT512" s="23" t="s">
        <v>547</v>
      </c>
      <c r="AU512" s="23" t="s">
        <v>79</v>
      </c>
    </row>
    <row r="513" spans="2:65" s="1" customFormat="1" ht="22.5" customHeight="1">
      <c r="B513" s="174"/>
      <c r="C513" s="175" t="s">
        <v>1144</v>
      </c>
      <c r="D513" s="175" t="s">
        <v>150</v>
      </c>
      <c r="E513" s="176" t="s">
        <v>1145</v>
      </c>
      <c r="F513" s="177" t="s">
        <v>1146</v>
      </c>
      <c r="G513" s="178" t="s">
        <v>294</v>
      </c>
      <c r="H513" s="179">
        <v>29</v>
      </c>
      <c r="I513" s="180"/>
      <c r="J513" s="181">
        <f>ROUND(I513*H513,2)</f>
        <v>0</v>
      </c>
      <c r="K513" s="177" t="s">
        <v>5</v>
      </c>
      <c r="L513" s="40"/>
      <c r="M513" s="182" t="s">
        <v>5</v>
      </c>
      <c r="N513" s="183" t="s">
        <v>42</v>
      </c>
      <c r="O513" s="41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AR513" s="23" t="s">
        <v>1141</v>
      </c>
      <c r="AT513" s="23" t="s">
        <v>150</v>
      </c>
      <c r="AU513" s="23" t="s">
        <v>79</v>
      </c>
      <c r="AY513" s="23" t="s">
        <v>148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23" t="s">
        <v>79</v>
      </c>
      <c r="BK513" s="186">
        <f>ROUND(I513*H513,2)</f>
        <v>0</v>
      </c>
      <c r="BL513" s="23" t="s">
        <v>1141</v>
      </c>
      <c r="BM513" s="23" t="s">
        <v>1147</v>
      </c>
    </row>
    <row r="514" spans="2:65" s="11" customFormat="1">
      <c r="B514" s="187"/>
      <c r="D514" s="188" t="s">
        <v>156</v>
      </c>
      <c r="E514" s="189" t="s">
        <v>5</v>
      </c>
      <c r="F514" s="190" t="s">
        <v>1148</v>
      </c>
      <c r="H514" s="191">
        <v>20</v>
      </c>
      <c r="I514" s="192"/>
      <c r="L514" s="187"/>
      <c r="M514" s="193"/>
      <c r="N514" s="194"/>
      <c r="O514" s="194"/>
      <c r="P514" s="194"/>
      <c r="Q514" s="194"/>
      <c r="R514" s="194"/>
      <c r="S514" s="194"/>
      <c r="T514" s="195"/>
      <c r="AT514" s="189" t="s">
        <v>156</v>
      </c>
      <c r="AU514" s="189" t="s">
        <v>79</v>
      </c>
      <c r="AV514" s="11" t="s">
        <v>81</v>
      </c>
      <c r="AW514" s="11" t="s">
        <v>35</v>
      </c>
      <c r="AX514" s="11" t="s">
        <v>71</v>
      </c>
      <c r="AY514" s="189" t="s">
        <v>148</v>
      </c>
    </row>
    <row r="515" spans="2:65" s="11" customFormat="1">
      <c r="B515" s="187"/>
      <c r="D515" s="188" t="s">
        <v>156</v>
      </c>
      <c r="E515" s="189" t="s">
        <v>5</v>
      </c>
      <c r="F515" s="190" t="s">
        <v>1149</v>
      </c>
      <c r="H515" s="191">
        <v>9</v>
      </c>
      <c r="I515" s="192"/>
      <c r="L515" s="187"/>
      <c r="M515" s="193"/>
      <c r="N515" s="194"/>
      <c r="O515" s="194"/>
      <c r="P515" s="194"/>
      <c r="Q515" s="194"/>
      <c r="R515" s="194"/>
      <c r="S515" s="194"/>
      <c r="T515" s="195"/>
      <c r="AT515" s="189" t="s">
        <v>156</v>
      </c>
      <c r="AU515" s="189" t="s">
        <v>79</v>
      </c>
      <c r="AV515" s="11" t="s">
        <v>81</v>
      </c>
      <c r="AW515" s="11" t="s">
        <v>35</v>
      </c>
      <c r="AX515" s="11" t="s">
        <v>71</v>
      </c>
      <c r="AY515" s="189" t="s">
        <v>148</v>
      </c>
    </row>
    <row r="516" spans="2:65" s="12" customFormat="1">
      <c r="B516" s="196"/>
      <c r="D516" s="197" t="s">
        <v>156</v>
      </c>
      <c r="E516" s="198" t="s">
        <v>5</v>
      </c>
      <c r="F516" s="199" t="s">
        <v>159</v>
      </c>
      <c r="H516" s="200">
        <v>29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205" t="s">
        <v>156</v>
      </c>
      <c r="AU516" s="205" t="s">
        <v>79</v>
      </c>
      <c r="AV516" s="12" t="s">
        <v>154</v>
      </c>
      <c r="AW516" s="12" t="s">
        <v>35</v>
      </c>
      <c r="AX516" s="12" t="s">
        <v>79</v>
      </c>
      <c r="AY516" s="205" t="s">
        <v>148</v>
      </c>
    </row>
    <row r="517" spans="2:65" s="1" customFormat="1" ht="22.5" customHeight="1">
      <c r="B517" s="174"/>
      <c r="C517" s="175" t="s">
        <v>1150</v>
      </c>
      <c r="D517" s="175" t="s">
        <v>150</v>
      </c>
      <c r="E517" s="176" t="s">
        <v>1151</v>
      </c>
      <c r="F517" s="177" t="s">
        <v>1152</v>
      </c>
      <c r="G517" s="178" t="s">
        <v>174</v>
      </c>
      <c r="H517" s="179">
        <v>30</v>
      </c>
      <c r="I517" s="180"/>
      <c r="J517" s="181">
        <f>ROUND(I517*H517,2)</f>
        <v>0</v>
      </c>
      <c r="K517" s="177" t="s">
        <v>5</v>
      </c>
      <c r="L517" s="40"/>
      <c r="M517" s="182" t="s">
        <v>5</v>
      </c>
      <c r="N517" s="183" t="s">
        <v>42</v>
      </c>
      <c r="O517" s="41"/>
      <c r="P517" s="184">
        <f>O517*H517</f>
        <v>0</v>
      </c>
      <c r="Q517" s="184">
        <v>0</v>
      </c>
      <c r="R517" s="184">
        <f>Q517*H517</f>
        <v>0</v>
      </c>
      <c r="S517" s="184">
        <v>0</v>
      </c>
      <c r="T517" s="185">
        <f>S517*H517</f>
        <v>0</v>
      </c>
      <c r="AR517" s="23" t="s">
        <v>1141</v>
      </c>
      <c r="AT517" s="23" t="s">
        <v>150</v>
      </c>
      <c r="AU517" s="23" t="s">
        <v>79</v>
      </c>
      <c r="AY517" s="23" t="s">
        <v>148</v>
      </c>
      <c r="BE517" s="186">
        <f>IF(N517="základní",J517,0)</f>
        <v>0</v>
      </c>
      <c r="BF517" s="186">
        <f>IF(N517="snížená",J517,0)</f>
        <v>0</v>
      </c>
      <c r="BG517" s="186">
        <f>IF(N517="zákl. přenesená",J517,0)</f>
        <v>0</v>
      </c>
      <c r="BH517" s="186">
        <f>IF(N517="sníž. přenesená",J517,0)</f>
        <v>0</v>
      </c>
      <c r="BI517" s="186">
        <f>IF(N517="nulová",J517,0)</f>
        <v>0</v>
      </c>
      <c r="BJ517" s="23" t="s">
        <v>79</v>
      </c>
      <c r="BK517" s="186">
        <f>ROUND(I517*H517,2)</f>
        <v>0</v>
      </c>
      <c r="BL517" s="23" t="s">
        <v>1141</v>
      </c>
      <c r="BM517" s="23" t="s">
        <v>1153</v>
      </c>
    </row>
    <row r="518" spans="2:65" s="11" customFormat="1">
      <c r="B518" s="187"/>
      <c r="D518" s="197" t="s">
        <v>156</v>
      </c>
      <c r="E518" s="206" t="s">
        <v>5</v>
      </c>
      <c r="F518" s="207" t="s">
        <v>1154</v>
      </c>
      <c r="H518" s="208">
        <v>30</v>
      </c>
      <c r="I518" s="192"/>
      <c r="L518" s="187"/>
      <c r="M518" s="193"/>
      <c r="N518" s="194"/>
      <c r="O518" s="194"/>
      <c r="P518" s="194"/>
      <c r="Q518" s="194"/>
      <c r="R518" s="194"/>
      <c r="S518" s="194"/>
      <c r="T518" s="195"/>
      <c r="AT518" s="189" t="s">
        <v>156</v>
      </c>
      <c r="AU518" s="189" t="s">
        <v>79</v>
      </c>
      <c r="AV518" s="11" t="s">
        <v>81</v>
      </c>
      <c r="AW518" s="11" t="s">
        <v>35</v>
      </c>
      <c r="AX518" s="11" t="s">
        <v>79</v>
      </c>
      <c r="AY518" s="189" t="s">
        <v>148</v>
      </c>
    </row>
    <row r="519" spans="2:65" s="1" customFormat="1" ht="22.5" customHeight="1">
      <c r="B519" s="174"/>
      <c r="C519" s="175" t="s">
        <v>1155</v>
      </c>
      <c r="D519" s="175" t="s">
        <v>150</v>
      </c>
      <c r="E519" s="176" t="s">
        <v>1156</v>
      </c>
      <c r="F519" s="177" t="s">
        <v>1157</v>
      </c>
      <c r="G519" s="178" t="s">
        <v>1140</v>
      </c>
      <c r="H519" s="179">
        <v>1</v>
      </c>
      <c r="I519" s="180"/>
      <c r="J519" s="181">
        <f>ROUND(I519*H519,2)</f>
        <v>0</v>
      </c>
      <c r="K519" s="177" t="s">
        <v>5</v>
      </c>
      <c r="L519" s="40"/>
      <c r="M519" s="182" t="s">
        <v>5</v>
      </c>
      <c r="N519" s="243" t="s">
        <v>42</v>
      </c>
      <c r="O519" s="244"/>
      <c r="P519" s="245">
        <f>O519*H519</f>
        <v>0</v>
      </c>
      <c r="Q519" s="245">
        <v>0</v>
      </c>
      <c r="R519" s="245">
        <f>Q519*H519</f>
        <v>0</v>
      </c>
      <c r="S519" s="245">
        <v>0</v>
      </c>
      <c r="T519" s="246">
        <f>S519*H519</f>
        <v>0</v>
      </c>
      <c r="AR519" s="23" t="s">
        <v>1141</v>
      </c>
      <c r="AT519" s="23" t="s">
        <v>150</v>
      </c>
      <c r="AU519" s="23" t="s">
        <v>79</v>
      </c>
      <c r="AY519" s="23" t="s">
        <v>148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23" t="s">
        <v>79</v>
      </c>
      <c r="BK519" s="186">
        <f>ROUND(I519*H519,2)</f>
        <v>0</v>
      </c>
      <c r="BL519" s="23" t="s">
        <v>1141</v>
      </c>
      <c r="BM519" s="23" t="s">
        <v>1158</v>
      </c>
    </row>
    <row r="520" spans="2:65" s="1" customFormat="1" ht="6.95" customHeight="1">
      <c r="B520" s="55"/>
      <c r="C520" s="56"/>
      <c r="D520" s="56"/>
      <c r="E520" s="56"/>
      <c r="F520" s="56"/>
      <c r="G520" s="56"/>
      <c r="H520" s="56"/>
      <c r="I520" s="127"/>
      <c r="J520" s="56"/>
      <c r="K520" s="56"/>
      <c r="L520" s="40"/>
    </row>
  </sheetData>
  <autoFilter ref="C97:K519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9"/>
  <sheetViews>
    <sheetView showGridLines="0" workbookViewId="0">
      <pane ySplit="1" topLeftCell="A189" activePane="bottomLeft" state="frozen"/>
      <selection pane="bottomLeft" activeCell="F119" sqref="F1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87</v>
      </c>
      <c r="AZ2" s="103" t="s">
        <v>1159</v>
      </c>
      <c r="BA2" s="103" t="s">
        <v>1160</v>
      </c>
      <c r="BB2" s="103" t="s">
        <v>174</v>
      </c>
      <c r="BC2" s="103" t="s">
        <v>1161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1162</v>
      </c>
      <c r="BA3" s="103" t="s">
        <v>1163</v>
      </c>
      <c r="BB3" s="103" t="s">
        <v>174</v>
      </c>
      <c r="BC3" s="103" t="s">
        <v>1164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20" t="s">
        <v>1165</v>
      </c>
      <c r="F9" s="421"/>
      <c r="G9" s="421"/>
      <c r="H9" s="421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ROUND(SUM(BE87:BE208), 2)</f>
        <v>0</v>
      </c>
      <c r="G30" s="41"/>
      <c r="H30" s="41"/>
      <c r="I30" s="119">
        <v>0.21</v>
      </c>
      <c r="J30" s="118">
        <f>ROUND(ROUND((SUM(BE87:BE208)),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ROUND(SUM(BF87:BF208), 2)</f>
        <v>0</v>
      </c>
      <c r="G31" s="41"/>
      <c r="H31" s="41"/>
      <c r="I31" s="119">
        <v>0.15</v>
      </c>
      <c r="J31" s="118">
        <f>ROUND(ROUND((SUM(BF87:BF208)),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ROUND(SUM(BG87:BG208),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ROUND(SUM(BH87:BH208),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ROUND(SUM(BI87:BI208),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03 - SO 03 - Oplocení a terénní úpravy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J88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J89</f>
        <v>0</v>
      </c>
      <c r="K58" s="148"/>
    </row>
    <row r="59" spans="2:47" s="8" customFormat="1" ht="19.899999999999999" customHeight="1">
      <c r="B59" s="142"/>
      <c r="C59" s="143"/>
      <c r="D59" s="144" t="s">
        <v>348</v>
      </c>
      <c r="E59" s="145"/>
      <c r="F59" s="145"/>
      <c r="G59" s="145"/>
      <c r="H59" s="145"/>
      <c r="I59" s="146"/>
      <c r="J59" s="147">
        <f>J119</f>
        <v>0</v>
      </c>
      <c r="K59" s="148"/>
    </row>
    <row r="60" spans="2:47" s="8" customFormat="1" ht="19.899999999999999" customHeight="1">
      <c r="B60" s="142"/>
      <c r="C60" s="143"/>
      <c r="D60" s="144" t="s">
        <v>349</v>
      </c>
      <c r="E60" s="145"/>
      <c r="F60" s="145"/>
      <c r="G60" s="145"/>
      <c r="H60" s="145"/>
      <c r="I60" s="146"/>
      <c r="J60" s="147">
        <f>J141</f>
        <v>0</v>
      </c>
      <c r="K60" s="148"/>
    </row>
    <row r="61" spans="2:47" s="8" customFormat="1" ht="19.899999999999999" customHeight="1">
      <c r="B61" s="142"/>
      <c r="C61" s="143"/>
      <c r="D61" s="144" t="s">
        <v>1166</v>
      </c>
      <c r="E61" s="145"/>
      <c r="F61" s="145"/>
      <c r="G61" s="145"/>
      <c r="H61" s="145"/>
      <c r="I61" s="146"/>
      <c r="J61" s="147">
        <f>J168</f>
        <v>0</v>
      </c>
      <c r="K61" s="148"/>
    </row>
    <row r="62" spans="2:47" s="8" customFormat="1" ht="19.899999999999999" customHeight="1">
      <c r="B62" s="142"/>
      <c r="C62" s="143"/>
      <c r="D62" s="144" t="s">
        <v>350</v>
      </c>
      <c r="E62" s="145"/>
      <c r="F62" s="145"/>
      <c r="G62" s="145"/>
      <c r="H62" s="145"/>
      <c r="I62" s="146"/>
      <c r="J62" s="147">
        <f>J178</f>
        <v>0</v>
      </c>
      <c r="K62" s="148"/>
    </row>
    <row r="63" spans="2:47" s="8" customFormat="1" ht="19.899999999999999" customHeight="1">
      <c r="B63" s="142"/>
      <c r="C63" s="143"/>
      <c r="D63" s="144" t="s">
        <v>124</v>
      </c>
      <c r="E63" s="145"/>
      <c r="F63" s="145"/>
      <c r="G63" s="145"/>
      <c r="H63" s="145"/>
      <c r="I63" s="146"/>
      <c r="J63" s="147">
        <f>J185</f>
        <v>0</v>
      </c>
      <c r="K63" s="148"/>
    </row>
    <row r="64" spans="2:47" s="8" customFormat="1" ht="19.899999999999999" customHeight="1">
      <c r="B64" s="142"/>
      <c r="C64" s="143"/>
      <c r="D64" s="144" t="s">
        <v>125</v>
      </c>
      <c r="E64" s="145"/>
      <c r="F64" s="145"/>
      <c r="G64" s="145"/>
      <c r="H64" s="145"/>
      <c r="I64" s="146"/>
      <c r="J64" s="147">
        <f>J198</f>
        <v>0</v>
      </c>
      <c r="K64" s="148"/>
    </row>
    <row r="65" spans="2:12" s="8" customFormat="1" ht="19.899999999999999" customHeight="1">
      <c r="B65" s="142"/>
      <c r="C65" s="143"/>
      <c r="D65" s="144" t="s">
        <v>1167</v>
      </c>
      <c r="E65" s="145"/>
      <c r="F65" s="145"/>
      <c r="G65" s="145"/>
      <c r="H65" s="145"/>
      <c r="I65" s="146"/>
      <c r="J65" s="147">
        <f>J203</f>
        <v>0</v>
      </c>
      <c r="K65" s="148"/>
    </row>
    <row r="66" spans="2:12" s="7" customFormat="1" ht="24.95" customHeight="1">
      <c r="B66" s="135"/>
      <c r="C66" s="136"/>
      <c r="D66" s="137" t="s">
        <v>126</v>
      </c>
      <c r="E66" s="138"/>
      <c r="F66" s="138"/>
      <c r="G66" s="138"/>
      <c r="H66" s="138"/>
      <c r="I66" s="139"/>
      <c r="J66" s="140">
        <f>J205</f>
        <v>0</v>
      </c>
      <c r="K66" s="141"/>
    </row>
    <row r="67" spans="2:12" s="8" customFormat="1" ht="19.899999999999999" customHeight="1">
      <c r="B67" s="142"/>
      <c r="C67" s="143"/>
      <c r="D67" s="144" t="s">
        <v>129</v>
      </c>
      <c r="E67" s="145"/>
      <c r="F67" s="145"/>
      <c r="G67" s="145"/>
      <c r="H67" s="145"/>
      <c r="I67" s="146"/>
      <c r="J67" s="147">
        <f>J206</f>
        <v>0</v>
      </c>
      <c r="K67" s="148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8"/>
      <c r="J73" s="59"/>
      <c r="K73" s="59"/>
      <c r="L73" s="40"/>
    </row>
    <row r="74" spans="2:12" s="1" customFormat="1" ht="36.950000000000003" customHeight="1">
      <c r="B74" s="40"/>
      <c r="C74" s="60" t="s">
        <v>132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19</v>
      </c>
      <c r="L76" s="40"/>
    </row>
    <row r="77" spans="2:12" s="1" customFormat="1" ht="22.5" customHeight="1">
      <c r="B77" s="40"/>
      <c r="E77" s="414" t="str">
        <f>E7</f>
        <v>Vlkava, VDJ - rekonstrukce</v>
      </c>
      <c r="F77" s="415"/>
      <c r="G77" s="415"/>
      <c r="H77" s="415"/>
      <c r="L77" s="40"/>
    </row>
    <row r="78" spans="2:12" s="1" customFormat="1" ht="14.45" customHeight="1">
      <c r="B78" s="40"/>
      <c r="C78" s="62" t="s">
        <v>114</v>
      </c>
      <c r="L78" s="40"/>
    </row>
    <row r="79" spans="2:12" s="1" customFormat="1" ht="23.25" customHeight="1">
      <c r="B79" s="40"/>
      <c r="E79" s="406" t="str">
        <f>E9</f>
        <v>03 - SO 03 - Oplocení a terénní úpravy</v>
      </c>
      <c r="F79" s="416"/>
      <c r="G79" s="416"/>
      <c r="H79" s="416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23</v>
      </c>
      <c r="F81" s="149" t="str">
        <f>F12</f>
        <v>Vlkava</v>
      </c>
      <c r="I81" s="150" t="s">
        <v>25</v>
      </c>
      <c r="J81" s="66" t="str">
        <f>IF(J12="","",J12)</f>
        <v>10.1.2017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27</v>
      </c>
      <c r="F83" s="149" t="str">
        <f>E15</f>
        <v>VaK Mladá Boleslav, a.s.</v>
      </c>
      <c r="I83" s="150" t="s">
        <v>33</v>
      </c>
      <c r="J83" s="149" t="str">
        <f>E21</f>
        <v>Vodohospodářské inženýrské služby, a.s.</v>
      </c>
      <c r="L83" s="40"/>
    </row>
    <row r="84" spans="2:65" s="1" customFormat="1" ht="14.45" customHeight="1">
      <c r="B84" s="40"/>
      <c r="C84" s="62" t="s">
        <v>31</v>
      </c>
      <c r="F84" s="149" t="str">
        <f>IF(E18="","",E18)</f>
        <v/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1"/>
      <c r="C86" s="152" t="s">
        <v>133</v>
      </c>
      <c r="D86" s="153" t="s">
        <v>56</v>
      </c>
      <c r="E86" s="153" t="s">
        <v>52</v>
      </c>
      <c r="F86" s="153" t="s">
        <v>134</v>
      </c>
      <c r="G86" s="153" t="s">
        <v>135</v>
      </c>
      <c r="H86" s="153" t="s">
        <v>136</v>
      </c>
      <c r="I86" s="154" t="s">
        <v>137</v>
      </c>
      <c r="J86" s="153" t="s">
        <v>118</v>
      </c>
      <c r="K86" s="155" t="s">
        <v>138</v>
      </c>
      <c r="L86" s="151"/>
      <c r="M86" s="72" t="s">
        <v>139</v>
      </c>
      <c r="N86" s="73" t="s">
        <v>41</v>
      </c>
      <c r="O86" s="73" t="s">
        <v>140</v>
      </c>
      <c r="P86" s="73" t="s">
        <v>141</v>
      </c>
      <c r="Q86" s="73" t="s">
        <v>142</v>
      </c>
      <c r="R86" s="73" t="s">
        <v>143</v>
      </c>
      <c r="S86" s="73" t="s">
        <v>144</v>
      </c>
      <c r="T86" s="74" t="s">
        <v>145</v>
      </c>
    </row>
    <row r="87" spans="2:65" s="1" customFormat="1" ht="29.25" customHeight="1">
      <c r="B87" s="40"/>
      <c r="C87" s="76" t="s">
        <v>119</v>
      </c>
      <c r="J87" s="156">
        <f>BK87</f>
        <v>0</v>
      </c>
      <c r="L87" s="40"/>
      <c r="M87" s="75"/>
      <c r="N87" s="67"/>
      <c r="O87" s="67"/>
      <c r="P87" s="157">
        <f>P88+P205</f>
        <v>0</v>
      </c>
      <c r="Q87" s="67"/>
      <c r="R87" s="157">
        <f>R88+R205</f>
        <v>45.572345553799998</v>
      </c>
      <c r="S87" s="67"/>
      <c r="T87" s="158">
        <f>T88+T205</f>
        <v>4.8210599999999992</v>
      </c>
      <c r="AT87" s="23" t="s">
        <v>70</v>
      </c>
      <c r="AU87" s="23" t="s">
        <v>120</v>
      </c>
      <c r="BK87" s="159">
        <f>BK88+BK205</f>
        <v>0</v>
      </c>
    </row>
    <row r="88" spans="2:65" s="10" customFormat="1" ht="37.35" customHeight="1">
      <c r="B88" s="160"/>
      <c r="D88" s="161" t="s">
        <v>70</v>
      </c>
      <c r="E88" s="162" t="s">
        <v>146</v>
      </c>
      <c r="F88" s="162" t="s">
        <v>147</v>
      </c>
      <c r="I88" s="163"/>
      <c r="J88" s="164">
        <f>BK88</f>
        <v>0</v>
      </c>
      <c r="L88" s="160"/>
      <c r="M88" s="165"/>
      <c r="N88" s="166"/>
      <c r="O88" s="166"/>
      <c r="P88" s="167">
        <f>P89+P119+P141+P168+P178+P185+P198+P203</f>
        <v>0</v>
      </c>
      <c r="Q88" s="166"/>
      <c r="R88" s="167">
        <f>R89+R119+R141+R168+R178+R185+R198+R203</f>
        <v>45.572195053800002</v>
      </c>
      <c r="S88" s="166"/>
      <c r="T88" s="168">
        <f>T89+T119+T141+T168+T178+T185+T198+T203</f>
        <v>4.8210599999999992</v>
      </c>
      <c r="AR88" s="161" t="s">
        <v>79</v>
      </c>
      <c r="AT88" s="169" t="s">
        <v>70</v>
      </c>
      <c r="AU88" s="169" t="s">
        <v>71</v>
      </c>
      <c r="AY88" s="161" t="s">
        <v>148</v>
      </c>
      <c r="BK88" s="170">
        <f>BK89+BK119+BK141+BK168+BK178+BK185+BK198+BK203</f>
        <v>0</v>
      </c>
    </row>
    <row r="89" spans="2:65" s="10" customFormat="1" ht="19.899999999999999" customHeight="1">
      <c r="B89" s="160"/>
      <c r="D89" s="171" t="s">
        <v>70</v>
      </c>
      <c r="E89" s="172" t="s">
        <v>79</v>
      </c>
      <c r="F89" s="172" t="s">
        <v>149</v>
      </c>
      <c r="I89" s="163"/>
      <c r="J89" s="173">
        <f>BK89</f>
        <v>0</v>
      </c>
      <c r="L89" s="160"/>
      <c r="M89" s="165"/>
      <c r="N89" s="166"/>
      <c r="O89" s="166"/>
      <c r="P89" s="167">
        <f>SUM(P90:P118)</f>
        <v>0</v>
      </c>
      <c r="Q89" s="166"/>
      <c r="R89" s="167">
        <f>SUM(R90:R118)</f>
        <v>1.4162600000000001</v>
      </c>
      <c r="S89" s="166"/>
      <c r="T89" s="168">
        <f>SUM(T90:T118)</f>
        <v>0</v>
      </c>
      <c r="AR89" s="161" t="s">
        <v>79</v>
      </c>
      <c r="AT89" s="169" t="s">
        <v>70</v>
      </c>
      <c r="AU89" s="169" t="s">
        <v>79</v>
      </c>
      <c r="AY89" s="161" t="s">
        <v>148</v>
      </c>
      <c r="BK89" s="170">
        <f>SUM(BK90:BK118)</f>
        <v>0</v>
      </c>
    </row>
    <row r="90" spans="2:65" s="1" customFormat="1" ht="31.5" customHeight="1">
      <c r="B90" s="174"/>
      <c r="C90" s="175" t="s">
        <v>79</v>
      </c>
      <c r="D90" s="175" t="s">
        <v>150</v>
      </c>
      <c r="E90" s="176" t="s">
        <v>1168</v>
      </c>
      <c r="F90" s="177" t="s">
        <v>1169</v>
      </c>
      <c r="G90" s="178" t="s">
        <v>294</v>
      </c>
      <c r="H90" s="179">
        <v>12</v>
      </c>
      <c r="I90" s="180"/>
      <c r="J90" s="181">
        <f t="shared" ref="J90:J96" si="0"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 t="shared" ref="P90:P96" si="1">O90*H90</f>
        <v>0</v>
      </c>
      <c r="Q90" s="184">
        <v>1.8000000000000001E-4</v>
      </c>
      <c r="R90" s="184">
        <f t="shared" ref="R90:R96" si="2">Q90*H90</f>
        <v>2.16E-3</v>
      </c>
      <c r="S90" s="184">
        <v>0</v>
      </c>
      <c r="T90" s="185">
        <f t="shared" ref="T90:T96" si="3"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 t="shared" ref="BE90:BE96" si="4">IF(N90="základní",J90,0)</f>
        <v>0</v>
      </c>
      <c r="BF90" s="186">
        <f t="shared" ref="BF90:BF96" si="5">IF(N90="snížená",J90,0)</f>
        <v>0</v>
      </c>
      <c r="BG90" s="186">
        <f t="shared" ref="BG90:BG96" si="6">IF(N90="zákl. přenesená",J90,0)</f>
        <v>0</v>
      </c>
      <c r="BH90" s="186">
        <f t="shared" ref="BH90:BH96" si="7">IF(N90="sníž. přenesená",J90,0)</f>
        <v>0</v>
      </c>
      <c r="BI90" s="186">
        <f t="shared" ref="BI90:BI96" si="8">IF(N90="nulová",J90,0)</f>
        <v>0</v>
      </c>
      <c r="BJ90" s="23" t="s">
        <v>79</v>
      </c>
      <c r="BK90" s="186">
        <f t="shared" ref="BK90:BK96" si="9">ROUND(I90*H90,2)</f>
        <v>0</v>
      </c>
      <c r="BL90" s="23" t="s">
        <v>154</v>
      </c>
      <c r="BM90" s="23" t="s">
        <v>1170</v>
      </c>
    </row>
    <row r="91" spans="2:65" s="1" customFormat="1" ht="31.5" customHeight="1">
      <c r="B91" s="174"/>
      <c r="C91" s="175" t="s">
        <v>81</v>
      </c>
      <c r="D91" s="175" t="s">
        <v>150</v>
      </c>
      <c r="E91" s="176" t="s">
        <v>1171</v>
      </c>
      <c r="F91" s="177" t="s">
        <v>1172</v>
      </c>
      <c r="G91" s="178" t="s">
        <v>294</v>
      </c>
      <c r="H91" s="179">
        <v>12</v>
      </c>
      <c r="I91" s="180"/>
      <c r="J91" s="181">
        <f t="shared" si="0"/>
        <v>0</v>
      </c>
      <c r="K91" s="177" t="s">
        <v>153</v>
      </c>
      <c r="L91" s="40"/>
      <c r="M91" s="182" t="s">
        <v>5</v>
      </c>
      <c r="N91" s="183" t="s">
        <v>42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154</v>
      </c>
      <c r="AT91" s="23" t="s">
        <v>150</v>
      </c>
      <c r="AU91" s="23" t="s">
        <v>81</v>
      </c>
      <c r="AY91" s="23" t="s">
        <v>148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79</v>
      </c>
      <c r="BK91" s="186">
        <f t="shared" si="9"/>
        <v>0</v>
      </c>
      <c r="BL91" s="23" t="s">
        <v>154</v>
      </c>
      <c r="BM91" s="23" t="s">
        <v>1173</v>
      </c>
    </row>
    <row r="92" spans="2:65" s="1" customFormat="1" ht="31.5" customHeight="1">
      <c r="B92" s="174"/>
      <c r="C92" s="175" t="s">
        <v>166</v>
      </c>
      <c r="D92" s="175" t="s">
        <v>150</v>
      </c>
      <c r="E92" s="176" t="s">
        <v>1174</v>
      </c>
      <c r="F92" s="177" t="s">
        <v>1175</v>
      </c>
      <c r="G92" s="178" t="s">
        <v>294</v>
      </c>
      <c r="H92" s="179">
        <v>12</v>
      </c>
      <c r="I92" s="180"/>
      <c r="J92" s="181">
        <f t="shared" si="0"/>
        <v>0</v>
      </c>
      <c r="K92" s="177" t="s">
        <v>153</v>
      </c>
      <c r="L92" s="40"/>
      <c r="M92" s="182" t="s">
        <v>5</v>
      </c>
      <c r="N92" s="183" t="s">
        <v>42</v>
      </c>
      <c r="O92" s="41"/>
      <c r="P92" s="184">
        <f t="shared" si="1"/>
        <v>0</v>
      </c>
      <c r="Q92" s="184">
        <v>5.0000000000000002E-5</v>
      </c>
      <c r="R92" s="184">
        <f t="shared" si="2"/>
        <v>6.0000000000000006E-4</v>
      </c>
      <c r="S92" s="184">
        <v>0</v>
      </c>
      <c r="T92" s="185">
        <f t="shared" si="3"/>
        <v>0</v>
      </c>
      <c r="AR92" s="23" t="s">
        <v>154</v>
      </c>
      <c r="AT92" s="23" t="s">
        <v>150</v>
      </c>
      <c r="AU92" s="23" t="s">
        <v>81</v>
      </c>
      <c r="AY92" s="23" t="s">
        <v>148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79</v>
      </c>
      <c r="BK92" s="186">
        <f t="shared" si="9"/>
        <v>0</v>
      </c>
      <c r="BL92" s="23" t="s">
        <v>154</v>
      </c>
      <c r="BM92" s="23" t="s">
        <v>1176</v>
      </c>
    </row>
    <row r="93" spans="2:65" s="1" customFormat="1" ht="31.5" customHeight="1">
      <c r="B93" s="174"/>
      <c r="C93" s="175" t="s">
        <v>154</v>
      </c>
      <c r="D93" s="175" t="s">
        <v>150</v>
      </c>
      <c r="E93" s="176" t="s">
        <v>1177</v>
      </c>
      <c r="F93" s="177" t="s">
        <v>1178</v>
      </c>
      <c r="G93" s="178" t="s">
        <v>294</v>
      </c>
      <c r="H93" s="179">
        <v>12</v>
      </c>
      <c r="I93" s="180"/>
      <c r="J93" s="181">
        <f t="shared" si="0"/>
        <v>0</v>
      </c>
      <c r="K93" s="177" t="s">
        <v>153</v>
      </c>
      <c r="L93" s="40"/>
      <c r="M93" s="182" t="s">
        <v>5</v>
      </c>
      <c r="N93" s="183" t="s">
        <v>42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154</v>
      </c>
      <c r="AT93" s="23" t="s">
        <v>150</v>
      </c>
      <c r="AU93" s="23" t="s">
        <v>81</v>
      </c>
      <c r="AY93" s="23" t="s">
        <v>148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79</v>
      </c>
      <c r="BK93" s="186">
        <f t="shared" si="9"/>
        <v>0</v>
      </c>
      <c r="BL93" s="23" t="s">
        <v>154</v>
      </c>
      <c r="BM93" s="23" t="s">
        <v>1179</v>
      </c>
    </row>
    <row r="94" spans="2:65" s="1" customFormat="1" ht="31.5" customHeight="1">
      <c r="B94" s="174"/>
      <c r="C94" s="175" t="s">
        <v>179</v>
      </c>
      <c r="D94" s="175" t="s">
        <v>150</v>
      </c>
      <c r="E94" s="176" t="s">
        <v>1180</v>
      </c>
      <c r="F94" s="177" t="s">
        <v>1181</v>
      </c>
      <c r="G94" s="178" t="s">
        <v>294</v>
      </c>
      <c r="H94" s="179">
        <v>12</v>
      </c>
      <c r="I94" s="180"/>
      <c r="J94" s="181">
        <f t="shared" si="0"/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79</v>
      </c>
      <c r="BK94" s="186">
        <f t="shared" si="9"/>
        <v>0</v>
      </c>
      <c r="BL94" s="23" t="s">
        <v>154</v>
      </c>
      <c r="BM94" s="23" t="s">
        <v>1182</v>
      </c>
    </row>
    <row r="95" spans="2:65" s="1" customFormat="1" ht="31.5" customHeight="1">
      <c r="B95" s="174"/>
      <c r="C95" s="175" t="s">
        <v>186</v>
      </c>
      <c r="D95" s="175" t="s">
        <v>150</v>
      </c>
      <c r="E95" s="176" t="s">
        <v>1183</v>
      </c>
      <c r="F95" s="177" t="s">
        <v>1184</v>
      </c>
      <c r="G95" s="178" t="s">
        <v>294</v>
      </c>
      <c r="H95" s="179">
        <v>12</v>
      </c>
      <c r="I95" s="180"/>
      <c r="J95" s="181">
        <f t="shared" si="0"/>
        <v>0</v>
      </c>
      <c r="K95" s="177" t="s">
        <v>153</v>
      </c>
      <c r="L95" s="40"/>
      <c r="M95" s="182" t="s">
        <v>5</v>
      </c>
      <c r="N95" s="183" t="s">
        <v>42</v>
      </c>
      <c r="O95" s="41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23" t="s">
        <v>154</v>
      </c>
      <c r="AT95" s="23" t="s">
        <v>150</v>
      </c>
      <c r="AU95" s="23" t="s">
        <v>81</v>
      </c>
      <c r="AY95" s="23" t="s">
        <v>148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79</v>
      </c>
      <c r="BK95" s="186">
        <f t="shared" si="9"/>
        <v>0</v>
      </c>
      <c r="BL95" s="23" t="s">
        <v>154</v>
      </c>
      <c r="BM95" s="23" t="s">
        <v>1185</v>
      </c>
    </row>
    <row r="96" spans="2:65" s="1" customFormat="1" ht="31.5" customHeight="1">
      <c r="B96" s="174"/>
      <c r="C96" s="175" t="s">
        <v>191</v>
      </c>
      <c r="D96" s="175" t="s">
        <v>150</v>
      </c>
      <c r="E96" s="176" t="s">
        <v>1186</v>
      </c>
      <c r="F96" s="177" t="s">
        <v>1187</v>
      </c>
      <c r="G96" s="178" t="s">
        <v>111</v>
      </c>
      <c r="H96" s="179">
        <v>8.1669999999999998</v>
      </c>
      <c r="I96" s="180"/>
      <c r="J96" s="181">
        <f t="shared" si="0"/>
        <v>0</v>
      </c>
      <c r="K96" s="177" t="s">
        <v>153</v>
      </c>
      <c r="L96" s="40"/>
      <c r="M96" s="182" t="s">
        <v>5</v>
      </c>
      <c r="N96" s="183" t="s">
        <v>42</v>
      </c>
      <c r="O96" s="41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23" t="s">
        <v>154</v>
      </c>
      <c r="AT96" s="23" t="s">
        <v>150</v>
      </c>
      <c r="AU96" s="23" t="s">
        <v>81</v>
      </c>
      <c r="AY96" s="23" t="s">
        <v>148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23" t="s">
        <v>79</v>
      </c>
      <c r="BK96" s="186">
        <f t="shared" si="9"/>
        <v>0</v>
      </c>
      <c r="BL96" s="23" t="s">
        <v>154</v>
      </c>
      <c r="BM96" s="23" t="s">
        <v>1188</v>
      </c>
    </row>
    <row r="97" spans="2:65" s="11" customFormat="1">
      <c r="B97" s="187"/>
      <c r="D97" s="188" t="s">
        <v>156</v>
      </c>
      <c r="E97" s="189" t="s">
        <v>5</v>
      </c>
      <c r="F97" s="190" t="s">
        <v>1189</v>
      </c>
      <c r="H97" s="191">
        <v>5.9279999999999999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71</v>
      </c>
      <c r="AY97" s="189" t="s">
        <v>148</v>
      </c>
    </row>
    <row r="98" spans="2:65" s="11" customFormat="1">
      <c r="B98" s="187"/>
      <c r="D98" s="188" t="s">
        <v>156</v>
      </c>
      <c r="E98" s="189" t="s">
        <v>5</v>
      </c>
      <c r="F98" s="190" t="s">
        <v>1190</v>
      </c>
      <c r="H98" s="191">
        <v>1.1859999999999999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156</v>
      </c>
      <c r="AU98" s="189" t="s">
        <v>81</v>
      </c>
      <c r="AV98" s="11" t="s">
        <v>81</v>
      </c>
      <c r="AW98" s="11" t="s">
        <v>35</v>
      </c>
      <c r="AX98" s="11" t="s">
        <v>71</v>
      </c>
      <c r="AY98" s="189" t="s">
        <v>148</v>
      </c>
    </row>
    <row r="99" spans="2:65" s="11" customFormat="1">
      <c r="B99" s="187"/>
      <c r="D99" s="188" t="s">
        <v>156</v>
      </c>
      <c r="E99" s="189" t="s">
        <v>5</v>
      </c>
      <c r="F99" s="190" t="s">
        <v>1191</v>
      </c>
      <c r="H99" s="191">
        <v>1.0529999999999999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156</v>
      </c>
      <c r="AU99" s="189" t="s">
        <v>81</v>
      </c>
      <c r="AV99" s="11" t="s">
        <v>81</v>
      </c>
      <c r="AW99" s="11" t="s">
        <v>35</v>
      </c>
      <c r="AX99" s="11" t="s">
        <v>71</v>
      </c>
      <c r="AY99" s="189" t="s">
        <v>148</v>
      </c>
    </row>
    <row r="100" spans="2:65" s="12" customFormat="1">
      <c r="B100" s="196"/>
      <c r="D100" s="197" t="s">
        <v>156</v>
      </c>
      <c r="E100" s="198" t="s">
        <v>5</v>
      </c>
      <c r="F100" s="199" t="s">
        <v>159</v>
      </c>
      <c r="H100" s="200">
        <v>8.1669999999999998</v>
      </c>
      <c r="I100" s="201"/>
      <c r="L100" s="196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81</v>
      </c>
      <c r="AV100" s="12" t="s">
        <v>154</v>
      </c>
      <c r="AW100" s="12" t="s">
        <v>35</v>
      </c>
      <c r="AX100" s="12" t="s">
        <v>79</v>
      </c>
      <c r="AY100" s="205" t="s">
        <v>148</v>
      </c>
    </row>
    <row r="101" spans="2:65" s="1" customFormat="1" ht="44.25" customHeight="1">
      <c r="B101" s="174"/>
      <c r="C101" s="175" t="s">
        <v>196</v>
      </c>
      <c r="D101" s="175" t="s">
        <v>150</v>
      </c>
      <c r="E101" s="176" t="s">
        <v>1192</v>
      </c>
      <c r="F101" s="177" t="s">
        <v>1193</v>
      </c>
      <c r="G101" s="178" t="s">
        <v>294</v>
      </c>
      <c r="H101" s="179">
        <v>24</v>
      </c>
      <c r="I101" s="180"/>
      <c r="J101" s="181">
        <f>ROUND(I101*H101,2)</f>
        <v>0</v>
      </c>
      <c r="K101" s="177" t="s">
        <v>153</v>
      </c>
      <c r="L101" s="40"/>
      <c r="M101" s="182" t="s">
        <v>5</v>
      </c>
      <c r="N101" s="183" t="s">
        <v>42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154</v>
      </c>
      <c r="AT101" s="23" t="s">
        <v>150</v>
      </c>
      <c r="AU101" s="23" t="s">
        <v>81</v>
      </c>
      <c r="AY101" s="23" t="s">
        <v>148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79</v>
      </c>
      <c r="BK101" s="186">
        <f>ROUND(I101*H101,2)</f>
        <v>0</v>
      </c>
      <c r="BL101" s="23" t="s">
        <v>154</v>
      </c>
      <c r="BM101" s="23" t="s">
        <v>1194</v>
      </c>
    </row>
    <row r="102" spans="2:65" s="11" customFormat="1">
      <c r="B102" s="187"/>
      <c r="D102" s="197" t="s">
        <v>156</v>
      </c>
      <c r="F102" s="207" t="s">
        <v>1195</v>
      </c>
      <c r="H102" s="208">
        <v>24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6</v>
      </c>
      <c r="AX102" s="11" t="s">
        <v>79</v>
      </c>
      <c r="AY102" s="189" t="s">
        <v>148</v>
      </c>
    </row>
    <row r="103" spans="2:65" s="1" customFormat="1" ht="44.25" customHeight="1">
      <c r="B103" s="174"/>
      <c r="C103" s="175" t="s">
        <v>177</v>
      </c>
      <c r="D103" s="175" t="s">
        <v>150</v>
      </c>
      <c r="E103" s="176" t="s">
        <v>1196</v>
      </c>
      <c r="F103" s="177" t="s">
        <v>1197</v>
      </c>
      <c r="G103" s="178" t="s">
        <v>294</v>
      </c>
      <c r="H103" s="179">
        <v>24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1198</v>
      </c>
    </row>
    <row r="104" spans="2:65" s="11" customFormat="1">
      <c r="B104" s="187"/>
      <c r="D104" s="197" t="s">
        <v>156</v>
      </c>
      <c r="F104" s="207" t="s">
        <v>1195</v>
      </c>
      <c r="H104" s="208">
        <v>24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6</v>
      </c>
      <c r="AX104" s="11" t="s">
        <v>79</v>
      </c>
      <c r="AY104" s="189" t="s">
        <v>148</v>
      </c>
    </row>
    <row r="105" spans="2:65" s="1" customFormat="1" ht="44.25" customHeight="1">
      <c r="B105" s="174"/>
      <c r="C105" s="175" t="s">
        <v>205</v>
      </c>
      <c r="D105" s="175" t="s">
        <v>150</v>
      </c>
      <c r="E105" s="176" t="s">
        <v>1199</v>
      </c>
      <c r="F105" s="177" t="s">
        <v>1200</v>
      </c>
      <c r="G105" s="178" t="s">
        <v>111</v>
      </c>
      <c r="H105" s="179">
        <v>364.15</v>
      </c>
      <c r="I105" s="180"/>
      <c r="J105" s="181">
        <f>ROUND(I105*H105,2)</f>
        <v>0</v>
      </c>
      <c r="K105" s="177" t="s">
        <v>153</v>
      </c>
      <c r="L105" s="40"/>
      <c r="M105" s="182" t="s">
        <v>5</v>
      </c>
      <c r="N105" s="183" t="s">
        <v>42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23" t="s">
        <v>154</v>
      </c>
      <c r="AT105" s="23" t="s">
        <v>150</v>
      </c>
      <c r="AU105" s="23" t="s">
        <v>81</v>
      </c>
      <c r="AY105" s="23" t="s">
        <v>148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79</v>
      </c>
      <c r="BK105" s="186">
        <f>ROUND(I105*H105,2)</f>
        <v>0</v>
      </c>
      <c r="BL105" s="23" t="s">
        <v>154</v>
      </c>
      <c r="BM105" s="23" t="s">
        <v>1201</v>
      </c>
    </row>
    <row r="106" spans="2:65" s="11" customFormat="1">
      <c r="B106" s="187"/>
      <c r="D106" s="188" t="s">
        <v>156</v>
      </c>
      <c r="E106" s="189" t="s">
        <v>5</v>
      </c>
      <c r="F106" s="190" t="s">
        <v>1202</v>
      </c>
      <c r="H106" s="191">
        <v>37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156</v>
      </c>
      <c r="AU106" s="189" t="s">
        <v>81</v>
      </c>
      <c r="AV106" s="11" t="s">
        <v>81</v>
      </c>
      <c r="AW106" s="11" t="s">
        <v>35</v>
      </c>
      <c r="AX106" s="11" t="s">
        <v>71</v>
      </c>
      <c r="AY106" s="189" t="s">
        <v>148</v>
      </c>
    </row>
    <row r="107" spans="2:65" s="11" customFormat="1">
      <c r="B107" s="187"/>
      <c r="D107" s="188" t="s">
        <v>156</v>
      </c>
      <c r="E107" s="189" t="s">
        <v>5</v>
      </c>
      <c r="F107" s="190" t="s">
        <v>1203</v>
      </c>
      <c r="H107" s="191">
        <v>170.4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1204</v>
      </c>
      <c r="H108" s="191">
        <v>156.75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364.15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31.5" customHeight="1">
      <c r="B110" s="174"/>
      <c r="C110" s="175" t="s">
        <v>211</v>
      </c>
      <c r="D110" s="175" t="s">
        <v>150</v>
      </c>
      <c r="E110" s="176" t="s">
        <v>1205</v>
      </c>
      <c r="F110" s="177" t="s">
        <v>1206</v>
      </c>
      <c r="G110" s="178" t="s">
        <v>174</v>
      </c>
      <c r="H110" s="179">
        <v>1100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1207</v>
      </c>
    </row>
    <row r="111" spans="2:65" s="11" customFormat="1">
      <c r="B111" s="187"/>
      <c r="D111" s="197" t="s">
        <v>156</v>
      </c>
      <c r="E111" s="206" t="s">
        <v>5</v>
      </c>
      <c r="F111" s="207" t="s">
        <v>1208</v>
      </c>
      <c r="H111" s="208">
        <v>1100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217</v>
      </c>
      <c r="D112" s="175" t="s">
        <v>150</v>
      </c>
      <c r="E112" s="176" t="s">
        <v>1209</v>
      </c>
      <c r="F112" s="177" t="s">
        <v>1210</v>
      </c>
      <c r="G112" s="178" t="s">
        <v>174</v>
      </c>
      <c r="H112" s="179">
        <v>65.7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1211</v>
      </c>
    </row>
    <row r="113" spans="2:65" s="11" customFormat="1">
      <c r="B113" s="187"/>
      <c r="D113" s="197" t="s">
        <v>156</v>
      </c>
      <c r="E113" s="206" t="s">
        <v>5</v>
      </c>
      <c r="F113" s="207" t="s">
        <v>1212</v>
      </c>
      <c r="H113" s="208">
        <v>65.7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22.5" customHeight="1">
      <c r="B114" s="174"/>
      <c r="C114" s="175" t="s">
        <v>221</v>
      </c>
      <c r="D114" s="175" t="s">
        <v>150</v>
      </c>
      <c r="E114" s="176" t="s">
        <v>1213</v>
      </c>
      <c r="F114" s="177" t="s">
        <v>1214</v>
      </c>
      <c r="G114" s="178" t="s">
        <v>174</v>
      </c>
      <c r="H114" s="179">
        <v>1100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1215</v>
      </c>
    </row>
    <row r="115" spans="2:65" s="1" customFormat="1" ht="22.5" customHeight="1">
      <c r="B115" s="174"/>
      <c r="C115" s="175" t="s">
        <v>226</v>
      </c>
      <c r="D115" s="175" t="s">
        <v>150</v>
      </c>
      <c r="E115" s="176" t="s">
        <v>1216</v>
      </c>
      <c r="F115" s="177" t="s">
        <v>1217</v>
      </c>
      <c r="G115" s="178" t="s">
        <v>174</v>
      </c>
      <c r="H115" s="179">
        <v>1100</v>
      </c>
      <c r="I115" s="180"/>
      <c r="J115" s="181">
        <f>ROUND(I115*H115,2)</f>
        <v>0</v>
      </c>
      <c r="K115" s="177" t="s">
        <v>153</v>
      </c>
      <c r="L115" s="40"/>
      <c r="M115" s="182" t="s">
        <v>5</v>
      </c>
      <c r="N115" s="183" t="s">
        <v>42</v>
      </c>
      <c r="O115" s="41"/>
      <c r="P115" s="184">
        <f>O115*H115</f>
        <v>0</v>
      </c>
      <c r="Q115" s="184">
        <v>1.2700000000000001E-3</v>
      </c>
      <c r="R115" s="184">
        <f>Q115*H115</f>
        <v>1.397</v>
      </c>
      <c r="S115" s="184">
        <v>0</v>
      </c>
      <c r="T115" s="185">
        <f>S115*H115</f>
        <v>0</v>
      </c>
      <c r="AR115" s="23" t="s">
        <v>154</v>
      </c>
      <c r="AT115" s="23" t="s">
        <v>150</v>
      </c>
      <c r="AU115" s="23" t="s">
        <v>81</v>
      </c>
      <c r="AY115" s="23" t="s">
        <v>148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79</v>
      </c>
      <c r="BK115" s="186">
        <f>ROUND(I115*H115,2)</f>
        <v>0</v>
      </c>
      <c r="BL115" s="23" t="s">
        <v>154</v>
      </c>
      <c r="BM115" s="23" t="s">
        <v>1218</v>
      </c>
    </row>
    <row r="116" spans="2:65" s="1" customFormat="1" ht="22.5" customHeight="1">
      <c r="B116" s="174"/>
      <c r="C116" s="215" t="s">
        <v>11</v>
      </c>
      <c r="D116" s="215" t="s">
        <v>305</v>
      </c>
      <c r="E116" s="216" t="s">
        <v>1219</v>
      </c>
      <c r="F116" s="217" t="s">
        <v>1220</v>
      </c>
      <c r="G116" s="218" t="s">
        <v>303</v>
      </c>
      <c r="H116" s="219">
        <v>16.5</v>
      </c>
      <c r="I116" s="220"/>
      <c r="J116" s="221">
        <f>ROUND(I116*H116,2)</f>
        <v>0</v>
      </c>
      <c r="K116" s="217" t="s">
        <v>5</v>
      </c>
      <c r="L116" s="222"/>
      <c r="M116" s="223" t="s">
        <v>5</v>
      </c>
      <c r="N116" s="224" t="s">
        <v>42</v>
      </c>
      <c r="O116" s="41"/>
      <c r="P116" s="184">
        <f>O116*H116</f>
        <v>0</v>
      </c>
      <c r="Q116" s="184">
        <v>1E-3</v>
      </c>
      <c r="R116" s="184">
        <f>Q116*H116</f>
        <v>1.6500000000000001E-2</v>
      </c>
      <c r="S116" s="184">
        <v>0</v>
      </c>
      <c r="T116" s="185">
        <f>S116*H116</f>
        <v>0</v>
      </c>
      <c r="AR116" s="23" t="s">
        <v>196</v>
      </c>
      <c r="AT116" s="23" t="s">
        <v>305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1221</v>
      </c>
    </row>
    <row r="117" spans="2:65" s="11" customFormat="1">
      <c r="B117" s="187"/>
      <c r="D117" s="197" t="s">
        <v>156</v>
      </c>
      <c r="F117" s="207" t="s">
        <v>1222</v>
      </c>
      <c r="H117" s="208">
        <v>16.5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156</v>
      </c>
      <c r="AU117" s="189" t="s">
        <v>81</v>
      </c>
      <c r="AV117" s="11" t="s">
        <v>81</v>
      </c>
      <c r="AW117" s="11" t="s">
        <v>6</v>
      </c>
      <c r="AX117" s="11" t="s">
        <v>79</v>
      </c>
      <c r="AY117" s="189" t="s">
        <v>148</v>
      </c>
    </row>
    <row r="118" spans="2:65" s="1" customFormat="1" ht="22.5" customHeight="1">
      <c r="B118" s="174"/>
      <c r="C118" s="175" t="s">
        <v>239</v>
      </c>
      <c r="D118" s="175" t="s">
        <v>150</v>
      </c>
      <c r="E118" s="176" t="s">
        <v>1223</v>
      </c>
      <c r="F118" s="177" t="s">
        <v>1224</v>
      </c>
      <c r="G118" s="178" t="s">
        <v>174</v>
      </c>
      <c r="H118" s="179">
        <v>1100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1225</v>
      </c>
    </row>
    <row r="119" spans="2:65" s="10" customFormat="1" ht="29.85" customHeight="1">
      <c r="B119" s="160"/>
      <c r="D119" s="171" t="s">
        <v>70</v>
      </c>
      <c r="E119" s="172" t="s">
        <v>81</v>
      </c>
      <c r="F119" s="172" t="s">
        <v>363</v>
      </c>
      <c r="I119" s="163"/>
      <c r="J119" s="173">
        <f>BK119</f>
        <v>0</v>
      </c>
      <c r="L119" s="160"/>
      <c r="M119" s="165"/>
      <c r="N119" s="166"/>
      <c r="O119" s="166"/>
      <c r="P119" s="167">
        <f>SUM(P120:P140)</f>
        <v>0</v>
      </c>
      <c r="Q119" s="166"/>
      <c r="R119" s="167">
        <f>SUM(R120:R140)</f>
        <v>9.2972041537999992</v>
      </c>
      <c r="S119" s="166"/>
      <c r="T119" s="168">
        <f>SUM(T120:T140)</f>
        <v>0</v>
      </c>
      <c r="AR119" s="161" t="s">
        <v>79</v>
      </c>
      <c r="AT119" s="169" t="s">
        <v>70</v>
      </c>
      <c r="AU119" s="169" t="s">
        <v>79</v>
      </c>
      <c r="AY119" s="161" t="s">
        <v>148</v>
      </c>
      <c r="BK119" s="170">
        <f>SUM(BK120:BK140)</f>
        <v>0</v>
      </c>
    </row>
    <row r="120" spans="2:65" s="1" customFormat="1" ht="31.5" customHeight="1">
      <c r="B120" s="174"/>
      <c r="C120" s="175" t="s">
        <v>244</v>
      </c>
      <c r="D120" s="175" t="s">
        <v>150</v>
      </c>
      <c r="E120" s="176" t="s">
        <v>1226</v>
      </c>
      <c r="F120" s="177" t="s">
        <v>1227</v>
      </c>
      <c r="G120" s="178" t="s">
        <v>174</v>
      </c>
      <c r="H120" s="179">
        <v>65.7</v>
      </c>
      <c r="I120" s="180"/>
      <c r="J120" s="181">
        <f>ROUND(I120*H120,2)</f>
        <v>0</v>
      </c>
      <c r="K120" s="177" t="s">
        <v>153</v>
      </c>
      <c r="L120" s="40"/>
      <c r="M120" s="182" t="s">
        <v>5</v>
      </c>
      <c r="N120" s="183" t="s">
        <v>42</v>
      </c>
      <c r="O120" s="41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23" t="s">
        <v>154</v>
      </c>
      <c r="AT120" s="23" t="s">
        <v>150</v>
      </c>
      <c r="AU120" s="23" t="s">
        <v>81</v>
      </c>
      <c r="AY120" s="23" t="s">
        <v>148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3" t="s">
        <v>79</v>
      </c>
      <c r="BK120" s="186">
        <f>ROUND(I120*H120,2)</f>
        <v>0</v>
      </c>
      <c r="BL120" s="23" t="s">
        <v>154</v>
      </c>
      <c r="BM120" s="23" t="s">
        <v>1228</v>
      </c>
    </row>
    <row r="121" spans="2:65" s="11" customFormat="1">
      <c r="B121" s="187"/>
      <c r="D121" s="197" t="s">
        <v>156</v>
      </c>
      <c r="E121" s="206" t="s">
        <v>5</v>
      </c>
      <c r="F121" s="207" t="s">
        <v>1212</v>
      </c>
      <c r="H121" s="208">
        <v>65.7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156</v>
      </c>
      <c r="AU121" s="189" t="s">
        <v>81</v>
      </c>
      <c r="AV121" s="11" t="s">
        <v>81</v>
      </c>
      <c r="AW121" s="11" t="s">
        <v>35</v>
      </c>
      <c r="AX121" s="11" t="s">
        <v>79</v>
      </c>
      <c r="AY121" s="189" t="s">
        <v>148</v>
      </c>
    </row>
    <row r="122" spans="2:65" s="1" customFormat="1" ht="31.5" customHeight="1">
      <c r="B122" s="174"/>
      <c r="C122" s="175" t="s">
        <v>250</v>
      </c>
      <c r="D122" s="175" t="s">
        <v>150</v>
      </c>
      <c r="E122" s="176" t="s">
        <v>1229</v>
      </c>
      <c r="F122" s="177" t="s">
        <v>1230</v>
      </c>
      <c r="G122" s="178" t="s">
        <v>111</v>
      </c>
      <c r="H122" s="179">
        <v>0.80600000000000005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1.98</v>
      </c>
      <c r="R122" s="184">
        <f>Q122*H122</f>
        <v>1.5958800000000002</v>
      </c>
      <c r="S122" s="184">
        <v>0</v>
      </c>
      <c r="T122" s="185">
        <f>S122*H122</f>
        <v>0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1231</v>
      </c>
    </row>
    <row r="123" spans="2:65" s="11" customFormat="1">
      <c r="B123" s="187"/>
      <c r="D123" s="197" t="s">
        <v>156</v>
      </c>
      <c r="E123" s="206" t="s">
        <v>5</v>
      </c>
      <c r="F123" s="207" t="s">
        <v>1232</v>
      </c>
      <c r="H123" s="208">
        <v>0.80600000000000005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79</v>
      </c>
      <c r="AY123" s="189" t="s">
        <v>148</v>
      </c>
    </row>
    <row r="124" spans="2:65" s="1" customFormat="1" ht="31.5" customHeight="1">
      <c r="B124" s="174"/>
      <c r="C124" s="175" t="s">
        <v>255</v>
      </c>
      <c r="D124" s="175" t="s">
        <v>150</v>
      </c>
      <c r="E124" s="176" t="s">
        <v>1233</v>
      </c>
      <c r="F124" s="177" t="s">
        <v>1234</v>
      </c>
      <c r="G124" s="178" t="s">
        <v>111</v>
      </c>
      <c r="H124" s="179">
        <v>0.36199999999999999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2.45329</v>
      </c>
      <c r="R124" s="184">
        <f>Q124*H124</f>
        <v>0.88809097999999997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1235</v>
      </c>
    </row>
    <row r="125" spans="2:65" s="11" customFormat="1">
      <c r="B125" s="187"/>
      <c r="D125" s="197" t="s">
        <v>156</v>
      </c>
      <c r="E125" s="206" t="s">
        <v>5</v>
      </c>
      <c r="F125" s="207" t="s">
        <v>1236</v>
      </c>
      <c r="H125" s="208">
        <v>0.36199999999999999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156</v>
      </c>
      <c r="AU125" s="189" t="s">
        <v>81</v>
      </c>
      <c r="AV125" s="11" t="s">
        <v>81</v>
      </c>
      <c r="AW125" s="11" t="s">
        <v>35</v>
      </c>
      <c r="AX125" s="11" t="s">
        <v>79</v>
      </c>
      <c r="AY125" s="189" t="s">
        <v>148</v>
      </c>
    </row>
    <row r="126" spans="2:65" s="1" customFormat="1" ht="44.25" customHeight="1">
      <c r="B126" s="174"/>
      <c r="C126" s="175" t="s">
        <v>260</v>
      </c>
      <c r="D126" s="175" t="s">
        <v>150</v>
      </c>
      <c r="E126" s="176" t="s">
        <v>1237</v>
      </c>
      <c r="F126" s="177" t="s">
        <v>1238</v>
      </c>
      <c r="G126" s="178" t="s">
        <v>174</v>
      </c>
      <c r="H126" s="179">
        <v>1.0880000000000001</v>
      </c>
      <c r="I126" s="180"/>
      <c r="J126" s="181">
        <f>ROUND(I126*H126,2)</f>
        <v>0</v>
      </c>
      <c r="K126" s="177" t="s">
        <v>153</v>
      </c>
      <c r="L126" s="40"/>
      <c r="M126" s="182" t="s">
        <v>5</v>
      </c>
      <c r="N126" s="183" t="s">
        <v>42</v>
      </c>
      <c r="O126" s="41"/>
      <c r="P126" s="184">
        <f>O126*H126</f>
        <v>0</v>
      </c>
      <c r="Q126" s="184">
        <v>1.0300000000000001E-3</v>
      </c>
      <c r="R126" s="184">
        <f>Q126*H126</f>
        <v>1.1206400000000002E-3</v>
      </c>
      <c r="S126" s="184">
        <v>0</v>
      </c>
      <c r="T126" s="185">
        <f>S126*H126</f>
        <v>0</v>
      </c>
      <c r="AR126" s="23" t="s">
        <v>154</v>
      </c>
      <c r="AT126" s="23" t="s">
        <v>150</v>
      </c>
      <c r="AU126" s="23" t="s">
        <v>81</v>
      </c>
      <c r="AY126" s="23" t="s">
        <v>148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79</v>
      </c>
      <c r="BK126" s="186">
        <f>ROUND(I126*H126,2)</f>
        <v>0</v>
      </c>
      <c r="BL126" s="23" t="s">
        <v>154</v>
      </c>
      <c r="BM126" s="23" t="s">
        <v>1239</v>
      </c>
    </row>
    <row r="127" spans="2:65" s="11" customFormat="1">
      <c r="B127" s="187"/>
      <c r="D127" s="197" t="s">
        <v>156</v>
      </c>
      <c r="E127" s="206" t="s">
        <v>5</v>
      </c>
      <c r="F127" s="207" t="s">
        <v>1240</v>
      </c>
      <c r="H127" s="208">
        <v>1.0880000000000001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79</v>
      </c>
      <c r="AY127" s="189" t="s">
        <v>148</v>
      </c>
    </row>
    <row r="128" spans="2:65" s="1" customFormat="1" ht="44.25" customHeight="1">
      <c r="B128" s="174"/>
      <c r="C128" s="175" t="s">
        <v>10</v>
      </c>
      <c r="D128" s="175" t="s">
        <v>150</v>
      </c>
      <c r="E128" s="176" t="s">
        <v>1241</v>
      </c>
      <c r="F128" s="177" t="s">
        <v>1242</v>
      </c>
      <c r="G128" s="178" t="s">
        <v>174</v>
      </c>
      <c r="H128" s="179">
        <v>1.0880000000000001</v>
      </c>
      <c r="I128" s="180"/>
      <c r="J128" s="181">
        <f>ROUND(I128*H128,2)</f>
        <v>0</v>
      </c>
      <c r="K128" s="177" t="s">
        <v>153</v>
      </c>
      <c r="L128" s="40"/>
      <c r="M128" s="182" t="s">
        <v>5</v>
      </c>
      <c r="N128" s="183" t="s">
        <v>42</v>
      </c>
      <c r="O128" s="41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3" t="s">
        <v>154</v>
      </c>
      <c r="AT128" s="23" t="s">
        <v>150</v>
      </c>
      <c r="AU128" s="23" t="s">
        <v>81</v>
      </c>
      <c r="AY128" s="23" t="s">
        <v>148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79</v>
      </c>
      <c r="BK128" s="186">
        <f>ROUND(I128*H128,2)</f>
        <v>0</v>
      </c>
      <c r="BL128" s="23" t="s">
        <v>154</v>
      </c>
      <c r="BM128" s="23" t="s">
        <v>1243</v>
      </c>
    </row>
    <row r="129" spans="2:65" s="1" customFormat="1" ht="22.5" customHeight="1">
      <c r="B129" s="174"/>
      <c r="C129" s="175" t="s">
        <v>272</v>
      </c>
      <c r="D129" s="175" t="s">
        <v>150</v>
      </c>
      <c r="E129" s="176" t="s">
        <v>1244</v>
      </c>
      <c r="F129" s="177" t="s">
        <v>1245</v>
      </c>
      <c r="G129" s="178" t="s">
        <v>253</v>
      </c>
      <c r="H129" s="179">
        <v>1.6E-2</v>
      </c>
      <c r="I129" s="180"/>
      <c r="J129" s="181">
        <f>ROUND(I129*H129,2)</f>
        <v>0</v>
      </c>
      <c r="K129" s="177" t="s">
        <v>153</v>
      </c>
      <c r="L129" s="40"/>
      <c r="M129" s="182" t="s">
        <v>5</v>
      </c>
      <c r="N129" s="183" t="s">
        <v>42</v>
      </c>
      <c r="O129" s="41"/>
      <c r="P129" s="184">
        <f>O129*H129</f>
        <v>0</v>
      </c>
      <c r="Q129" s="184">
        <v>1.0530600000000001</v>
      </c>
      <c r="R129" s="184">
        <f>Q129*H129</f>
        <v>1.6848960000000003E-2</v>
      </c>
      <c r="S129" s="184">
        <v>0</v>
      </c>
      <c r="T129" s="185">
        <f>S129*H129</f>
        <v>0</v>
      </c>
      <c r="AR129" s="23" t="s">
        <v>154</v>
      </c>
      <c r="AT129" s="23" t="s">
        <v>150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1246</v>
      </c>
    </row>
    <row r="130" spans="2:65" s="13" customFormat="1">
      <c r="B130" s="225"/>
      <c r="D130" s="188" t="s">
        <v>156</v>
      </c>
      <c r="E130" s="226" t="s">
        <v>5</v>
      </c>
      <c r="F130" s="227" t="s">
        <v>1247</v>
      </c>
      <c r="H130" s="228" t="s">
        <v>5</v>
      </c>
      <c r="I130" s="229"/>
      <c r="L130" s="225"/>
      <c r="M130" s="230"/>
      <c r="N130" s="231"/>
      <c r="O130" s="231"/>
      <c r="P130" s="231"/>
      <c r="Q130" s="231"/>
      <c r="R130" s="231"/>
      <c r="S130" s="231"/>
      <c r="T130" s="232"/>
      <c r="AT130" s="228" t="s">
        <v>156</v>
      </c>
      <c r="AU130" s="228" t="s">
        <v>81</v>
      </c>
      <c r="AV130" s="13" t="s">
        <v>79</v>
      </c>
      <c r="AW130" s="13" t="s">
        <v>35</v>
      </c>
      <c r="AX130" s="13" t="s">
        <v>71</v>
      </c>
      <c r="AY130" s="228" t="s">
        <v>148</v>
      </c>
    </row>
    <row r="131" spans="2:65" s="11" customFormat="1">
      <c r="B131" s="187"/>
      <c r="D131" s="197" t="s">
        <v>156</v>
      </c>
      <c r="E131" s="206" t="s">
        <v>5</v>
      </c>
      <c r="F131" s="207" t="s">
        <v>1248</v>
      </c>
      <c r="H131" s="208">
        <v>1.6E-2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156</v>
      </c>
      <c r="AU131" s="189" t="s">
        <v>81</v>
      </c>
      <c r="AV131" s="11" t="s">
        <v>81</v>
      </c>
      <c r="AW131" s="11" t="s">
        <v>35</v>
      </c>
      <c r="AX131" s="11" t="s">
        <v>79</v>
      </c>
      <c r="AY131" s="189" t="s">
        <v>148</v>
      </c>
    </row>
    <row r="132" spans="2:65" s="1" customFormat="1" ht="31.5" customHeight="1">
      <c r="B132" s="174"/>
      <c r="C132" s="175" t="s">
        <v>280</v>
      </c>
      <c r="D132" s="175" t="s">
        <v>150</v>
      </c>
      <c r="E132" s="176" t="s">
        <v>1249</v>
      </c>
      <c r="F132" s="177" t="s">
        <v>1250</v>
      </c>
      <c r="G132" s="178" t="s">
        <v>111</v>
      </c>
      <c r="H132" s="179">
        <v>0.97699999999999998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2.45329</v>
      </c>
      <c r="R132" s="184">
        <f>Q132*H132</f>
        <v>2.3968643300000001</v>
      </c>
      <c r="S132" s="184">
        <v>0</v>
      </c>
      <c r="T132" s="185">
        <f>S132*H132</f>
        <v>0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1251</v>
      </c>
    </row>
    <row r="133" spans="2:65" s="11" customFormat="1">
      <c r="B133" s="187"/>
      <c r="D133" s="197" t="s">
        <v>156</v>
      </c>
      <c r="E133" s="206" t="s">
        <v>5</v>
      </c>
      <c r="F133" s="207" t="s">
        <v>1252</v>
      </c>
      <c r="H133" s="208">
        <v>0.97699999999999998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156</v>
      </c>
      <c r="AU133" s="189" t="s">
        <v>81</v>
      </c>
      <c r="AV133" s="11" t="s">
        <v>81</v>
      </c>
      <c r="AW133" s="11" t="s">
        <v>35</v>
      </c>
      <c r="AX133" s="11" t="s">
        <v>79</v>
      </c>
      <c r="AY133" s="189" t="s">
        <v>148</v>
      </c>
    </row>
    <row r="134" spans="2:65" s="1" customFormat="1" ht="22.5" customHeight="1">
      <c r="B134" s="174"/>
      <c r="C134" s="175" t="s">
        <v>284</v>
      </c>
      <c r="D134" s="175" t="s">
        <v>150</v>
      </c>
      <c r="E134" s="176" t="s">
        <v>1253</v>
      </c>
      <c r="F134" s="177" t="s">
        <v>1254</v>
      </c>
      <c r="G134" s="178" t="s">
        <v>174</v>
      </c>
      <c r="H134" s="179">
        <v>5.3819999999999997</v>
      </c>
      <c r="I134" s="180"/>
      <c r="J134" s="181">
        <f>ROUND(I134*H134,2)</f>
        <v>0</v>
      </c>
      <c r="K134" s="177" t="s">
        <v>153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1.0258999999999999E-3</v>
      </c>
      <c r="R134" s="184">
        <f>Q134*H134</f>
        <v>5.5213937999999997E-3</v>
      </c>
      <c r="S134" s="184">
        <v>0</v>
      </c>
      <c r="T134" s="185">
        <f>S134*H134</f>
        <v>0</v>
      </c>
      <c r="AR134" s="23" t="s">
        <v>154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154</v>
      </c>
      <c r="BM134" s="23" t="s">
        <v>1255</v>
      </c>
    </row>
    <row r="135" spans="2:65" s="11" customFormat="1">
      <c r="B135" s="187"/>
      <c r="D135" s="197" t="s">
        <v>156</v>
      </c>
      <c r="E135" s="206" t="s">
        <v>5</v>
      </c>
      <c r="F135" s="207" t="s">
        <v>1256</v>
      </c>
      <c r="H135" s="208">
        <v>5.3819999999999997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79</v>
      </c>
      <c r="AY135" s="189" t="s">
        <v>148</v>
      </c>
    </row>
    <row r="136" spans="2:65" s="1" customFormat="1" ht="22.5" customHeight="1">
      <c r="B136" s="174"/>
      <c r="C136" s="175" t="s">
        <v>291</v>
      </c>
      <c r="D136" s="175" t="s">
        <v>150</v>
      </c>
      <c r="E136" s="176" t="s">
        <v>1257</v>
      </c>
      <c r="F136" s="177" t="s">
        <v>1258</v>
      </c>
      <c r="G136" s="178" t="s">
        <v>174</v>
      </c>
      <c r="H136" s="179">
        <v>5.3819999999999997</v>
      </c>
      <c r="I136" s="180"/>
      <c r="J136" s="181">
        <f>ROUND(I136*H136,2)</f>
        <v>0</v>
      </c>
      <c r="K136" s="177" t="s">
        <v>153</v>
      </c>
      <c r="L136" s="40"/>
      <c r="M136" s="182" t="s">
        <v>5</v>
      </c>
      <c r="N136" s="183" t="s">
        <v>42</v>
      </c>
      <c r="O136" s="41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23" t="s">
        <v>154</v>
      </c>
      <c r="AT136" s="23" t="s">
        <v>150</v>
      </c>
      <c r="AU136" s="23" t="s">
        <v>81</v>
      </c>
      <c r="AY136" s="23" t="s">
        <v>148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79</v>
      </c>
      <c r="BK136" s="186">
        <f>ROUND(I136*H136,2)</f>
        <v>0</v>
      </c>
      <c r="BL136" s="23" t="s">
        <v>154</v>
      </c>
      <c r="BM136" s="23" t="s">
        <v>1259</v>
      </c>
    </row>
    <row r="137" spans="2:65" s="1" customFormat="1" ht="31.5" customHeight="1">
      <c r="B137" s="174"/>
      <c r="C137" s="175" t="s">
        <v>296</v>
      </c>
      <c r="D137" s="175" t="s">
        <v>150</v>
      </c>
      <c r="E137" s="176" t="s">
        <v>1260</v>
      </c>
      <c r="F137" s="177" t="s">
        <v>1261</v>
      </c>
      <c r="G137" s="178" t="s">
        <v>174</v>
      </c>
      <c r="H137" s="179">
        <v>6.36</v>
      </c>
      <c r="I137" s="180"/>
      <c r="J137" s="181">
        <f>ROUND(I137*H137,2)</f>
        <v>0</v>
      </c>
      <c r="K137" s="177" t="s">
        <v>153</v>
      </c>
      <c r="L137" s="40"/>
      <c r="M137" s="182" t="s">
        <v>5</v>
      </c>
      <c r="N137" s="183" t="s">
        <v>42</v>
      </c>
      <c r="O137" s="41"/>
      <c r="P137" s="184">
        <f>O137*H137</f>
        <v>0</v>
      </c>
      <c r="Q137" s="184">
        <v>0.67488999999999999</v>
      </c>
      <c r="R137" s="184">
        <f>Q137*H137</f>
        <v>4.2923004000000002</v>
      </c>
      <c r="S137" s="184">
        <v>0</v>
      </c>
      <c r="T137" s="185">
        <f>S137*H137</f>
        <v>0</v>
      </c>
      <c r="AR137" s="23" t="s">
        <v>154</v>
      </c>
      <c r="AT137" s="23" t="s">
        <v>150</v>
      </c>
      <c r="AU137" s="23" t="s">
        <v>81</v>
      </c>
      <c r="AY137" s="23" t="s">
        <v>148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79</v>
      </c>
      <c r="BK137" s="186">
        <f>ROUND(I137*H137,2)</f>
        <v>0</v>
      </c>
      <c r="BL137" s="23" t="s">
        <v>154</v>
      </c>
      <c r="BM137" s="23" t="s">
        <v>1262</v>
      </c>
    </row>
    <row r="138" spans="2:65" s="11" customFormat="1">
      <c r="B138" s="187"/>
      <c r="D138" s="197" t="s">
        <v>156</v>
      </c>
      <c r="E138" s="206" t="s">
        <v>5</v>
      </c>
      <c r="F138" s="207" t="s">
        <v>1263</v>
      </c>
      <c r="H138" s="208">
        <v>6.36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156</v>
      </c>
      <c r="AU138" s="189" t="s">
        <v>81</v>
      </c>
      <c r="AV138" s="11" t="s">
        <v>81</v>
      </c>
      <c r="AW138" s="11" t="s">
        <v>35</v>
      </c>
      <c r="AX138" s="11" t="s">
        <v>79</v>
      </c>
      <c r="AY138" s="189" t="s">
        <v>148</v>
      </c>
    </row>
    <row r="139" spans="2:65" s="1" customFormat="1" ht="44.25" customHeight="1">
      <c r="B139" s="174"/>
      <c r="C139" s="175" t="s">
        <v>300</v>
      </c>
      <c r="D139" s="175" t="s">
        <v>150</v>
      </c>
      <c r="E139" s="176" t="s">
        <v>1264</v>
      </c>
      <c r="F139" s="177" t="s">
        <v>1265</v>
      </c>
      <c r="G139" s="178" t="s">
        <v>253</v>
      </c>
      <c r="H139" s="179">
        <v>9.5000000000000001E-2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1.05871</v>
      </c>
      <c r="R139" s="184">
        <f>Q139*H139</f>
        <v>0.10057745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1266</v>
      </c>
    </row>
    <row r="140" spans="2:65" s="11" customFormat="1">
      <c r="B140" s="187"/>
      <c r="D140" s="188" t="s">
        <v>156</v>
      </c>
      <c r="F140" s="190" t="s">
        <v>1267</v>
      </c>
      <c r="H140" s="191">
        <v>9.5000000000000001E-2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6</v>
      </c>
      <c r="AX140" s="11" t="s">
        <v>79</v>
      </c>
      <c r="AY140" s="189" t="s">
        <v>148</v>
      </c>
    </row>
    <row r="141" spans="2:65" s="10" customFormat="1" ht="29.85" customHeight="1">
      <c r="B141" s="160"/>
      <c r="D141" s="171" t="s">
        <v>70</v>
      </c>
      <c r="E141" s="172" t="s">
        <v>166</v>
      </c>
      <c r="F141" s="172" t="s">
        <v>393</v>
      </c>
      <c r="I141" s="163"/>
      <c r="J141" s="173">
        <f>BK141</f>
        <v>0</v>
      </c>
      <c r="L141" s="160"/>
      <c r="M141" s="165"/>
      <c r="N141" s="166"/>
      <c r="O141" s="166"/>
      <c r="P141" s="167">
        <f>SUM(P142:P167)</f>
        <v>0</v>
      </c>
      <c r="Q141" s="166"/>
      <c r="R141" s="167">
        <f>SUM(R142:R167)</f>
        <v>24.331265620000003</v>
      </c>
      <c r="S141" s="166"/>
      <c r="T141" s="168">
        <f>SUM(T142:T167)</f>
        <v>0</v>
      </c>
      <c r="AR141" s="161" t="s">
        <v>79</v>
      </c>
      <c r="AT141" s="169" t="s">
        <v>70</v>
      </c>
      <c r="AU141" s="169" t="s">
        <v>79</v>
      </c>
      <c r="AY141" s="161" t="s">
        <v>148</v>
      </c>
      <c r="BK141" s="170">
        <f>SUM(BK142:BK167)</f>
        <v>0</v>
      </c>
    </row>
    <row r="142" spans="2:65" s="1" customFormat="1" ht="31.5" customHeight="1">
      <c r="B142" s="174"/>
      <c r="C142" s="175" t="s">
        <v>309</v>
      </c>
      <c r="D142" s="175" t="s">
        <v>150</v>
      </c>
      <c r="E142" s="176" t="s">
        <v>1268</v>
      </c>
      <c r="F142" s="177" t="s">
        <v>1269</v>
      </c>
      <c r="G142" s="178" t="s">
        <v>253</v>
      </c>
      <c r="H142" s="179">
        <v>0.153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1.9539999999999998E-2</v>
      </c>
      <c r="R142" s="184">
        <f>Q142*H142</f>
        <v>2.9896199999999997E-3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1270</v>
      </c>
    </row>
    <row r="143" spans="2:65" s="1" customFormat="1" ht="22.5" customHeight="1">
      <c r="B143" s="174"/>
      <c r="C143" s="215" t="s">
        <v>477</v>
      </c>
      <c r="D143" s="215" t="s">
        <v>305</v>
      </c>
      <c r="E143" s="216" t="s">
        <v>1271</v>
      </c>
      <c r="F143" s="217" t="s">
        <v>1272</v>
      </c>
      <c r="G143" s="218" t="s">
        <v>253</v>
      </c>
      <c r="H143" s="219">
        <v>8.0000000000000002E-3</v>
      </c>
      <c r="I143" s="220"/>
      <c r="J143" s="221">
        <f>ROUND(I143*H143,2)</f>
        <v>0</v>
      </c>
      <c r="K143" s="217" t="s">
        <v>5</v>
      </c>
      <c r="L143" s="222"/>
      <c r="M143" s="223" t="s">
        <v>5</v>
      </c>
      <c r="N143" s="224" t="s">
        <v>42</v>
      </c>
      <c r="O143" s="41"/>
      <c r="P143" s="184">
        <f>O143*H143</f>
        <v>0</v>
      </c>
      <c r="Q143" s="184">
        <v>1</v>
      </c>
      <c r="R143" s="184">
        <f>Q143*H143</f>
        <v>8.0000000000000002E-3</v>
      </c>
      <c r="S143" s="184">
        <v>0</v>
      </c>
      <c r="T143" s="185">
        <f>S143*H143</f>
        <v>0</v>
      </c>
      <c r="AR143" s="23" t="s">
        <v>196</v>
      </c>
      <c r="AT143" s="23" t="s">
        <v>305</v>
      </c>
      <c r="AU143" s="23" t="s">
        <v>81</v>
      </c>
      <c r="AY143" s="23" t="s">
        <v>148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3" t="s">
        <v>79</v>
      </c>
      <c r="BK143" s="186">
        <f>ROUND(I143*H143,2)</f>
        <v>0</v>
      </c>
      <c r="BL143" s="23" t="s">
        <v>154</v>
      </c>
      <c r="BM143" s="23" t="s">
        <v>1273</v>
      </c>
    </row>
    <row r="144" spans="2:65" s="11" customFormat="1">
      <c r="B144" s="187"/>
      <c r="D144" s="197" t="s">
        <v>156</v>
      </c>
      <c r="E144" s="206" t="s">
        <v>5</v>
      </c>
      <c r="F144" s="207" t="s">
        <v>1274</v>
      </c>
      <c r="H144" s="208">
        <v>8.0000000000000002E-3</v>
      </c>
      <c r="I144" s="192"/>
      <c r="L144" s="187"/>
      <c r="M144" s="193"/>
      <c r="N144" s="194"/>
      <c r="O144" s="194"/>
      <c r="P144" s="194"/>
      <c r="Q144" s="194"/>
      <c r="R144" s="194"/>
      <c r="S144" s="194"/>
      <c r="T144" s="195"/>
      <c r="AT144" s="189" t="s">
        <v>156</v>
      </c>
      <c r="AU144" s="189" t="s">
        <v>81</v>
      </c>
      <c r="AV144" s="11" t="s">
        <v>81</v>
      </c>
      <c r="AW144" s="11" t="s">
        <v>35</v>
      </c>
      <c r="AX144" s="11" t="s">
        <v>79</v>
      </c>
      <c r="AY144" s="189" t="s">
        <v>148</v>
      </c>
    </row>
    <row r="145" spans="2:65" s="1" customFormat="1" ht="22.5" customHeight="1">
      <c r="B145" s="174"/>
      <c r="C145" s="215" t="s">
        <v>481</v>
      </c>
      <c r="D145" s="215" t="s">
        <v>305</v>
      </c>
      <c r="E145" s="216" t="s">
        <v>1275</v>
      </c>
      <c r="F145" s="217" t="s">
        <v>1276</v>
      </c>
      <c r="G145" s="218" t="s">
        <v>253</v>
      </c>
      <c r="H145" s="219">
        <v>0.14499999999999999</v>
      </c>
      <c r="I145" s="220"/>
      <c r="J145" s="221">
        <f>ROUND(I145*H145,2)</f>
        <v>0</v>
      </c>
      <c r="K145" s="217" t="s">
        <v>153</v>
      </c>
      <c r="L145" s="222"/>
      <c r="M145" s="223" t="s">
        <v>5</v>
      </c>
      <c r="N145" s="224" t="s">
        <v>42</v>
      </c>
      <c r="O145" s="41"/>
      <c r="P145" s="184">
        <f>O145*H145</f>
        <v>0</v>
      </c>
      <c r="Q145" s="184">
        <v>1</v>
      </c>
      <c r="R145" s="184">
        <f>Q145*H145</f>
        <v>0.14499999999999999</v>
      </c>
      <c r="S145" s="184">
        <v>0</v>
      </c>
      <c r="T145" s="185">
        <f>S145*H145</f>
        <v>0</v>
      </c>
      <c r="AR145" s="23" t="s">
        <v>196</v>
      </c>
      <c r="AT145" s="23" t="s">
        <v>305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1277</v>
      </c>
    </row>
    <row r="146" spans="2:65" s="1" customFormat="1" ht="27">
      <c r="B146" s="40"/>
      <c r="D146" s="188" t="s">
        <v>547</v>
      </c>
      <c r="F146" s="233" t="s">
        <v>1278</v>
      </c>
      <c r="I146" s="234"/>
      <c r="L146" s="40"/>
      <c r="M146" s="235"/>
      <c r="N146" s="41"/>
      <c r="O146" s="41"/>
      <c r="P146" s="41"/>
      <c r="Q146" s="41"/>
      <c r="R146" s="41"/>
      <c r="S146" s="41"/>
      <c r="T146" s="69"/>
      <c r="AT146" s="23" t="s">
        <v>547</v>
      </c>
      <c r="AU146" s="23" t="s">
        <v>81</v>
      </c>
    </row>
    <row r="147" spans="2:65" s="11" customFormat="1">
      <c r="B147" s="187"/>
      <c r="D147" s="197" t="s">
        <v>156</v>
      </c>
      <c r="E147" s="206" t="s">
        <v>5</v>
      </c>
      <c r="F147" s="207" t="s">
        <v>1279</v>
      </c>
      <c r="H147" s="208">
        <v>0.14499999999999999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156</v>
      </c>
      <c r="AU147" s="189" t="s">
        <v>81</v>
      </c>
      <c r="AV147" s="11" t="s">
        <v>81</v>
      </c>
      <c r="AW147" s="11" t="s">
        <v>35</v>
      </c>
      <c r="AX147" s="11" t="s">
        <v>79</v>
      </c>
      <c r="AY147" s="189" t="s">
        <v>148</v>
      </c>
    </row>
    <row r="148" spans="2:65" s="1" customFormat="1" ht="31.5" customHeight="1">
      <c r="B148" s="174"/>
      <c r="C148" s="175" t="s">
        <v>485</v>
      </c>
      <c r="D148" s="175" t="s">
        <v>150</v>
      </c>
      <c r="E148" s="176" t="s">
        <v>1280</v>
      </c>
      <c r="F148" s="177" t="s">
        <v>1281</v>
      </c>
      <c r="G148" s="178" t="s">
        <v>294</v>
      </c>
      <c r="H148" s="179">
        <v>57</v>
      </c>
      <c r="I148" s="180"/>
      <c r="J148" s="181">
        <f>ROUND(I148*H148,2)</f>
        <v>0</v>
      </c>
      <c r="K148" s="177" t="s">
        <v>153</v>
      </c>
      <c r="L148" s="40"/>
      <c r="M148" s="182" t="s">
        <v>5</v>
      </c>
      <c r="N148" s="183" t="s">
        <v>42</v>
      </c>
      <c r="O148" s="41"/>
      <c r="P148" s="184">
        <f>O148*H148</f>
        <v>0</v>
      </c>
      <c r="Q148" s="184">
        <v>0.2429</v>
      </c>
      <c r="R148" s="184">
        <f>Q148*H148</f>
        <v>13.8453</v>
      </c>
      <c r="S148" s="184">
        <v>0</v>
      </c>
      <c r="T148" s="185">
        <f>S148*H148</f>
        <v>0</v>
      </c>
      <c r="AR148" s="23" t="s">
        <v>154</v>
      </c>
      <c r="AT148" s="23" t="s">
        <v>150</v>
      </c>
      <c r="AU148" s="23" t="s">
        <v>81</v>
      </c>
      <c r="AY148" s="23" t="s">
        <v>148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79</v>
      </c>
      <c r="BK148" s="186">
        <f>ROUND(I148*H148,2)</f>
        <v>0</v>
      </c>
      <c r="BL148" s="23" t="s">
        <v>154</v>
      </c>
      <c r="BM148" s="23" t="s">
        <v>1282</v>
      </c>
    </row>
    <row r="149" spans="2:65" s="11" customFormat="1">
      <c r="B149" s="187"/>
      <c r="D149" s="197" t="s">
        <v>156</v>
      </c>
      <c r="E149" s="206" t="s">
        <v>5</v>
      </c>
      <c r="F149" s="207" t="s">
        <v>1283</v>
      </c>
      <c r="H149" s="208">
        <v>57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156</v>
      </c>
      <c r="AU149" s="189" t="s">
        <v>81</v>
      </c>
      <c r="AV149" s="11" t="s">
        <v>81</v>
      </c>
      <c r="AW149" s="11" t="s">
        <v>35</v>
      </c>
      <c r="AX149" s="11" t="s">
        <v>79</v>
      </c>
      <c r="AY149" s="189" t="s">
        <v>148</v>
      </c>
    </row>
    <row r="150" spans="2:65" s="1" customFormat="1" ht="22.5" customHeight="1">
      <c r="B150" s="174"/>
      <c r="C150" s="215" t="s">
        <v>416</v>
      </c>
      <c r="D150" s="215" t="s">
        <v>305</v>
      </c>
      <c r="E150" s="216" t="s">
        <v>1284</v>
      </c>
      <c r="F150" s="217" t="s">
        <v>1285</v>
      </c>
      <c r="G150" s="218" t="s">
        <v>294</v>
      </c>
      <c r="H150" s="219">
        <v>57</v>
      </c>
      <c r="I150" s="220"/>
      <c r="J150" s="221">
        <f>ROUND(I150*H150,2)</f>
        <v>0</v>
      </c>
      <c r="K150" s="217" t="s">
        <v>153</v>
      </c>
      <c r="L150" s="222"/>
      <c r="M150" s="223" t="s">
        <v>5</v>
      </c>
      <c r="N150" s="224" t="s">
        <v>42</v>
      </c>
      <c r="O150" s="41"/>
      <c r="P150" s="184">
        <f>O150*H150</f>
        <v>0</v>
      </c>
      <c r="Q150" s="184">
        <v>7.1999999999999995E-2</v>
      </c>
      <c r="R150" s="184">
        <f>Q150*H150</f>
        <v>4.1040000000000001</v>
      </c>
      <c r="S150" s="184">
        <v>0</v>
      </c>
      <c r="T150" s="185">
        <f>S150*H150</f>
        <v>0</v>
      </c>
      <c r="AR150" s="23" t="s">
        <v>196</v>
      </c>
      <c r="AT150" s="23" t="s">
        <v>305</v>
      </c>
      <c r="AU150" s="23" t="s">
        <v>81</v>
      </c>
      <c r="AY150" s="23" t="s">
        <v>148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79</v>
      </c>
      <c r="BK150" s="186">
        <f>ROUND(I150*H150,2)</f>
        <v>0</v>
      </c>
      <c r="BL150" s="23" t="s">
        <v>154</v>
      </c>
      <c r="BM150" s="23" t="s">
        <v>1286</v>
      </c>
    </row>
    <row r="151" spans="2:65" s="1" customFormat="1" ht="31.5" customHeight="1">
      <c r="B151" s="174"/>
      <c r="C151" s="175" t="s">
        <v>497</v>
      </c>
      <c r="D151" s="175" t="s">
        <v>150</v>
      </c>
      <c r="E151" s="176" t="s">
        <v>1287</v>
      </c>
      <c r="F151" s="177" t="s">
        <v>1288</v>
      </c>
      <c r="G151" s="178" t="s">
        <v>294</v>
      </c>
      <c r="H151" s="179">
        <v>8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0.48580000000000001</v>
      </c>
      <c r="R151" s="184">
        <f>Q151*H151</f>
        <v>3.8864000000000001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1289</v>
      </c>
    </row>
    <row r="152" spans="2:65" s="11" customFormat="1">
      <c r="B152" s="187"/>
      <c r="D152" s="197" t="s">
        <v>156</v>
      </c>
      <c r="E152" s="206" t="s">
        <v>5</v>
      </c>
      <c r="F152" s="207" t="s">
        <v>1290</v>
      </c>
      <c r="H152" s="208">
        <v>8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79</v>
      </c>
      <c r="AY152" s="189" t="s">
        <v>148</v>
      </c>
    </row>
    <row r="153" spans="2:65" s="1" customFormat="1" ht="22.5" customHeight="1">
      <c r="B153" s="174"/>
      <c r="C153" s="215" t="s">
        <v>503</v>
      </c>
      <c r="D153" s="215" t="s">
        <v>305</v>
      </c>
      <c r="E153" s="216" t="s">
        <v>1291</v>
      </c>
      <c r="F153" s="217" t="s">
        <v>1292</v>
      </c>
      <c r="G153" s="218" t="s">
        <v>294</v>
      </c>
      <c r="H153" s="219">
        <v>8</v>
      </c>
      <c r="I153" s="220"/>
      <c r="J153" s="221">
        <f t="shared" ref="J153:J158" si="10">ROUND(I153*H153,2)</f>
        <v>0</v>
      </c>
      <c r="K153" s="217" t="s">
        <v>5</v>
      </c>
      <c r="L153" s="222"/>
      <c r="M153" s="223" t="s">
        <v>5</v>
      </c>
      <c r="N153" s="224" t="s">
        <v>42</v>
      </c>
      <c r="O153" s="41"/>
      <c r="P153" s="184">
        <f t="shared" ref="P153:P158" si="11">O153*H153</f>
        <v>0</v>
      </c>
      <c r="Q153" s="184">
        <v>0.10100000000000001</v>
      </c>
      <c r="R153" s="184">
        <f t="shared" ref="R153:R158" si="12">Q153*H153</f>
        <v>0.80800000000000005</v>
      </c>
      <c r="S153" s="184">
        <v>0</v>
      </c>
      <c r="T153" s="185">
        <f t="shared" ref="T153:T158" si="13">S153*H153</f>
        <v>0</v>
      </c>
      <c r="AR153" s="23" t="s">
        <v>196</v>
      </c>
      <c r="AT153" s="23" t="s">
        <v>305</v>
      </c>
      <c r="AU153" s="23" t="s">
        <v>81</v>
      </c>
      <c r="AY153" s="23" t="s">
        <v>148</v>
      </c>
      <c r="BE153" s="186">
        <f t="shared" ref="BE153:BE158" si="14">IF(N153="základní",J153,0)</f>
        <v>0</v>
      </c>
      <c r="BF153" s="186">
        <f t="shared" ref="BF153:BF158" si="15">IF(N153="snížená",J153,0)</f>
        <v>0</v>
      </c>
      <c r="BG153" s="186">
        <f t="shared" ref="BG153:BG158" si="16">IF(N153="zákl. přenesená",J153,0)</f>
        <v>0</v>
      </c>
      <c r="BH153" s="186">
        <f t="shared" ref="BH153:BH158" si="17">IF(N153="sníž. přenesená",J153,0)</f>
        <v>0</v>
      </c>
      <c r="BI153" s="186">
        <f t="shared" ref="BI153:BI158" si="18">IF(N153="nulová",J153,0)</f>
        <v>0</v>
      </c>
      <c r="BJ153" s="23" t="s">
        <v>79</v>
      </c>
      <c r="BK153" s="186">
        <f t="shared" ref="BK153:BK158" si="19">ROUND(I153*H153,2)</f>
        <v>0</v>
      </c>
      <c r="BL153" s="23" t="s">
        <v>154</v>
      </c>
      <c r="BM153" s="23" t="s">
        <v>1293</v>
      </c>
    </row>
    <row r="154" spans="2:65" s="1" customFormat="1" ht="22.5" customHeight="1">
      <c r="B154" s="174"/>
      <c r="C154" s="175" t="s">
        <v>507</v>
      </c>
      <c r="D154" s="175" t="s">
        <v>150</v>
      </c>
      <c r="E154" s="176" t="s">
        <v>1294</v>
      </c>
      <c r="F154" s="177" t="s">
        <v>1295</v>
      </c>
      <c r="G154" s="178" t="s">
        <v>294</v>
      </c>
      <c r="H154" s="179">
        <v>2</v>
      </c>
      <c r="I154" s="180"/>
      <c r="J154" s="181">
        <f t="shared" si="10"/>
        <v>0</v>
      </c>
      <c r="K154" s="177" t="s">
        <v>153</v>
      </c>
      <c r="L154" s="40"/>
      <c r="M154" s="182" t="s">
        <v>5</v>
      </c>
      <c r="N154" s="183" t="s">
        <v>42</v>
      </c>
      <c r="O154" s="41"/>
      <c r="P154" s="184">
        <f t="shared" si="11"/>
        <v>0</v>
      </c>
      <c r="Q154" s="184">
        <v>0.17488799999999999</v>
      </c>
      <c r="R154" s="184">
        <f t="shared" si="12"/>
        <v>0.34977599999999998</v>
      </c>
      <c r="S154" s="184">
        <v>0</v>
      </c>
      <c r="T154" s="185">
        <f t="shared" si="13"/>
        <v>0</v>
      </c>
      <c r="AR154" s="23" t="s">
        <v>154</v>
      </c>
      <c r="AT154" s="23" t="s">
        <v>150</v>
      </c>
      <c r="AU154" s="23" t="s">
        <v>81</v>
      </c>
      <c r="AY154" s="23" t="s">
        <v>148</v>
      </c>
      <c r="BE154" s="186">
        <f t="shared" si="14"/>
        <v>0</v>
      </c>
      <c r="BF154" s="186">
        <f t="shared" si="15"/>
        <v>0</v>
      </c>
      <c r="BG154" s="186">
        <f t="shared" si="16"/>
        <v>0</v>
      </c>
      <c r="BH154" s="186">
        <f t="shared" si="17"/>
        <v>0</v>
      </c>
      <c r="BI154" s="186">
        <f t="shared" si="18"/>
        <v>0</v>
      </c>
      <c r="BJ154" s="23" t="s">
        <v>79</v>
      </c>
      <c r="BK154" s="186">
        <f t="shared" si="19"/>
        <v>0</v>
      </c>
      <c r="BL154" s="23" t="s">
        <v>154</v>
      </c>
      <c r="BM154" s="23" t="s">
        <v>1296</v>
      </c>
    </row>
    <row r="155" spans="2:65" s="1" customFormat="1" ht="22.5" customHeight="1">
      <c r="B155" s="174"/>
      <c r="C155" s="215" t="s">
        <v>513</v>
      </c>
      <c r="D155" s="215" t="s">
        <v>305</v>
      </c>
      <c r="E155" s="216" t="s">
        <v>1297</v>
      </c>
      <c r="F155" s="217" t="s">
        <v>1298</v>
      </c>
      <c r="G155" s="218" t="s">
        <v>294</v>
      </c>
      <c r="H155" s="219">
        <v>2</v>
      </c>
      <c r="I155" s="220"/>
      <c r="J155" s="221">
        <f t="shared" si="10"/>
        <v>0</v>
      </c>
      <c r="K155" s="217" t="s">
        <v>5</v>
      </c>
      <c r="L155" s="222"/>
      <c r="M155" s="223" t="s">
        <v>5</v>
      </c>
      <c r="N155" s="224" t="s">
        <v>42</v>
      </c>
      <c r="O155" s="41"/>
      <c r="P155" s="184">
        <f t="shared" si="11"/>
        <v>0</v>
      </c>
      <c r="Q155" s="184">
        <v>2.8899999999999999E-2</v>
      </c>
      <c r="R155" s="184">
        <f t="shared" si="12"/>
        <v>5.7799999999999997E-2</v>
      </c>
      <c r="S155" s="184">
        <v>0</v>
      </c>
      <c r="T155" s="185">
        <f t="shared" si="13"/>
        <v>0</v>
      </c>
      <c r="AR155" s="23" t="s">
        <v>196</v>
      </c>
      <c r="AT155" s="23" t="s">
        <v>305</v>
      </c>
      <c r="AU155" s="23" t="s">
        <v>81</v>
      </c>
      <c r="AY155" s="23" t="s">
        <v>148</v>
      </c>
      <c r="BE155" s="186">
        <f t="shared" si="14"/>
        <v>0</v>
      </c>
      <c r="BF155" s="186">
        <f t="shared" si="15"/>
        <v>0</v>
      </c>
      <c r="BG155" s="186">
        <f t="shared" si="16"/>
        <v>0</v>
      </c>
      <c r="BH155" s="186">
        <f t="shared" si="17"/>
        <v>0</v>
      </c>
      <c r="BI155" s="186">
        <f t="shared" si="18"/>
        <v>0</v>
      </c>
      <c r="BJ155" s="23" t="s">
        <v>79</v>
      </c>
      <c r="BK155" s="186">
        <f t="shared" si="19"/>
        <v>0</v>
      </c>
      <c r="BL155" s="23" t="s">
        <v>154</v>
      </c>
      <c r="BM155" s="23" t="s">
        <v>1299</v>
      </c>
    </row>
    <row r="156" spans="2:65" s="1" customFormat="1" ht="22.5" customHeight="1">
      <c r="B156" s="174"/>
      <c r="C156" s="175" t="s">
        <v>519</v>
      </c>
      <c r="D156" s="175" t="s">
        <v>150</v>
      </c>
      <c r="E156" s="176" t="s">
        <v>1300</v>
      </c>
      <c r="F156" s="177" t="s">
        <v>1301</v>
      </c>
      <c r="G156" s="178" t="s">
        <v>294</v>
      </c>
      <c r="H156" s="179">
        <v>1</v>
      </c>
      <c r="I156" s="180"/>
      <c r="J156" s="181">
        <f t="shared" si="10"/>
        <v>0</v>
      </c>
      <c r="K156" s="177" t="s">
        <v>153</v>
      </c>
      <c r="L156" s="40"/>
      <c r="M156" s="182" t="s">
        <v>5</v>
      </c>
      <c r="N156" s="183" t="s">
        <v>42</v>
      </c>
      <c r="O156" s="41"/>
      <c r="P156" s="184">
        <f t="shared" si="11"/>
        <v>0</v>
      </c>
      <c r="Q156" s="184">
        <v>0</v>
      </c>
      <c r="R156" s="184">
        <f t="shared" si="12"/>
        <v>0</v>
      </c>
      <c r="S156" s="184">
        <v>0</v>
      </c>
      <c r="T156" s="185">
        <f t="shared" si="13"/>
        <v>0</v>
      </c>
      <c r="AR156" s="23" t="s">
        <v>154</v>
      </c>
      <c r="AT156" s="23" t="s">
        <v>150</v>
      </c>
      <c r="AU156" s="23" t="s">
        <v>81</v>
      </c>
      <c r="AY156" s="23" t="s">
        <v>148</v>
      </c>
      <c r="BE156" s="186">
        <f t="shared" si="14"/>
        <v>0</v>
      </c>
      <c r="BF156" s="186">
        <f t="shared" si="15"/>
        <v>0</v>
      </c>
      <c r="BG156" s="186">
        <f t="shared" si="16"/>
        <v>0</v>
      </c>
      <c r="BH156" s="186">
        <f t="shared" si="17"/>
        <v>0</v>
      </c>
      <c r="BI156" s="186">
        <f t="shared" si="18"/>
        <v>0</v>
      </c>
      <c r="BJ156" s="23" t="s">
        <v>79</v>
      </c>
      <c r="BK156" s="186">
        <f t="shared" si="19"/>
        <v>0</v>
      </c>
      <c r="BL156" s="23" t="s">
        <v>154</v>
      </c>
      <c r="BM156" s="23" t="s">
        <v>1302</v>
      </c>
    </row>
    <row r="157" spans="2:65" s="1" customFormat="1" ht="22.5" customHeight="1">
      <c r="B157" s="174"/>
      <c r="C157" s="215" t="s">
        <v>525</v>
      </c>
      <c r="D157" s="215" t="s">
        <v>305</v>
      </c>
      <c r="E157" s="216" t="s">
        <v>1303</v>
      </c>
      <c r="F157" s="217" t="s">
        <v>1304</v>
      </c>
      <c r="G157" s="218" t="s">
        <v>294</v>
      </c>
      <c r="H157" s="219">
        <v>1</v>
      </c>
      <c r="I157" s="220"/>
      <c r="J157" s="221">
        <f t="shared" si="10"/>
        <v>0</v>
      </c>
      <c r="K157" s="217" t="s">
        <v>5</v>
      </c>
      <c r="L157" s="222"/>
      <c r="M157" s="223" t="s">
        <v>5</v>
      </c>
      <c r="N157" s="224" t="s">
        <v>42</v>
      </c>
      <c r="O157" s="41"/>
      <c r="P157" s="184">
        <f t="shared" si="11"/>
        <v>0</v>
      </c>
      <c r="Q157" s="184">
        <v>0.35</v>
      </c>
      <c r="R157" s="184">
        <f t="shared" si="12"/>
        <v>0.35</v>
      </c>
      <c r="S157" s="184">
        <v>0</v>
      </c>
      <c r="T157" s="185">
        <f t="shared" si="13"/>
        <v>0</v>
      </c>
      <c r="AR157" s="23" t="s">
        <v>416</v>
      </c>
      <c r="AT157" s="23" t="s">
        <v>305</v>
      </c>
      <c r="AU157" s="23" t="s">
        <v>81</v>
      </c>
      <c r="AY157" s="23" t="s">
        <v>148</v>
      </c>
      <c r="BE157" s="186">
        <f t="shared" si="14"/>
        <v>0</v>
      </c>
      <c r="BF157" s="186">
        <f t="shared" si="15"/>
        <v>0</v>
      </c>
      <c r="BG157" s="186">
        <f t="shared" si="16"/>
        <v>0</v>
      </c>
      <c r="BH157" s="186">
        <f t="shared" si="17"/>
        <v>0</v>
      </c>
      <c r="BI157" s="186">
        <f t="shared" si="18"/>
        <v>0</v>
      </c>
      <c r="BJ157" s="23" t="s">
        <v>79</v>
      </c>
      <c r="BK157" s="186">
        <f t="shared" si="19"/>
        <v>0</v>
      </c>
      <c r="BL157" s="23" t="s">
        <v>239</v>
      </c>
      <c r="BM157" s="23" t="s">
        <v>1305</v>
      </c>
    </row>
    <row r="158" spans="2:65" s="1" customFormat="1" ht="31.5" customHeight="1">
      <c r="B158" s="174"/>
      <c r="C158" s="175" t="s">
        <v>530</v>
      </c>
      <c r="D158" s="175" t="s">
        <v>150</v>
      </c>
      <c r="E158" s="176" t="s">
        <v>1306</v>
      </c>
      <c r="F158" s="177" t="s">
        <v>1307</v>
      </c>
      <c r="G158" s="178" t="s">
        <v>214</v>
      </c>
      <c r="H158" s="179">
        <v>172</v>
      </c>
      <c r="I158" s="180"/>
      <c r="J158" s="181">
        <f t="shared" si="10"/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 t="shared" si="11"/>
        <v>0</v>
      </c>
      <c r="Q158" s="184">
        <v>0</v>
      </c>
      <c r="R158" s="184">
        <f t="shared" si="12"/>
        <v>0</v>
      </c>
      <c r="S158" s="184">
        <v>0</v>
      </c>
      <c r="T158" s="185">
        <f t="shared" si="13"/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 t="shared" si="14"/>
        <v>0</v>
      </c>
      <c r="BF158" s="186">
        <f t="shared" si="15"/>
        <v>0</v>
      </c>
      <c r="BG158" s="186">
        <f t="shared" si="16"/>
        <v>0</v>
      </c>
      <c r="BH158" s="186">
        <f t="shared" si="17"/>
        <v>0</v>
      </c>
      <c r="BI158" s="186">
        <f t="shared" si="18"/>
        <v>0</v>
      </c>
      <c r="BJ158" s="23" t="s">
        <v>79</v>
      </c>
      <c r="BK158" s="186">
        <f t="shared" si="19"/>
        <v>0</v>
      </c>
      <c r="BL158" s="23" t="s">
        <v>154</v>
      </c>
      <c r="BM158" s="23" t="s">
        <v>1308</v>
      </c>
    </row>
    <row r="159" spans="2:65" s="11" customFormat="1">
      <c r="B159" s="187"/>
      <c r="D159" s="197" t="s">
        <v>156</v>
      </c>
      <c r="E159" s="206" t="s">
        <v>5</v>
      </c>
      <c r="F159" s="207" t="s">
        <v>1309</v>
      </c>
      <c r="H159" s="208">
        <v>172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156</v>
      </c>
      <c r="AU159" s="189" t="s">
        <v>81</v>
      </c>
      <c r="AV159" s="11" t="s">
        <v>81</v>
      </c>
      <c r="AW159" s="11" t="s">
        <v>35</v>
      </c>
      <c r="AX159" s="11" t="s">
        <v>79</v>
      </c>
      <c r="AY159" s="189" t="s">
        <v>148</v>
      </c>
    </row>
    <row r="160" spans="2:65" s="1" customFormat="1" ht="31.5" customHeight="1">
      <c r="B160" s="174"/>
      <c r="C160" s="215" t="s">
        <v>535</v>
      </c>
      <c r="D160" s="215" t="s">
        <v>305</v>
      </c>
      <c r="E160" s="216" t="s">
        <v>1310</v>
      </c>
      <c r="F160" s="217" t="s">
        <v>1311</v>
      </c>
      <c r="G160" s="218" t="s">
        <v>214</v>
      </c>
      <c r="H160" s="219">
        <v>172</v>
      </c>
      <c r="I160" s="220"/>
      <c r="J160" s="221">
        <f>ROUND(I160*H160,2)</f>
        <v>0</v>
      </c>
      <c r="K160" s="217" t="s">
        <v>5</v>
      </c>
      <c r="L160" s="222"/>
      <c r="M160" s="223" t="s">
        <v>5</v>
      </c>
      <c r="N160" s="224" t="s">
        <v>42</v>
      </c>
      <c r="O160" s="41"/>
      <c r="P160" s="184">
        <f>O160*H160</f>
        <v>0</v>
      </c>
      <c r="Q160" s="184">
        <v>1.5E-3</v>
      </c>
      <c r="R160" s="184">
        <f>Q160*H160</f>
        <v>0.25800000000000001</v>
      </c>
      <c r="S160" s="184">
        <v>0</v>
      </c>
      <c r="T160" s="185">
        <f>S160*H160</f>
        <v>0</v>
      </c>
      <c r="AR160" s="23" t="s">
        <v>196</v>
      </c>
      <c r="AT160" s="23" t="s">
        <v>305</v>
      </c>
      <c r="AU160" s="23" t="s">
        <v>81</v>
      </c>
      <c r="AY160" s="23" t="s">
        <v>148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79</v>
      </c>
      <c r="BK160" s="186">
        <f>ROUND(I160*H160,2)</f>
        <v>0</v>
      </c>
      <c r="BL160" s="23" t="s">
        <v>154</v>
      </c>
      <c r="BM160" s="23" t="s">
        <v>1312</v>
      </c>
    </row>
    <row r="161" spans="2:65" s="1" customFormat="1" ht="22.5" customHeight="1">
      <c r="B161" s="174"/>
      <c r="C161" s="175" t="s">
        <v>540</v>
      </c>
      <c r="D161" s="175" t="s">
        <v>150</v>
      </c>
      <c r="E161" s="176" t="s">
        <v>1313</v>
      </c>
      <c r="F161" s="177" t="s">
        <v>1314</v>
      </c>
      <c r="G161" s="178" t="s">
        <v>214</v>
      </c>
      <c r="H161" s="179">
        <v>516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3" t="s">
        <v>154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154</v>
      </c>
      <c r="BM161" s="23" t="s">
        <v>1315</v>
      </c>
    </row>
    <row r="162" spans="2:65" s="11" customFormat="1">
      <c r="B162" s="187"/>
      <c r="D162" s="197" t="s">
        <v>156</v>
      </c>
      <c r="F162" s="207" t="s">
        <v>1316</v>
      </c>
      <c r="H162" s="208">
        <v>516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156</v>
      </c>
      <c r="AU162" s="189" t="s">
        <v>81</v>
      </c>
      <c r="AV162" s="11" t="s">
        <v>81</v>
      </c>
      <c r="AW162" s="11" t="s">
        <v>6</v>
      </c>
      <c r="AX162" s="11" t="s">
        <v>79</v>
      </c>
      <c r="AY162" s="189" t="s">
        <v>148</v>
      </c>
    </row>
    <row r="163" spans="2:65" s="1" customFormat="1" ht="31.5" customHeight="1">
      <c r="B163" s="174"/>
      <c r="C163" s="175" t="s">
        <v>344</v>
      </c>
      <c r="D163" s="175" t="s">
        <v>150</v>
      </c>
      <c r="E163" s="176" t="s">
        <v>1317</v>
      </c>
      <c r="F163" s="177" t="s">
        <v>1318</v>
      </c>
      <c r="G163" s="178" t="s">
        <v>214</v>
      </c>
      <c r="H163" s="179">
        <v>516</v>
      </c>
      <c r="I163" s="180"/>
      <c r="J163" s="181">
        <f>ROUND(I163*H163,2)</f>
        <v>0</v>
      </c>
      <c r="K163" s="177" t="s">
        <v>153</v>
      </c>
      <c r="L163" s="40"/>
      <c r="M163" s="182" t="s">
        <v>5</v>
      </c>
      <c r="N163" s="183" t="s">
        <v>42</v>
      </c>
      <c r="O163" s="41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23" t="s">
        <v>154</v>
      </c>
      <c r="AT163" s="23" t="s">
        <v>150</v>
      </c>
      <c r="AU163" s="23" t="s">
        <v>81</v>
      </c>
      <c r="AY163" s="23" t="s">
        <v>148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3" t="s">
        <v>79</v>
      </c>
      <c r="BK163" s="186">
        <f>ROUND(I163*H163,2)</f>
        <v>0</v>
      </c>
      <c r="BL163" s="23" t="s">
        <v>154</v>
      </c>
      <c r="BM163" s="23" t="s">
        <v>1319</v>
      </c>
    </row>
    <row r="164" spans="2:65" s="11" customFormat="1">
      <c r="B164" s="187"/>
      <c r="D164" s="197" t="s">
        <v>156</v>
      </c>
      <c r="F164" s="207" t="s">
        <v>1316</v>
      </c>
      <c r="H164" s="208">
        <v>516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156</v>
      </c>
      <c r="AU164" s="189" t="s">
        <v>81</v>
      </c>
      <c r="AV164" s="11" t="s">
        <v>81</v>
      </c>
      <c r="AW164" s="11" t="s">
        <v>6</v>
      </c>
      <c r="AX164" s="11" t="s">
        <v>79</v>
      </c>
      <c r="AY164" s="189" t="s">
        <v>148</v>
      </c>
    </row>
    <row r="165" spans="2:65" s="1" customFormat="1" ht="22.5" customHeight="1">
      <c r="B165" s="174"/>
      <c r="C165" s="215" t="s">
        <v>550</v>
      </c>
      <c r="D165" s="215" t="s">
        <v>305</v>
      </c>
      <c r="E165" s="216" t="s">
        <v>1320</v>
      </c>
      <c r="F165" s="217" t="s">
        <v>1321</v>
      </c>
      <c r="G165" s="218" t="s">
        <v>214</v>
      </c>
      <c r="H165" s="219">
        <v>516</v>
      </c>
      <c r="I165" s="220"/>
      <c r="J165" s="221">
        <f>ROUND(I165*H165,2)</f>
        <v>0</v>
      </c>
      <c r="K165" s="217" t="s">
        <v>5</v>
      </c>
      <c r="L165" s="222"/>
      <c r="M165" s="223" t="s">
        <v>5</v>
      </c>
      <c r="N165" s="224" t="s">
        <v>42</v>
      </c>
      <c r="O165" s="41"/>
      <c r="P165" s="184">
        <f>O165*H165</f>
        <v>0</v>
      </c>
      <c r="Q165" s="184">
        <v>1E-3</v>
      </c>
      <c r="R165" s="184">
        <f>Q165*H165</f>
        <v>0.51600000000000001</v>
      </c>
      <c r="S165" s="184">
        <v>0</v>
      </c>
      <c r="T165" s="185">
        <f>S165*H165</f>
        <v>0</v>
      </c>
      <c r="AR165" s="23" t="s">
        <v>416</v>
      </c>
      <c r="AT165" s="23" t="s">
        <v>305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239</v>
      </c>
      <c r="BM165" s="23" t="s">
        <v>1322</v>
      </c>
    </row>
    <row r="166" spans="2:65" s="11" customFormat="1">
      <c r="B166" s="187"/>
      <c r="D166" s="197" t="s">
        <v>156</v>
      </c>
      <c r="F166" s="207" t="s">
        <v>1316</v>
      </c>
      <c r="H166" s="208">
        <v>516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156</v>
      </c>
      <c r="AU166" s="189" t="s">
        <v>81</v>
      </c>
      <c r="AV166" s="11" t="s">
        <v>81</v>
      </c>
      <c r="AW166" s="11" t="s">
        <v>6</v>
      </c>
      <c r="AX166" s="11" t="s">
        <v>79</v>
      </c>
      <c r="AY166" s="189" t="s">
        <v>148</v>
      </c>
    </row>
    <row r="167" spans="2:65" s="1" customFormat="1" ht="22.5" customHeight="1">
      <c r="B167" s="174"/>
      <c r="C167" s="175" t="s">
        <v>554</v>
      </c>
      <c r="D167" s="175" t="s">
        <v>150</v>
      </c>
      <c r="E167" s="176" t="s">
        <v>1323</v>
      </c>
      <c r="F167" s="177" t="s">
        <v>1324</v>
      </c>
      <c r="G167" s="178" t="s">
        <v>214</v>
      </c>
      <c r="H167" s="179">
        <v>100</v>
      </c>
      <c r="I167" s="180"/>
      <c r="J167" s="181">
        <f>ROUND(I167*H167,2)</f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79</v>
      </c>
      <c r="BK167" s="186">
        <f>ROUND(I167*H167,2)</f>
        <v>0</v>
      </c>
      <c r="BL167" s="23" t="s">
        <v>154</v>
      </c>
      <c r="BM167" s="23" t="s">
        <v>1325</v>
      </c>
    </row>
    <row r="168" spans="2:65" s="10" customFormat="1" ht="29.85" customHeight="1">
      <c r="B168" s="160"/>
      <c r="D168" s="171" t="s">
        <v>70</v>
      </c>
      <c r="E168" s="172" t="s">
        <v>179</v>
      </c>
      <c r="F168" s="172" t="s">
        <v>1326</v>
      </c>
      <c r="I168" s="163"/>
      <c r="J168" s="173">
        <f>BK168</f>
        <v>0</v>
      </c>
      <c r="L168" s="160"/>
      <c r="M168" s="165"/>
      <c r="N168" s="166"/>
      <c r="O168" s="166"/>
      <c r="P168" s="167">
        <f>SUM(P169:P177)</f>
        <v>0</v>
      </c>
      <c r="Q168" s="166"/>
      <c r="R168" s="167">
        <f>SUM(R169:R177)</f>
        <v>8.6067</v>
      </c>
      <c r="S168" s="166"/>
      <c r="T168" s="168">
        <f>SUM(T169:T177)</f>
        <v>0</v>
      </c>
      <c r="AR168" s="161" t="s">
        <v>79</v>
      </c>
      <c r="AT168" s="169" t="s">
        <v>70</v>
      </c>
      <c r="AU168" s="169" t="s">
        <v>79</v>
      </c>
      <c r="AY168" s="161" t="s">
        <v>148</v>
      </c>
      <c r="BK168" s="170">
        <f>SUM(BK169:BK177)</f>
        <v>0</v>
      </c>
    </row>
    <row r="169" spans="2:65" s="1" customFormat="1" ht="22.5" customHeight="1">
      <c r="B169" s="174"/>
      <c r="C169" s="175" t="s">
        <v>558</v>
      </c>
      <c r="D169" s="175" t="s">
        <v>150</v>
      </c>
      <c r="E169" s="176" t="s">
        <v>1327</v>
      </c>
      <c r="F169" s="177" t="s">
        <v>1328</v>
      </c>
      <c r="G169" s="178" t="s">
        <v>174</v>
      </c>
      <c r="H169" s="179">
        <v>65.7</v>
      </c>
      <c r="I169" s="180"/>
      <c r="J169" s="181">
        <f>ROUND(I169*H169,2)</f>
        <v>0</v>
      </c>
      <c r="K169" s="177" t="s">
        <v>153</v>
      </c>
      <c r="L169" s="40"/>
      <c r="M169" s="182" t="s">
        <v>5</v>
      </c>
      <c r="N169" s="183" t="s">
        <v>42</v>
      </c>
      <c r="O169" s="41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23" t="s">
        <v>154</v>
      </c>
      <c r="AT169" s="23" t="s">
        <v>150</v>
      </c>
      <c r="AU169" s="23" t="s">
        <v>81</v>
      </c>
      <c r="AY169" s="23" t="s">
        <v>148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3" t="s">
        <v>79</v>
      </c>
      <c r="BK169" s="186">
        <f>ROUND(I169*H169,2)</f>
        <v>0</v>
      </c>
      <c r="BL169" s="23" t="s">
        <v>154</v>
      </c>
      <c r="BM169" s="23" t="s">
        <v>1329</v>
      </c>
    </row>
    <row r="170" spans="2:65" s="11" customFormat="1">
      <c r="B170" s="187"/>
      <c r="D170" s="197" t="s">
        <v>156</v>
      </c>
      <c r="E170" s="206" t="s">
        <v>5</v>
      </c>
      <c r="F170" s="207" t="s">
        <v>1212</v>
      </c>
      <c r="H170" s="208">
        <v>65.7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156</v>
      </c>
      <c r="AU170" s="189" t="s">
        <v>81</v>
      </c>
      <c r="AV170" s="11" t="s">
        <v>81</v>
      </c>
      <c r="AW170" s="11" t="s">
        <v>35</v>
      </c>
      <c r="AX170" s="11" t="s">
        <v>79</v>
      </c>
      <c r="AY170" s="189" t="s">
        <v>148</v>
      </c>
    </row>
    <row r="171" spans="2:65" s="1" customFormat="1" ht="22.5" customHeight="1">
      <c r="B171" s="174"/>
      <c r="C171" s="175" t="s">
        <v>565</v>
      </c>
      <c r="D171" s="175" t="s">
        <v>150</v>
      </c>
      <c r="E171" s="176" t="s">
        <v>1330</v>
      </c>
      <c r="F171" s="177" t="s">
        <v>1331</v>
      </c>
      <c r="G171" s="178" t="s">
        <v>174</v>
      </c>
      <c r="H171" s="179">
        <v>900</v>
      </c>
      <c r="I171" s="180"/>
      <c r="J171" s="181">
        <f>ROUND(I171*H171,2)</f>
        <v>0</v>
      </c>
      <c r="K171" s="177" t="s">
        <v>153</v>
      </c>
      <c r="L171" s="40"/>
      <c r="M171" s="182" t="s">
        <v>5</v>
      </c>
      <c r="N171" s="183" t="s">
        <v>42</v>
      </c>
      <c r="O171" s="41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23" t="s">
        <v>154</v>
      </c>
      <c r="AT171" s="23" t="s">
        <v>150</v>
      </c>
      <c r="AU171" s="23" t="s">
        <v>81</v>
      </c>
      <c r="AY171" s="23" t="s">
        <v>148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3" t="s">
        <v>79</v>
      </c>
      <c r="BK171" s="186">
        <f>ROUND(I171*H171,2)</f>
        <v>0</v>
      </c>
      <c r="BL171" s="23" t="s">
        <v>154</v>
      </c>
      <c r="BM171" s="23" t="s">
        <v>1332</v>
      </c>
    </row>
    <row r="172" spans="2:65" s="11" customFormat="1">
      <c r="B172" s="187"/>
      <c r="D172" s="197" t="s">
        <v>156</v>
      </c>
      <c r="E172" s="206" t="s">
        <v>5</v>
      </c>
      <c r="F172" s="207" t="s">
        <v>1333</v>
      </c>
      <c r="H172" s="208">
        <v>900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156</v>
      </c>
      <c r="AU172" s="189" t="s">
        <v>81</v>
      </c>
      <c r="AV172" s="11" t="s">
        <v>81</v>
      </c>
      <c r="AW172" s="11" t="s">
        <v>35</v>
      </c>
      <c r="AX172" s="11" t="s">
        <v>79</v>
      </c>
      <c r="AY172" s="189" t="s">
        <v>148</v>
      </c>
    </row>
    <row r="173" spans="2:65" s="1" customFormat="1" ht="44.25" customHeight="1">
      <c r="B173" s="174"/>
      <c r="C173" s="175" t="s">
        <v>569</v>
      </c>
      <c r="D173" s="175" t="s">
        <v>150</v>
      </c>
      <c r="E173" s="176" t="s">
        <v>1334</v>
      </c>
      <c r="F173" s="177" t="s">
        <v>1335</v>
      </c>
      <c r="G173" s="178" t="s">
        <v>174</v>
      </c>
      <c r="H173" s="179">
        <v>65.7</v>
      </c>
      <c r="I173" s="180"/>
      <c r="J173" s="181">
        <f>ROUND(I173*H173,2)</f>
        <v>0</v>
      </c>
      <c r="K173" s="177" t="s">
        <v>153</v>
      </c>
      <c r="L173" s="40"/>
      <c r="M173" s="182" t="s">
        <v>5</v>
      </c>
      <c r="N173" s="183" t="s">
        <v>42</v>
      </c>
      <c r="O173" s="41"/>
      <c r="P173" s="184">
        <f>O173*H173</f>
        <v>0</v>
      </c>
      <c r="Q173" s="184">
        <v>9.8000000000000004E-2</v>
      </c>
      <c r="R173" s="184">
        <f>Q173*H173</f>
        <v>6.4386000000000001</v>
      </c>
      <c r="S173" s="184">
        <v>0</v>
      </c>
      <c r="T173" s="185">
        <f>S173*H173</f>
        <v>0</v>
      </c>
      <c r="AR173" s="23" t="s">
        <v>154</v>
      </c>
      <c r="AT173" s="23" t="s">
        <v>150</v>
      </c>
      <c r="AU173" s="23" t="s">
        <v>81</v>
      </c>
      <c r="AY173" s="23" t="s">
        <v>148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3" t="s">
        <v>79</v>
      </c>
      <c r="BK173" s="186">
        <f>ROUND(I173*H173,2)</f>
        <v>0</v>
      </c>
      <c r="BL173" s="23" t="s">
        <v>154</v>
      </c>
      <c r="BM173" s="23" t="s">
        <v>1336</v>
      </c>
    </row>
    <row r="174" spans="2:65" s="11" customFormat="1">
      <c r="B174" s="187"/>
      <c r="D174" s="188" t="s">
        <v>156</v>
      </c>
      <c r="E174" s="189" t="s">
        <v>5</v>
      </c>
      <c r="F174" s="190" t="s">
        <v>1337</v>
      </c>
      <c r="H174" s="191">
        <v>33.200000000000003</v>
      </c>
      <c r="I174" s="192"/>
      <c r="L174" s="187"/>
      <c r="M174" s="193"/>
      <c r="N174" s="194"/>
      <c r="O174" s="194"/>
      <c r="P174" s="194"/>
      <c r="Q174" s="194"/>
      <c r="R174" s="194"/>
      <c r="S174" s="194"/>
      <c r="T174" s="195"/>
      <c r="AT174" s="189" t="s">
        <v>156</v>
      </c>
      <c r="AU174" s="189" t="s">
        <v>81</v>
      </c>
      <c r="AV174" s="11" t="s">
        <v>81</v>
      </c>
      <c r="AW174" s="11" t="s">
        <v>35</v>
      </c>
      <c r="AX174" s="11" t="s">
        <v>71</v>
      </c>
      <c r="AY174" s="189" t="s">
        <v>148</v>
      </c>
    </row>
    <row r="175" spans="2:65" s="11" customFormat="1">
      <c r="B175" s="187"/>
      <c r="D175" s="188" t="s">
        <v>156</v>
      </c>
      <c r="E175" s="189" t="s">
        <v>5</v>
      </c>
      <c r="F175" s="190" t="s">
        <v>1338</v>
      </c>
      <c r="H175" s="191">
        <v>32.5</v>
      </c>
      <c r="I175" s="192"/>
      <c r="L175" s="187"/>
      <c r="M175" s="193"/>
      <c r="N175" s="194"/>
      <c r="O175" s="194"/>
      <c r="P175" s="194"/>
      <c r="Q175" s="194"/>
      <c r="R175" s="194"/>
      <c r="S175" s="194"/>
      <c r="T175" s="195"/>
      <c r="AT175" s="189" t="s">
        <v>156</v>
      </c>
      <c r="AU175" s="189" t="s">
        <v>81</v>
      </c>
      <c r="AV175" s="11" t="s">
        <v>81</v>
      </c>
      <c r="AW175" s="11" t="s">
        <v>35</v>
      </c>
      <c r="AX175" s="11" t="s">
        <v>71</v>
      </c>
      <c r="AY175" s="189" t="s">
        <v>148</v>
      </c>
    </row>
    <row r="176" spans="2:65" s="12" customFormat="1">
      <c r="B176" s="196"/>
      <c r="D176" s="197" t="s">
        <v>156</v>
      </c>
      <c r="E176" s="198" t="s">
        <v>1162</v>
      </c>
      <c r="F176" s="199" t="s">
        <v>159</v>
      </c>
      <c r="H176" s="200">
        <v>65.7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205" t="s">
        <v>156</v>
      </c>
      <c r="AU176" s="205" t="s">
        <v>81</v>
      </c>
      <c r="AV176" s="12" t="s">
        <v>154</v>
      </c>
      <c r="AW176" s="12" t="s">
        <v>35</v>
      </c>
      <c r="AX176" s="12" t="s">
        <v>79</v>
      </c>
      <c r="AY176" s="205" t="s">
        <v>148</v>
      </c>
    </row>
    <row r="177" spans="2:65" s="1" customFormat="1" ht="22.5" customHeight="1">
      <c r="B177" s="174"/>
      <c r="C177" s="215" t="s">
        <v>573</v>
      </c>
      <c r="D177" s="215" t="s">
        <v>305</v>
      </c>
      <c r="E177" s="216" t="s">
        <v>1339</v>
      </c>
      <c r="F177" s="217" t="s">
        <v>1340</v>
      </c>
      <c r="G177" s="218" t="s">
        <v>174</v>
      </c>
      <c r="H177" s="219">
        <v>65.7</v>
      </c>
      <c r="I177" s="220"/>
      <c r="J177" s="221">
        <f>ROUND(I177*H177,2)</f>
        <v>0</v>
      </c>
      <c r="K177" s="217" t="s">
        <v>5</v>
      </c>
      <c r="L177" s="222"/>
      <c r="M177" s="223" t="s">
        <v>5</v>
      </c>
      <c r="N177" s="224" t="s">
        <v>42</v>
      </c>
      <c r="O177" s="41"/>
      <c r="P177" s="184">
        <f>O177*H177</f>
        <v>0</v>
      </c>
      <c r="Q177" s="184">
        <v>3.3000000000000002E-2</v>
      </c>
      <c r="R177" s="184">
        <f>Q177*H177</f>
        <v>2.1681000000000004</v>
      </c>
      <c r="S177" s="184">
        <v>0</v>
      </c>
      <c r="T177" s="185">
        <f>S177*H177</f>
        <v>0</v>
      </c>
      <c r="AR177" s="23" t="s">
        <v>196</v>
      </c>
      <c r="AT177" s="23" t="s">
        <v>305</v>
      </c>
      <c r="AU177" s="23" t="s">
        <v>81</v>
      </c>
      <c r="AY177" s="23" t="s">
        <v>148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3" t="s">
        <v>79</v>
      </c>
      <c r="BK177" s="186">
        <f>ROUND(I177*H177,2)</f>
        <v>0</v>
      </c>
      <c r="BL177" s="23" t="s">
        <v>154</v>
      </c>
      <c r="BM177" s="23" t="s">
        <v>1341</v>
      </c>
    </row>
    <row r="178" spans="2:65" s="10" customFormat="1" ht="29.85" customHeight="1">
      <c r="B178" s="160"/>
      <c r="D178" s="171" t="s">
        <v>70</v>
      </c>
      <c r="E178" s="172" t="s">
        <v>186</v>
      </c>
      <c r="F178" s="172" t="s">
        <v>471</v>
      </c>
      <c r="I178" s="163"/>
      <c r="J178" s="173">
        <f>BK178</f>
        <v>0</v>
      </c>
      <c r="L178" s="160"/>
      <c r="M178" s="165"/>
      <c r="N178" s="166"/>
      <c r="O178" s="166"/>
      <c r="P178" s="167">
        <f>SUM(P179:P184)</f>
        <v>0</v>
      </c>
      <c r="Q178" s="166"/>
      <c r="R178" s="167">
        <f>SUM(R179:R184)</f>
        <v>1.27780128</v>
      </c>
      <c r="S178" s="166"/>
      <c r="T178" s="168">
        <f>SUM(T179:T184)</f>
        <v>0</v>
      </c>
      <c r="AR178" s="161" t="s">
        <v>79</v>
      </c>
      <c r="AT178" s="169" t="s">
        <v>70</v>
      </c>
      <c r="AU178" s="169" t="s">
        <v>79</v>
      </c>
      <c r="AY178" s="161" t="s">
        <v>148</v>
      </c>
      <c r="BK178" s="170">
        <f>SUM(BK179:BK184)</f>
        <v>0</v>
      </c>
    </row>
    <row r="179" spans="2:65" s="1" customFormat="1" ht="31.5" customHeight="1">
      <c r="B179" s="174"/>
      <c r="C179" s="175" t="s">
        <v>577</v>
      </c>
      <c r="D179" s="175" t="s">
        <v>150</v>
      </c>
      <c r="E179" s="176" t="s">
        <v>1342</v>
      </c>
      <c r="F179" s="177" t="s">
        <v>1343</v>
      </c>
      <c r="G179" s="178" t="s">
        <v>111</v>
      </c>
      <c r="H179" s="179">
        <v>0.192</v>
      </c>
      <c r="I179" s="180"/>
      <c r="J179" s="181">
        <f>ROUND(I179*H179,2)</f>
        <v>0</v>
      </c>
      <c r="K179" s="177" t="s">
        <v>153</v>
      </c>
      <c r="L179" s="40"/>
      <c r="M179" s="182" t="s">
        <v>5</v>
      </c>
      <c r="N179" s="183" t="s">
        <v>42</v>
      </c>
      <c r="O179" s="41"/>
      <c r="P179" s="184">
        <f>O179*H179</f>
        <v>0</v>
      </c>
      <c r="Q179" s="184">
        <v>2.2563399999999998</v>
      </c>
      <c r="R179" s="184">
        <f>Q179*H179</f>
        <v>0.43321727999999998</v>
      </c>
      <c r="S179" s="184">
        <v>0</v>
      </c>
      <c r="T179" s="185">
        <f>S179*H179</f>
        <v>0</v>
      </c>
      <c r="AR179" s="23" t="s">
        <v>154</v>
      </c>
      <c r="AT179" s="23" t="s">
        <v>150</v>
      </c>
      <c r="AU179" s="23" t="s">
        <v>81</v>
      </c>
      <c r="AY179" s="23" t="s">
        <v>148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3" t="s">
        <v>79</v>
      </c>
      <c r="BK179" s="186">
        <f>ROUND(I179*H179,2)</f>
        <v>0</v>
      </c>
      <c r="BL179" s="23" t="s">
        <v>154</v>
      </c>
      <c r="BM179" s="23" t="s">
        <v>1344</v>
      </c>
    </row>
    <row r="180" spans="2:65" s="11" customFormat="1">
      <c r="B180" s="187"/>
      <c r="D180" s="197" t="s">
        <v>156</v>
      </c>
      <c r="E180" s="206" t="s">
        <v>5</v>
      </c>
      <c r="F180" s="207" t="s">
        <v>1345</v>
      </c>
      <c r="H180" s="208">
        <v>0.192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156</v>
      </c>
      <c r="AU180" s="189" t="s">
        <v>81</v>
      </c>
      <c r="AV180" s="11" t="s">
        <v>81</v>
      </c>
      <c r="AW180" s="11" t="s">
        <v>35</v>
      </c>
      <c r="AX180" s="11" t="s">
        <v>79</v>
      </c>
      <c r="AY180" s="189" t="s">
        <v>148</v>
      </c>
    </row>
    <row r="181" spans="2:65" s="1" customFormat="1" ht="22.5" customHeight="1">
      <c r="B181" s="174"/>
      <c r="C181" s="175" t="s">
        <v>581</v>
      </c>
      <c r="D181" s="175" t="s">
        <v>150</v>
      </c>
      <c r="E181" s="176" t="s">
        <v>1346</v>
      </c>
      <c r="F181" s="177" t="s">
        <v>1347</v>
      </c>
      <c r="G181" s="178" t="s">
        <v>174</v>
      </c>
      <c r="H181" s="179">
        <v>2.4</v>
      </c>
      <c r="I181" s="180"/>
      <c r="J181" s="181">
        <f>ROUND(I181*H181,2)</f>
        <v>0</v>
      </c>
      <c r="K181" s="177" t="s">
        <v>5</v>
      </c>
      <c r="L181" s="40"/>
      <c r="M181" s="182" t="s">
        <v>5</v>
      </c>
      <c r="N181" s="183" t="s">
        <v>42</v>
      </c>
      <c r="O181" s="41"/>
      <c r="P181" s="184">
        <f>O181*H181</f>
        <v>0</v>
      </c>
      <c r="Q181" s="184">
        <v>0.21190999999999999</v>
      </c>
      <c r="R181" s="184">
        <f>Q181*H181</f>
        <v>0.50858399999999993</v>
      </c>
      <c r="S181" s="184">
        <v>0</v>
      </c>
      <c r="T181" s="185">
        <f>S181*H181</f>
        <v>0</v>
      </c>
      <c r="AR181" s="23" t="s">
        <v>154</v>
      </c>
      <c r="AT181" s="23" t="s">
        <v>150</v>
      </c>
      <c r="AU181" s="23" t="s">
        <v>81</v>
      </c>
      <c r="AY181" s="23" t="s">
        <v>148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3" t="s">
        <v>79</v>
      </c>
      <c r="BK181" s="186">
        <f>ROUND(I181*H181,2)</f>
        <v>0</v>
      </c>
      <c r="BL181" s="23" t="s">
        <v>154</v>
      </c>
      <c r="BM181" s="23" t="s">
        <v>1348</v>
      </c>
    </row>
    <row r="182" spans="2:65" s="11" customFormat="1">
      <c r="B182" s="187"/>
      <c r="D182" s="188" t="s">
        <v>156</v>
      </c>
      <c r="E182" s="189" t="s">
        <v>5</v>
      </c>
      <c r="F182" s="190" t="s">
        <v>1349</v>
      </c>
      <c r="H182" s="191">
        <v>2.4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156</v>
      </c>
      <c r="AU182" s="189" t="s">
        <v>81</v>
      </c>
      <c r="AV182" s="11" t="s">
        <v>81</v>
      </c>
      <c r="AW182" s="11" t="s">
        <v>35</v>
      </c>
      <c r="AX182" s="11" t="s">
        <v>71</v>
      </c>
      <c r="AY182" s="189" t="s">
        <v>148</v>
      </c>
    </row>
    <row r="183" spans="2:65" s="12" customFormat="1">
      <c r="B183" s="196"/>
      <c r="D183" s="197" t="s">
        <v>156</v>
      </c>
      <c r="E183" s="198" t="s">
        <v>1159</v>
      </c>
      <c r="F183" s="199" t="s">
        <v>159</v>
      </c>
      <c r="H183" s="200">
        <v>2.4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81</v>
      </c>
      <c r="AV183" s="12" t="s">
        <v>154</v>
      </c>
      <c r="AW183" s="12" t="s">
        <v>35</v>
      </c>
      <c r="AX183" s="12" t="s">
        <v>79</v>
      </c>
      <c r="AY183" s="205" t="s">
        <v>148</v>
      </c>
    </row>
    <row r="184" spans="2:65" s="1" customFormat="1" ht="22.5" customHeight="1">
      <c r="B184" s="174"/>
      <c r="C184" s="215" t="s">
        <v>586</v>
      </c>
      <c r="D184" s="215" t="s">
        <v>305</v>
      </c>
      <c r="E184" s="216" t="s">
        <v>1350</v>
      </c>
      <c r="F184" s="217" t="s">
        <v>1351</v>
      </c>
      <c r="G184" s="218" t="s">
        <v>174</v>
      </c>
      <c r="H184" s="219">
        <v>2.4</v>
      </c>
      <c r="I184" s="220"/>
      <c r="J184" s="221">
        <f>ROUND(I184*H184,2)</f>
        <v>0</v>
      </c>
      <c r="K184" s="217" t="s">
        <v>5</v>
      </c>
      <c r="L184" s="222"/>
      <c r="M184" s="223" t="s">
        <v>5</v>
      </c>
      <c r="N184" s="224" t="s">
        <v>42</v>
      </c>
      <c r="O184" s="41"/>
      <c r="P184" s="184">
        <f>O184*H184</f>
        <v>0</v>
      </c>
      <c r="Q184" s="184">
        <v>0.14000000000000001</v>
      </c>
      <c r="R184" s="184">
        <f>Q184*H184</f>
        <v>0.33600000000000002</v>
      </c>
      <c r="S184" s="184">
        <v>0</v>
      </c>
      <c r="T184" s="185">
        <f>S184*H184</f>
        <v>0</v>
      </c>
      <c r="AR184" s="23" t="s">
        <v>196</v>
      </c>
      <c r="AT184" s="23" t="s">
        <v>305</v>
      </c>
      <c r="AU184" s="23" t="s">
        <v>81</v>
      </c>
      <c r="AY184" s="23" t="s">
        <v>148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3" t="s">
        <v>79</v>
      </c>
      <c r="BK184" s="186">
        <f>ROUND(I184*H184,2)</f>
        <v>0</v>
      </c>
      <c r="BL184" s="23" t="s">
        <v>154</v>
      </c>
      <c r="BM184" s="23" t="s">
        <v>1352</v>
      </c>
    </row>
    <row r="185" spans="2:65" s="10" customFormat="1" ht="29.85" customHeight="1">
      <c r="B185" s="160"/>
      <c r="D185" s="171" t="s">
        <v>70</v>
      </c>
      <c r="E185" s="172" t="s">
        <v>177</v>
      </c>
      <c r="F185" s="172" t="s">
        <v>178</v>
      </c>
      <c r="I185" s="163"/>
      <c r="J185" s="173">
        <f>BK185</f>
        <v>0</v>
      </c>
      <c r="L185" s="160"/>
      <c r="M185" s="165"/>
      <c r="N185" s="166"/>
      <c r="O185" s="166"/>
      <c r="P185" s="167">
        <f>SUM(P186:P197)</f>
        <v>0</v>
      </c>
      <c r="Q185" s="166"/>
      <c r="R185" s="167">
        <f>SUM(R186:R197)</f>
        <v>0.64296399999999998</v>
      </c>
      <c r="S185" s="166"/>
      <c r="T185" s="168">
        <f>SUM(T186:T197)</f>
        <v>4.8210599999999992</v>
      </c>
      <c r="AR185" s="161" t="s">
        <v>79</v>
      </c>
      <c r="AT185" s="169" t="s">
        <v>70</v>
      </c>
      <c r="AU185" s="169" t="s">
        <v>79</v>
      </c>
      <c r="AY185" s="161" t="s">
        <v>148</v>
      </c>
      <c r="BK185" s="170">
        <f>SUM(BK186:BK197)</f>
        <v>0</v>
      </c>
    </row>
    <row r="186" spans="2:65" s="1" customFormat="1" ht="31.5" customHeight="1">
      <c r="B186" s="174"/>
      <c r="C186" s="175" t="s">
        <v>592</v>
      </c>
      <c r="D186" s="175" t="s">
        <v>150</v>
      </c>
      <c r="E186" s="176" t="s">
        <v>526</v>
      </c>
      <c r="F186" s="177" t="s">
        <v>527</v>
      </c>
      <c r="G186" s="178" t="s">
        <v>214</v>
      </c>
      <c r="H186" s="179">
        <v>2</v>
      </c>
      <c r="I186" s="180"/>
      <c r="J186" s="181">
        <f>ROUND(I186*H186,2)</f>
        <v>0</v>
      </c>
      <c r="K186" s="177" t="s">
        <v>153</v>
      </c>
      <c r="L186" s="40"/>
      <c r="M186" s="182" t="s">
        <v>5</v>
      </c>
      <c r="N186" s="183" t="s">
        <v>42</v>
      </c>
      <c r="O186" s="41"/>
      <c r="P186" s="184">
        <f>O186*H186</f>
        <v>0</v>
      </c>
      <c r="Q186" s="184">
        <v>9.5990000000000006E-2</v>
      </c>
      <c r="R186" s="184">
        <f>Q186*H186</f>
        <v>0.19198000000000001</v>
      </c>
      <c r="S186" s="184">
        <v>0</v>
      </c>
      <c r="T186" s="185">
        <f>S186*H186</f>
        <v>0</v>
      </c>
      <c r="AR186" s="23" t="s">
        <v>154</v>
      </c>
      <c r="AT186" s="23" t="s">
        <v>150</v>
      </c>
      <c r="AU186" s="23" t="s">
        <v>81</v>
      </c>
      <c r="AY186" s="23" t="s">
        <v>148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3" t="s">
        <v>79</v>
      </c>
      <c r="BK186" s="186">
        <f>ROUND(I186*H186,2)</f>
        <v>0</v>
      </c>
      <c r="BL186" s="23" t="s">
        <v>154</v>
      </c>
      <c r="BM186" s="23" t="s">
        <v>1353</v>
      </c>
    </row>
    <row r="187" spans="2:65" s="11" customFormat="1">
      <c r="B187" s="187"/>
      <c r="D187" s="197" t="s">
        <v>156</v>
      </c>
      <c r="E187" s="206" t="s">
        <v>5</v>
      </c>
      <c r="F187" s="207" t="s">
        <v>1354</v>
      </c>
      <c r="H187" s="208">
        <v>2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156</v>
      </c>
      <c r="AU187" s="189" t="s">
        <v>81</v>
      </c>
      <c r="AV187" s="11" t="s">
        <v>81</v>
      </c>
      <c r="AW187" s="11" t="s">
        <v>35</v>
      </c>
      <c r="AX187" s="11" t="s">
        <v>79</v>
      </c>
      <c r="AY187" s="189" t="s">
        <v>148</v>
      </c>
    </row>
    <row r="188" spans="2:65" s="1" customFormat="1" ht="22.5" customHeight="1">
      <c r="B188" s="174"/>
      <c r="C188" s="215" t="s">
        <v>597</v>
      </c>
      <c r="D188" s="215" t="s">
        <v>305</v>
      </c>
      <c r="E188" s="216" t="s">
        <v>531</v>
      </c>
      <c r="F188" s="217" t="s">
        <v>532</v>
      </c>
      <c r="G188" s="218" t="s">
        <v>294</v>
      </c>
      <c r="H188" s="219">
        <v>4</v>
      </c>
      <c r="I188" s="220"/>
      <c r="J188" s="221">
        <f>ROUND(I188*H188,2)</f>
        <v>0</v>
      </c>
      <c r="K188" s="217" t="s">
        <v>153</v>
      </c>
      <c r="L188" s="222"/>
      <c r="M188" s="223" t="s">
        <v>5</v>
      </c>
      <c r="N188" s="224" t="s">
        <v>42</v>
      </c>
      <c r="O188" s="41"/>
      <c r="P188" s="184">
        <f>O188*H188</f>
        <v>0</v>
      </c>
      <c r="Q188" s="184">
        <v>1.6799999999999999E-2</v>
      </c>
      <c r="R188" s="184">
        <f>Q188*H188</f>
        <v>6.7199999999999996E-2</v>
      </c>
      <c r="S188" s="184">
        <v>0</v>
      </c>
      <c r="T188" s="185">
        <f>S188*H188</f>
        <v>0</v>
      </c>
      <c r="AR188" s="23" t="s">
        <v>196</v>
      </c>
      <c r="AT188" s="23" t="s">
        <v>305</v>
      </c>
      <c r="AU188" s="23" t="s">
        <v>81</v>
      </c>
      <c r="AY188" s="23" t="s">
        <v>148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3" t="s">
        <v>79</v>
      </c>
      <c r="BK188" s="186">
        <f>ROUND(I188*H188,2)</f>
        <v>0</v>
      </c>
      <c r="BL188" s="23" t="s">
        <v>154</v>
      </c>
      <c r="BM188" s="23" t="s">
        <v>1355</v>
      </c>
    </row>
    <row r="189" spans="2:65" s="11" customFormat="1">
      <c r="B189" s="187"/>
      <c r="D189" s="197" t="s">
        <v>156</v>
      </c>
      <c r="F189" s="207" t="s">
        <v>1356</v>
      </c>
      <c r="H189" s="208">
        <v>4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156</v>
      </c>
      <c r="AU189" s="189" t="s">
        <v>81</v>
      </c>
      <c r="AV189" s="11" t="s">
        <v>81</v>
      </c>
      <c r="AW189" s="11" t="s">
        <v>6</v>
      </c>
      <c r="AX189" s="11" t="s">
        <v>79</v>
      </c>
      <c r="AY189" s="189" t="s">
        <v>148</v>
      </c>
    </row>
    <row r="190" spans="2:65" s="1" customFormat="1" ht="22.5" customHeight="1">
      <c r="B190" s="174"/>
      <c r="C190" s="175" t="s">
        <v>602</v>
      </c>
      <c r="D190" s="175" t="s">
        <v>150</v>
      </c>
      <c r="E190" s="176" t="s">
        <v>536</v>
      </c>
      <c r="F190" s="177" t="s">
        <v>537</v>
      </c>
      <c r="G190" s="178" t="s">
        <v>111</v>
      </c>
      <c r="H190" s="179">
        <v>0.15</v>
      </c>
      <c r="I190" s="180"/>
      <c r="J190" s="181">
        <f>ROUND(I190*H190,2)</f>
        <v>0</v>
      </c>
      <c r="K190" s="177" t="s">
        <v>153</v>
      </c>
      <c r="L190" s="40"/>
      <c r="M190" s="182" t="s">
        <v>5</v>
      </c>
      <c r="N190" s="183" t="s">
        <v>42</v>
      </c>
      <c r="O190" s="41"/>
      <c r="P190" s="184">
        <f>O190*H190</f>
        <v>0</v>
      </c>
      <c r="Q190" s="184">
        <v>2.2563399999999998</v>
      </c>
      <c r="R190" s="184">
        <f>Q190*H190</f>
        <v>0.33845099999999995</v>
      </c>
      <c r="S190" s="184">
        <v>0</v>
      </c>
      <c r="T190" s="185">
        <f>S190*H190</f>
        <v>0</v>
      </c>
      <c r="AR190" s="23" t="s">
        <v>154</v>
      </c>
      <c r="AT190" s="23" t="s">
        <v>150</v>
      </c>
      <c r="AU190" s="23" t="s">
        <v>81</v>
      </c>
      <c r="AY190" s="23" t="s">
        <v>148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3" t="s">
        <v>79</v>
      </c>
      <c r="BK190" s="186">
        <f>ROUND(I190*H190,2)</f>
        <v>0</v>
      </c>
      <c r="BL190" s="23" t="s">
        <v>154</v>
      </c>
      <c r="BM190" s="23" t="s">
        <v>1357</v>
      </c>
    </row>
    <row r="191" spans="2:65" s="11" customFormat="1">
      <c r="B191" s="187"/>
      <c r="D191" s="197" t="s">
        <v>156</v>
      </c>
      <c r="E191" s="206" t="s">
        <v>5</v>
      </c>
      <c r="F191" s="207" t="s">
        <v>1358</v>
      </c>
      <c r="H191" s="208">
        <v>0.15</v>
      </c>
      <c r="I191" s="192"/>
      <c r="L191" s="187"/>
      <c r="M191" s="193"/>
      <c r="N191" s="194"/>
      <c r="O191" s="194"/>
      <c r="P191" s="194"/>
      <c r="Q191" s="194"/>
      <c r="R191" s="194"/>
      <c r="S191" s="194"/>
      <c r="T191" s="195"/>
      <c r="AT191" s="189" t="s">
        <v>156</v>
      </c>
      <c r="AU191" s="189" t="s">
        <v>81</v>
      </c>
      <c r="AV191" s="11" t="s">
        <v>81</v>
      </c>
      <c r="AW191" s="11" t="s">
        <v>35</v>
      </c>
      <c r="AX191" s="11" t="s">
        <v>79</v>
      </c>
      <c r="AY191" s="189" t="s">
        <v>148</v>
      </c>
    </row>
    <row r="192" spans="2:65" s="1" customFormat="1" ht="31.5" customHeight="1">
      <c r="B192" s="174"/>
      <c r="C192" s="175" t="s">
        <v>608</v>
      </c>
      <c r="D192" s="175" t="s">
        <v>150</v>
      </c>
      <c r="E192" s="176" t="s">
        <v>1359</v>
      </c>
      <c r="F192" s="177" t="s">
        <v>1360</v>
      </c>
      <c r="G192" s="178" t="s">
        <v>174</v>
      </c>
      <c r="H192" s="179">
        <v>65.7</v>
      </c>
      <c r="I192" s="180"/>
      <c r="J192" s="181">
        <f>ROUND(I192*H192,2)</f>
        <v>0</v>
      </c>
      <c r="K192" s="177" t="s">
        <v>153</v>
      </c>
      <c r="L192" s="40"/>
      <c r="M192" s="182" t="s">
        <v>5</v>
      </c>
      <c r="N192" s="183" t="s">
        <v>42</v>
      </c>
      <c r="O192" s="41"/>
      <c r="P192" s="184">
        <f>O192*H192</f>
        <v>0</v>
      </c>
      <c r="Q192" s="184">
        <v>6.8999999999999997E-4</v>
      </c>
      <c r="R192" s="184">
        <f>Q192*H192</f>
        <v>4.5332999999999998E-2</v>
      </c>
      <c r="S192" s="184">
        <v>0</v>
      </c>
      <c r="T192" s="185">
        <f>S192*H192</f>
        <v>0</v>
      </c>
      <c r="AR192" s="23" t="s">
        <v>154</v>
      </c>
      <c r="AT192" s="23" t="s">
        <v>150</v>
      </c>
      <c r="AU192" s="23" t="s">
        <v>81</v>
      </c>
      <c r="AY192" s="23" t="s">
        <v>148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3" t="s">
        <v>79</v>
      </c>
      <c r="BK192" s="186">
        <f>ROUND(I192*H192,2)</f>
        <v>0</v>
      </c>
      <c r="BL192" s="23" t="s">
        <v>154</v>
      </c>
      <c r="BM192" s="23" t="s">
        <v>1361</v>
      </c>
    </row>
    <row r="193" spans="2:65" s="11" customFormat="1">
      <c r="B193" s="187"/>
      <c r="D193" s="197" t="s">
        <v>156</v>
      </c>
      <c r="E193" s="206" t="s">
        <v>5</v>
      </c>
      <c r="F193" s="207" t="s">
        <v>1212</v>
      </c>
      <c r="H193" s="208">
        <v>65.7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156</v>
      </c>
      <c r="AU193" s="189" t="s">
        <v>81</v>
      </c>
      <c r="AV193" s="11" t="s">
        <v>81</v>
      </c>
      <c r="AW193" s="11" t="s">
        <v>35</v>
      </c>
      <c r="AX193" s="11" t="s">
        <v>79</v>
      </c>
      <c r="AY193" s="189" t="s">
        <v>148</v>
      </c>
    </row>
    <row r="194" spans="2:65" s="1" customFormat="1" ht="31.5" customHeight="1">
      <c r="B194" s="174"/>
      <c r="C194" s="175" t="s">
        <v>612</v>
      </c>
      <c r="D194" s="175" t="s">
        <v>150</v>
      </c>
      <c r="E194" s="176" t="s">
        <v>1362</v>
      </c>
      <c r="F194" s="177" t="s">
        <v>1363</v>
      </c>
      <c r="G194" s="178" t="s">
        <v>294</v>
      </c>
      <c r="H194" s="179">
        <v>65</v>
      </c>
      <c r="I194" s="180"/>
      <c r="J194" s="181">
        <f>ROUND(I194*H194,2)</f>
        <v>0</v>
      </c>
      <c r="K194" s="177" t="s">
        <v>153</v>
      </c>
      <c r="L194" s="40"/>
      <c r="M194" s="182" t="s">
        <v>5</v>
      </c>
      <c r="N194" s="183" t="s">
        <v>42</v>
      </c>
      <c r="O194" s="41"/>
      <c r="P194" s="184">
        <f>O194*H194</f>
        <v>0</v>
      </c>
      <c r="Q194" s="184">
        <v>0</v>
      </c>
      <c r="R194" s="184">
        <f>Q194*H194</f>
        <v>0</v>
      </c>
      <c r="S194" s="184">
        <v>6.5699999999999995E-2</v>
      </c>
      <c r="T194" s="185">
        <f>S194*H194</f>
        <v>4.2704999999999993</v>
      </c>
      <c r="AR194" s="23" t="s">
        <v>154</v>
      </c>
      <c r="AT194" s="23" t="s">
        <v>150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1364</v>
      </c>
    </row>
    <row r="195" spans="2:65" s="11" customFormat="1">
      <c r="B195" s="187"/>
      <c r="D195" s="197" t="s">
        <v>156</v>
      </c>
      <c r="E195" s="206" t="s">
        <v>5</v>
      </c>
      <c r="F195" s="207" t="s">
        <v>1365</v>
      </c>
      <c r="H195" s="208">
        <v>65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35</v>
      </c>
      <c r="AX195" s="11" t="s">
        <v>79</v>
      </c>
      <c r="AY195" s="189" t="s">
        <v>148</v>
      </c>
    </row>
    <row r="196" spans="2:65" s="1" customFormat="1" ht="22.5" customHeight="1">
      <c r="B196" s="174"/>
      <c r="C196" s="175" t="s">
        <v>620</v>
      </c>
      <c r="D196" s="175" t="s">
        <v>150</v>
      </c>
      <c r="E196" s="176" t="s">
        <v>1366</v>
      </c>
      <c r="F196" s="177" t="s">
        <v>1367</v>
      </c>
      <c r="G196" s="178" t="s">
        <v>214</v>
      </c>
      <c r="H196" s="179">
        <v>172</v>
      </c>
      <c r="I196" s="180"/>
      <c r="J196" s="181">
        <f>ROUND(I196*H196,2)</f>
        <v>0</v>
      </c>
      <c r="K196" s="177" t="s">
        <v>153</v>
      </c>
      <c r="L196" s="40"/>
      <c r="M196" s="182" t="s">
        <v>5</v>
      </c>
      <c r="N196" s="183" t="s">
        <v>42</v>
      </c>
      <c r="O196" s="41"/>
      <c r="P196" s="184">
        <f>O196*H196</f>
        <v>0</v>
      </c>
      <c r="Q196" s="184">
        <v>0</v>
      </c>
      <c r="R196" s="184">
        <f>Q196*H196</f>
        <v>0</v>
      </c>
      <c r="S196" s="184">
        <v>1.98E-3</v>
      </c>
      <c r="T196" s="185">
        <f>S196*H196</f>
        <v>0.34055999999999997</v>
      </c>
      <c r="AR196" s="23" t="s">
        <v>154</v>
      </c>
      <c r="AT196" s="23" t="s">
        <v>150</v>
      </c>
      <c r="AU196" s="23" t="s">
        <v>81</v>
      </c>
      <c r="AY196" s="23" t="s">
        <v>148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3" t="s">
        <v>79</v>
      </c>
      <c r="BK196" s="186">
        <f>ROUND(I196*H196,2)</f>
        <v>0</v>
      </c>
      <c r="BL196" s="23" t="s">
        <v>154</v>
      </c>
      <c r="BM196" s="23" t="s">
        <v>1368</v>
      </c>
    </row>
    <row r="197" spans="2:65" s="1" customFormat="1" ht="22.5" customHeight="1">
      <c r="B197" s="174"/>
      <c r="C197" s="175" t="s">
        <v>625</v>
      </c>
      <c r="D197" s="175" t="s">
        <v>150</v>
      </c>
      <c r="E197" s="176" t="s">
        <v>1369</v>
      </c>
      <c r="F197" s="177" t="s">
        <v>1370</v>
      </c>
      <c r="G197" s="178" t="s">
        <v>294</v>
      </c>
      <c r="H197" s="179">
        <v>1</v>
      </c>
      <c r="I197" s="180"/>
      <c r="J197" s="181">
        <f>ROUND(I197*H197,2)</f>
        <v>0</v>
      </c>
      <c r="K197" s="177" t="s">
        <v>153</v>
      </c>
      <c r="L197" s="40"/>
      <c r="M197" s="182" t="s">
        <v>5</v>
      </c>
      <c r="N197" s="183" t="s">
        <v>42</v>
      </c>
      <c r="O197" s="41"/>
      <c r="P197" s="184">
        <f>O197*H197</f>
        <v>0</v>
      </c>
      <c r="Q197" s="184">
        <v>0</v>
      </c>
      <c r="R197" s="184">
        <f>Q197*H197</f>
        <v>0</v>
      </c>
      <c r="S197" s="184">
        <v>0.21</v>
      </c>
      <c r="T197" s="185">
        <f>S197*H197</f>
        <v>0.21</v>
      </c>
      <c r="AR197" s="23" t="s">
        <v>154</v>
      </c>
      <c r="AT197" s="23" t="s">
        <v>150</v>
      </c>
      <c r="AU197" s="23" t="s">
        <v>81</v>
      </c>
      <c r="AY197" s="23" t="s">
        <v>148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3" t="s">
        <v>79</v>
      </c>
      <c r="BK197" s="186">
        <f>ROUND(I197*H197,2)</f>
        <v>0</v>
      </c>
      <c r="BL197" s="23" t="s">
        <v>154</v>
      </c>
      <c r="BM197" s="23" t="s">
        <v>1371</v>
      </c>
    </row>
    <row r="198" spans="2:65" s="10" customFormat="1" ht="29.85" customHeight="1">
      <c r="B198" s="160"/>
      <c r="D198" s="171" t="s">
        <v>70</v>
      </c>
      <c r="E198" s="172" t="s">
        <v>248</v>
      </c>
      <c r="F198" s="172" t="s">
        <v>249</v>
      </c>
      <c r="I198" s="163"/>
      <c r="J198" s="173">
        <f>BK198</f>
        <v>0</v>
      </c>
      <c r="L198" s="160"/>
      <c r="M198" s="165"/>
      <c r="N198" s="166"/>
      <c r="O198" s="166"/>
      <c r="P198" s="167">
        <f>SUM(P199:P202)</f>
        <v>0</v>
      </c>
      <c r="Q198" s="166"/>
      <c r="R198" s="167">
        <f>SUM(R199:R202)</f>
        <v>0</v>
      </c>
      <c r="S198" s="166"/>
      <c r="T198" s="168">
        <f>SUM(T199:T202)</f>
        <v>0</v>
      </c>
      <c r="AR198" s="161" t="s">
        <v>79</v>
      </c>
      <c r="AT198" s="169" t="s">
        <v>70</v>
      </c>
      <c r="AU198" s="169" t="s">
        <v>79</v>
      </c>
      <c r="AY198" s="161" t="s">
        <v>148</v>
      </c>
      <c r="BK198" s="170">
        <f>SUM(BK199:BK202)</f>
        <v>0</v>
      </c>
    </row>
    <row r="199" spans="2:65" s="1" customFormat="1" ht="31.5" customHeight="1">
      <c r="B199" s="174"/>
      <c r="C199" s="175" t="s">
        <v>631</v>
      </c>
      <c r="D199" s="175" t="s">
        <v>150</v>
      </c>
      <c r="E199" s="176" t="s">
        <v>251</v>
      </c>
      <c r="F199" s="177" t="s">
        <v>252</v>
      </c>
      <c r="G199" s="178" t="s">
        <v>253</v>
      </c>
      <c r="H199" s="179">
        <v>4.8209999999999997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1372</v>
      </c>
    </row>
    <row r="200" spans="2:65" s="1" customFormat="1" ht="31.5" customHeight="1">
      <c r="B200" s="174"/>
      <c r="C200" s="175" t="s">
        <v>347</v>
      </c>
      <c r="D200" s="175" t="s">
        <v>150</v>
      </c>
      <c r="E200" s="176" t="s">
        <v>256</v>
      </c>
      <c r="F200" s="177" t="s">
        <v>257</v>
      </c>
      <c r="G200" s="178" t="s">
        <v>253</v>
      </c>
      <c r="H200" s="179">
        <v>57.851999999999997</v>
      </c>
      <c r="I200" s="180"/>
      <c r="J200" s="181">
        <f>ROUND(I200*H200,2)</f>
        <v>0</v>
      </c>
      <c r="K200" s="177" t="s">
        <v>153</v>
      </c>
      <c r="L200" s="40"/>
      <c r="M200" s="182" t="s">
        <v>5</v>
      </c>
      <c r="N200" s="183" t="s">
        <v>42</v>
      </c>
      <c r="O200" s="41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AR200" s="23" t="s">
        <v>154</v>
      </c>
      <c r="AT200" s="23" t="s">
        <v>150</v>
      </c>
      <c r="AU200" s="23" t="s">
        <v>81</v>
      </c>
      <c r="AY200" s="23" t="s">
        <v>148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3" t="s">
        <v>79</v>
      </c>
      <c r="BK200" s="186">
        <f>ROUND(I200*H200,2)</f>
        <v>0</v>
      </c>
      <c r="BL200" s="23" t="s">
        <v>154</v>
      </c>
      <c r="BM200" s="23" t="s">
        <v>1373</v>
      </c>
    </row>
    <row r="201" spans="2:65" s="11" customFormat="1">
      <c r="B201" s="187"/>
      <c r="D201" s="197" t="s">
        <v>156</v>
      </c>
      <c r="F201" s="207" t="s">
        <v>1374</v>
      </c>
      <c r="H201" s="208">
        <v>57.851999999999997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156</v>
      </c>
      <c r="AU201" s="189" t="s">
        <v>81</v>
      </c>
      <c r="AV201" s="11" t="s">
        <v>81</v>
      </c>
      <c r="AW201" s="11" t="s">
        <v>6</v>
      </c>
      <c r="AX201" s="11" t="s">
        <v>79</v>
      </c>
      <c r="AY201" s="189" t="s">
        <v>148</v>
      </c>
    </row>
    <row r="202" spans="2:65" s="1" customFormat="1" ht="22.5" customHeight="1">
      <c r="B202" s="174"/>
      <c r="C202" s="175" t="s">
        <v>644</v>
      </c>
      <c r="D202" s="175" t="s">
        <v>150</v>
      </c>
      <c r="E202" s="176" t="s">
        <v>261</v>
      </c>
      <c r="F202" s="177" t="s">
        <v>262</v>
      </c>
      <c r="G202" s="178" t="s">
        <v>253</v>
      </c>
      <c r="H202" s="179">
        <v>4.8209999999999997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1375</v>
      </c>
    </row>
    <row r="203" spans="2:65" s="10" customFormat="1" ht="29.85" customHeight="1">
      <c r="B203" s="160"/>
      <c r="D203" s="171" t="s">
        <v>70</v>
      </c>
      <c r="E203" s="172" t="s">
        <v>1376</v>
      </c>
      <c r="F203" s="172" t="s">
        <v>1377</v>
      </c>
      <c r="I203" s="163"/>
      <c r="J203" s="173">
        <f>BK203</f>
        <v>0</v>
      </c>
      <c r="L203" s="160"/>
      <c r="M203" s="165"/>
      <c r="N203" s="166"/>
      <c r="O203" s="166"/>
      <c r="P203" s="167">
        <f>P204</f>
        <v>0</v>
      </c>
      <c r="Q203" s="166"/>
      <c r="R203" s="167">
        <f>R204</f>
        <v>0</v>
      </c>
      <c r="S203" s="166"/>
      <c r="T203" s="168">
        <f>T204</f>
        <v>0</v>
      </c>
      <c r="AR203" s="161" t="s">
        <v>79</v>
      </c>
      <c r="AT203" s="169" t="s">
        <v>70</v>
      </c>
      <c r="AU203" s="169" t="s">
        <v>79</v>
      </c>
      <c r="AY203" s="161" t="s">
        <v>148</v>
      </c>
      <c r="BK203" s="170">
        <f>BK204</f>
        <v>0</v>
      </c>
    </row>
    <row r="204" spans="2:65" s="1" customFormat="1" ht="44.25" customHeight="1">
      <c r="B204" s="174"/>
      <c r="C204" s="175" t="s">
        <v>648</v>
      </c>
      <c r="D204" s="175" t="s">
        <v>150</v>
      </c>
      <c r="E204" s="176" t="s">
        <v>1378</v>
      </c>
      <c r="F204" s="177" t="s">
        <v>1379</v>
      </c>
      <c r="G204" s="178" t="s">
        <v>253</v>
      </c>
      <c r="H204" s="179">
        <v>44.706000000000003</v>
      </c>
      <c r="I204" s="180"/>
      <c r="J204" s="181">
        <f>ROUND(I204*H204,2)</f>
        <v>0</v>
      </c>
      <c r="K204" s="177" t="s">
        <v>153</v>
      </c>
      <c r="L204" s="40"/>
      <c r="M204" s="182" t="s">
        <v>5</v>
      </c>
      <c r="N204" s="183" t="s">
        <v>42</v>
      </c>
      <c r="O204" s="41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AR204" s="23" t="s">
        <v>154</v>
      </c>
      <c r="AT204" s="23" t="s">
        <v>150</v>
      </c>
      <c r="AU204" s="23" t="s">
        <v>81</v>
      </c>
      <c r="AY204" s="23" t="s">
        <v>148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3" t="s">
        <v>79</v>
      </c>
      <c r="BK204" s="186">
        <f>ROUND(I204*H204,2)</f>
        <v>0</v>
      </c>
      <c r="BL204" s="23" t="s">
        <v>154</v>
      </c>
      <c r="BM204" s="23" t="s">
        <v>1380</v>
      </c>
    </row>
    <row r="205" spans="2:65" s="10" customFormat="1" ht="37.35" customHeight="1">
      <c r="B205" s="160"/>
      <c r="D205" s="161" t="s">
        <v>70</v>
      </c>
      <c r="E205" s="162" t="s">
        <v>264</v>
      </c>
      <c r="F205" s="162" t="s">
        <v>265</v>
      </c>
      <c r="I205" s="163"/>
      <c r="J205" s="164">
        <f>BK205</f>
        <v>0</v>
      </c>
      <c r="L205" s="160"/>
      <c r="M205" s="165"/>
      <c r="N205" s="166"/>
      <c r="O205" s="166"/>
      <c r="P205" s="167">
        <f>P206</f>
        <v>0</v>
      </c>
      <c r="Q205" s="166"/>
      <c r="R205" s="167">
        <f>R206</f>
        <v>1.505E-4</v>
      </c>
      <c r="S205" s="166"/>
      <c r="T205" s="168">
        <f>T206</f>
        <v>0</v>
      </c>
      <c r="AR205" s="161" t="s">
        <v>81</v>
      </c>
      <c r="AT205" s="169" t="s">
        <v>70</v>
      </c>
      <c r="AU205" s="169" t="s">
        <v>71</v>
      </c>
      <c r="AY205" s="161" t="s">
        <v>148</v>
      </c>
      <c r="BK205" s="170">
        <f>BK206</f>
        <v>0</v>
      </c>
    </row>
    <row r="206" spans="2:65" s="10" customFormat="1" ht="19.899999999999999" customHeight="1">
      <c r="B206" s="160"/>
      <c r="D206" s="171" t="s">
        <v>70</v>
      </c>
      <c r="E206" s="172" t="s">
        <v>289</v>
      </c>
      <c r="F206" s="172" t="s">
        <v>290</v>
      </c>
      <c r="I206" s="163"/>
      <c r="J206" s="173">
        <f>BK206</f>
        <v>0</v>
      </c>
      <c r="L206" s="160"/>
      <c r="M206" s="165"/>
      <c r="N206" s="166"/>
      <c r="O206" s="166"/>
      <c r="P206" s="167">
        <f>SUM(P207:P208)</f>
        <v>0</v>
      </c>
      <c r="Q206" s="166"/>
      <c r="R206" s="167">
        <f>SUM(R207:R208)</f>
        <v>1.505E-4</v>
      </c>
      <c r="S206" s="166"/>
      <c r="T206" s="168">
        <f>SUM(T207:T208)</f>
        <v>0</v>
      </c>
      <c r="AR206" s="161" t="s">
        <v>81</v>
      </c>
      <c r="AT206" s="169" t="s">
        <v>70</v>
      </c>
      <c r="AU206" s="169" t="s">
        <v>79</v>
      </c>
      <c r="AY206" s="161" t="s">
        <v>148</v>
      </c>
      <c r="BK206" s="170">
        <f>SUM(BK207:BK208)</f>
        <v>0</v>
      </c>
    </row>
    <row r="207" spans="2:65" s="1" customFormat="1" ht="22.5" customHeight="1">
      <c r="B207" s="174"/>
      <c r="C207" s="175" t="s">
        <v>652</v>
      </c>
      <c r="D207" s="175" t="s">
        <v>150</v>
      </c>
      <c r="E207" s="176" t="s">
        <v>1381</v>
      </c>
      <c r="F207" s="177" t="s">
        <v>1382</v>
      </c>
      <c r="G207" s="178" t="s">
        <v>214</v>
      </c>
      <c r="H207" s="179">
        <v>3.01</v>
      </c>
      <c r="I207" s="180"/>
      <c r="J207" s="181">
        <f>ROUND(I207*H207,2)</f>
        <v>0</v>
      </c>
      <c r="K207" s="177" t="s">
        <v>5</v>
      </c>
      <c r="L207" s="40"/>
      <c r="M207" s="182" t="s">
        <v>5</v>
      </c>
      <c r="N207" s="183" t="s">
        <v>42</v>
      </c>
      <c r="O207" s="41"/>
      <c r="P207" s="184">
        <f>O207*H207</f>
        <v>0</v>
      </c>
      <c r="Q207" s="184">
        <v>5.0000000000000002E-5</v>
      </c>
      <c r="R207" s="184">
        <f>Q207*H207</f>
        <v>1.505E-4</v>
      </c>
      <c r="S207" s="184">
        <v>0</v>
      </c>
      <c r="T207" s="185">
        <f>S207*H207</f>
        <v>0</v>
      </c>
      <c r="AR207" s="23" t="s">
        <v>239</v>
      </c>
      <c r="AT207" s="23" t="s">
        <v>150</v>
      </c>
      <c r="AU207" s="23" t="s">
        <v>81</v>
      </c>
      <c r="AY207" s="23" t="s">
        <v>148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3" t="s">
        <v>79</v>
      </c>
      <c r="BK207" s="186">
        <f>ROUND(I207*H207,2)</f>
        <v>0</v>
      </c>
      <c r="BL207" s="23" t="s">
        <v>239</v>
      </c>
      <c r="BM207" s="23" t="s">
        <v>1383</v>
      </c>
    </row>
    <row r="208" spans="2:65" s="1" customFormat="1" ht="31.5" customHeight="1">
      <c r="B208" s="174"/>
      <c r="C208" s="175" t="s">
        <v>312</v>
      </c>
      <c r="D208" s="175" t="s">
        <v>150</v>
      </c>
      <c r="E208" s="176" t="s">
        <v>1051</v>
      </c>
      <c r="F208" s="177" t="s">
        <v>1052</v>
      </c>
      <c r="G208" s="178" t="s">
        <v>758</v>
      </c>
      <c r="H208" s="236"/>
      <c r="I208" s="180"/>
      <c r="J208" s="181">
        <f>ROUND(I208*H208,2)</f>
        <v>0</v>
      </c>
      <c r="K208" s="177" t="s">
        <v>153</v>
      </c>
      <c r="L208" s="40"/>
      <c r="M208" s="182" t="s">
        <v>5</v>
      </c>
      <c r="N208" s="243" t="s">
        <v>42</v>
      </c>
      <c r="O208" s="244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3" t="s">
        <v>239</v>
      </c>
      <c r="AT208" s="23" t="s">
        <v>150</v>
      </c>
      <c r="AU208" s="23" t="s">
        <v>81</v>
      </c>
      <c r="AY208" s="23" t="s">
        <v>148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3" t="s">
        <v>79</v>
      </c>
      <c r="BK208" s="186">
        <f>ROUND(I208*H208,2)</f>
        <v>0</v>
      </c>
      <c r="BL208" s="23" t="s">
        <v>239</v>
      </c>
      <c r="BM208" s="23" t="s">
        <v>1384</v>
      </c>
    </row>
    <row r="209" spans="2:12" s="1" customFormat="1" ht="6.95" customHeight="1">
      <c r="B209" s="55"/>
      <c r="C209" s="56"/>
      <c r="D209" s="56"/>
      <c r="E209" s="56"/>
      <c r="F209" s="56"/>
      <c r="G209" s="56"/>
      <c r="H209" s="56"/>
      <c r="I209" s="127"/>
      <c r="J209" s="56"/>
      <c r="K209" s="56"/>
      <c r="L209" s="40"/>
    </row>
  </sheetData>
  <autoFilter ref="C86:K20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showGridLines="0" workbookViewId="0">
      <pane ySplit="1" topLeftCell="A215" activePane="bottomLeft" state="frozen"/>
      <selection pane="bottomLeft" activeCell="L200" sqref="L2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90</v>
      </c>
      <c r="AZ2" s="103" t="s">
        <v>1385</v>
      </c>
      <c r="BA2" s="103" t="s">
        <v>1386</v>
      </c>
      <c r="BB2" s="103" t="s">
        <v>214</v>
      </c>
      <c r="BC2" s="103" t="s">
        <v>1387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1388</v>
      </c>
      <c r="BA3" s="103" t="s">
        <v>1389</v>
      </c>
      <c r="BB3" s="103" t="s">
        <v>111</v>
      </c>
      <c r="BC3" s="103" t="s">
        <v>1390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1391</v>
      </c>
      <c r="BA4" s="103" t="s">
        <v>1392</v>
      </c>
      <c r="BB4" s="103" t="s">
        <v>111</v>
      </c>
      <c r="BC4" s="103" t="s">
        <v>1393</v>
      </c>
      <c r="BD4" s="103" t="s">
        <v>81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1394</v>
      </c>
      <c r="BA5" s="103" t="s">
        <v>1395</v>
      </c>
      <c r="BB5" s="103" t="s">
        <v>111</v>
      </c>
      <c r="BC5" s="103" t="s">
        <v>1396</v>
      </c>
      <c r="BD5" s="103" t="s">
        <v>81</v>
      </c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1397</v>
      </c>
      <c r="BA6" s="103" t="s">
        <v>1398</v>
      </c>
      <c r="BB6" s="103" t="s">
        <v>214</v>
      </c>
      <c r="BC6" s="103" t="s">
        <v>1399</v>
      </c>
      <c r="BD6" s="103" t="s">
        <v>81</v>
      </c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  <c r="AZ7" s="103" t="s">
        <v>48</v>
      </c>
      <c r="BA7" s="103" t="s">
        <v>1400</v>
      </c>
      <c r="BB7" s="103" t="s">
        <v>111</v>
      </c>
      <c r="BC7" s="103" t="s">
        <v>1401</v>
      </c>
      <c r="BD7" s="103" t="s">
        <v>81</v>
      </c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  <c r="AZ8" s="103" t="s">
        <v>1402</v>
      </c>
      <c r="BA8" s="103" t="s">
        <v>1403</v>
      </c>
      <c r="BB8" s="103" t="s">
        <v>111</v>
      </c>
      <c r="BC8" s="103" t="s">
        <v>1404</v>
      </c>
      <c r="BD8" s="103" t="s">
        <v>81</v>
      </c>
    </row>
    <row r="9" spans="1:70" s="1" customFormat="1" ht="36.950000000000003" customHeight="1">
      <c r="B9" s="40"/>
      <c r="C9" s="41"/>
      <c r="D9" s="41"/>
      <c r="E9" s="420" t="s">
        <v>1405</v>
      </c>
      <c r="F9" s="421"/>
      <c r="G9" s="421"/>
      <c r="H9" s="421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ROUND(SUM(BE84:BE222), 2)</f>
        <v>0</v>
      </c>
      <c r="G30" s="41"/>
      <c r="H30" s="41"/>
      <c r="I30" s="119">
        <v>0.21</v>
      </c>
      <c r="J30" s="118">
        <f>ROUND(ROUND((SUM(BE84:BE222)),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ROUND(SUM(BF84:BF222), 2)</f>
        <v>0</v>
      </c>
      <c r="G31" s="41"/>
      <c r="H31" s="41"/>
      <c r="I31" s="119">
        <v>0.15</v>
      </c>
      <c r="J31" s="118">
        <f>ROUND(ROUND((SUM(BF84:BF222)),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ROUND(SUM(BG84:BG222),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ROUND(SUM(BH84:BH222),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ROUND(SUM(BI84:BI222),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04 - SO 04 - Výměna venkovních potrubí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J84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9.899999999999999" customHeight="1">
      <c r="B59" s="142"/>
      <c r="C59" s="143"/>
      <c r="D59" s="144" t="s">
        <v>349</v>
      </c>
      <c r="E59" s="145"/>
      <c r="F59" s="145"/>
      <c r="G59" s="145"/>
      <c r="H59" s="145"/>
      <c r="I59" s="146"/>
      <c r="J59" s="147">
        <f>J132</f>
        <v>0</v>
      </c>
      <c r="K59" s="148"/>
    </row>
    <row r="60" spans="2:47" s="8" customFormat="1" ht="19.899999999999999" customHeight="1">
      <c r="B60" s="142"/>
      <c r="C60" s="143"/>
      <c r="D60" s="144" t="s">
        <v>123</v>
      </c>
      <c r="E60" s="145"/>
      <c r="F60" s="145"/>
      <c r="G60" s="145"/>
      <c r="H60" s="145"/>
      <c r="I60" s="146"/>
      <c r="J60" s="147">
        <f>J134</f>
        <v>0</v>
      </c>
      <c r="K60" s="148"/>
    </row>
    <row r="61" spans="2:47" s="8" customFormat="1" ht="19.899999999999999" customHeight="1">
      <c r="B61" s="142"/>
      <c r="C61" s="143"/>
      <c r="D61" s="144" t="s">
        <v>1406</v>
      </c>
      <c r="E61" s="145"/>
      <c r="F61" s="145"/>
      <c r="G61" s="145"/>
      <c r="H61" s="145"/>
      <c r="I61" s="146"/>
      <c r="J61" s="147">
        <f>J144</f>
        <v>0</v>
      </c>
      <c r="K61" s="148"/>
    </row>
    <row r="62" spans="2:47" s="8" customFormat="1" ht="19.899999999999999" customHeight="1">
      <c r="B62" s="142"/>
      <c r="C62" s="143"/>
      <c r="D62" s="144" t="s">
        <v>1167</v>
      </c>
      <c r="E62" s="145"/>
      <c r="F62" s="145"/>
      <c r="G62" s="145"/>
      <c r="H62" s="145"/>
      <c r="I62" s="146"/>
      <c r="J62" s="147">
        <f>J216</f>
        <v>0</v>
      </c>
      <c r="K62" s="148"/>
    </row>
    <row r="63" spans="2:47" s="7" customFormat="1" ht="24.95" customHeight="1">
      <c r="B63" s="135"/>
      <c r="C63" s="136"/>
      <c r="D63" s="137" t="s">
        <v>130</v>
      </c>
      <c r="E63" s="138"/>
      <c r="F63" s="138"/>
      <c r="G63" s="138"/>
      <c r="H63" s="138"/>
      <c r="I63" s="139"/>
      <c r="J63" s="140">
        <f>J218</f>
        <v>0</v>
      </c>
      <c r="K63" s="141"/>
    </row>
    <row r="64" spans="2:47" s="8" customFormat="1" ht="19.899999999999999" customHeight="1">
      <c r="B64" s="142"/>
      <c r="C64" s="143"/>
      <c r="D64" s="144" t="s">
        <v>131</v>
      </c>
      <c r="E64" s="145"/>
      <c r="F64" s="145"/>
      <c r="G64" s="145"/>
      <c r="H64" s="145"/>
      <c r="I64" s="146"/>
      <c r="J64" s="147">
        <f>J219</f>
        <v>0</v>
      </c>
      <c r="K64" s="148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6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7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8"/>
      <c r="J70" s="59"/>
      <c r="K70" s="59"/>
      <c r="L70" s="40"/>
    </row>
    <row r="71" spans="2:12" s="1" customFormat="1" ht="36.950000000000003" customHeight="1">
      <c r="B71" s="40"/>
      <c r="C71" s="60" t="s">
        <v>132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22.5" customHeight="1">
      <c r="B74" s="40"/>
      <c r="E74" s="414" t="str">
        <f>E7</f>
        <v>Vlkava, VDJ - rekonstrukce</v>
      </c>
      <c r="F74" s="415"/>
      <c r="G74" s="415"/>
      <c r="H74" s="415"/>
      <c r="L74" s="40"/>
    </row>
    <row r="75" spans="2:12" s="1" customFormat="1" ht="14.45" customHeight="1">
      <c r="B75" s="40"/>
      <c r="C75" s="62" t="s">
        <v>114</v>
      </c>
      <c r="L75" s="40"/>
    </row>
    <row r="76" spans="2:12" s="1" customFormat="1" ht="23.25" customHeight="1">
      <c r="B76" s="40"/>
      <c r="E76" s="406" t="str">
        <f>E9</f>
        <v>04 - SO 04 - Výměna venkovních potrubí</v>
      </c>
      <c r="F76" s="416"/>
      <c r="G76" s="416"/>
      <c r="H76" s="416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9" t="str">
        <f>F12</f>
        <v>Vlkava</v>
      </c>
      <c r="I78" s="150" t="s">
        <v>25</v>
      </c>
      <c r="J78" s="66" t="str">
        <f>IF(J12="","",J12)</f>
        <v>10.1.2017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27</v>
      </c>
      <c r="F80" s="149" t="str">
        <f>E15</f>
        <v>VaK Mladá Boleslav, a.s.</v>
      </c>
      <c r="I80" s="150" t="s">
        <v>33</v>
      </c>
      <c r="J80" s="149" t="str">
        <f>E21</f>
        <v>Vodohospodářské inženýrské služby, a.s.</v>
      </c>
      <c r="L80" s="40"/>
    </row>
    <row r="81" spans="2:65" s="1" customFormat="1" ht="14.45" customHeight="1">
      <c r="B81" s="40"/>
      <c r="C81" s="62" t="s">
        <v>31</v>
      </c>
      <c r="F81" s="149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1"/>
      <c r="C83" s="152" t="s">
        <v>133</v>
      </c>
      <c r="D83" s="153" t="s">
        <v>56</v>
      </c>
      <c r="E83" s="153" t="s">
        <v>52</v>
      </c>
      <c r="F83" s="153" t="s">
        <v>134</v>
      </c>
      <c r="G83" s="153" t="s">
        <v>135</v>
      </c>
      <c r="H83" s="153" t="s">
        <v>136</v>
      </c>
      <c r="I83" s="154" t="s">
        <v>137</v>
      </c>
      <c r="J83" s="153" t="s">
        <v>118</v>
      </c>
      <c r="K83" s="155" t="s">
        <v>138</v>
      </c>
      <c r="L83" s="151"/>
      <c r="M83" s="72" t="s">
        <v>139</v>
      </c>
      <c r="N83" s="73" t="s">
        <v>41</v>
      </c>
      <c r="O83" s="73" t="s">
        <v>140</v>
      </c>
      <c r="P83" s="73" t="s">
        <v>141</v>
      </c>
      <c r="Q83" s="73" t="s">
        <v>142</v>
      </c>
      <c r="R83" s="73" t="s">
        <v>143</v>
      </c>
      <c r="S83" s="73" t="s">
        <v>144</v>
      </c>
      <c r="T83" s="74" t="s">
        <v>145</v>
      </c>
    </row>
    <row r="84" spans="2:65" s="1" customFormat="1" ht="29.25" customHeight="1">
      <c r="B84" s="40"/>
      <c r="C84" s="76" t="s">
        <v>119</v>
      </c>
      <c r="J84" s="156">
        <f>BK84</f>
        <v>0</v>
      </c>
      <c r="L84" s="40"/>
      <c r="M84" s="75"/>
      <c r="N84" s="67"/>
      <c r="O84" s="67"/>
      <c r="P84" s="157">
        <f>P85+P218</f>
        <v>0</v>
      </c>
      <c r="Q84" s="67"/>
      <c r="R84" s="157">
        <f>R85+R218</f>
        <v>5.2946585199999987</v>
      </c>
      <c r="S84" s="67"/>
      <c r="T84" s="158">
        <f>T85+T218</f>
        <v>0</v>
      </c>
      <c r="AT84" s="23" t="s">
        <v>70</v>
      </c>
      <c r="AU84" s="23" t="s">
        <v>120</v>
      </c>
      <c r="BK84" s="159">
        <f>BK85+BK218</f>
        <v>0</v>
      </c>
    </row>
    <row r="85" spans="2:65" s="10" customFormat="1" ht="37.35" customHeight="1">
      <c r="B85" s="160"/>
      <c r="D85" s="161" t="s">
        <v>70</v>
      </c>
      <c r="E85" s="162" t="s">
        <v>146</v>
      </c>
      <c r="F85" s="162" t="s">
        <v>147</v>
      </c>
      <c r="I85" s="163"/>
      <c r="J85" s="164">
        <f>BK85</f>
        <v>0</v>
      </c>
      <c r="L85" s="160"/>
      <c r="M85" s="165"/>
      <c r="N85" s="166"/>
      <c r="O85" s="166"/>
      <c r="P85" s="167">
        <f>P86+P132+P134+P144+P216</f>
        <v>0</v>
      </c>
      <c r="Q85" s="166"/>
      <c r="R85" s="167">
        <f>R86+R132+R134+R144+R216</f>
        <v>5.2851185199999984</v>
      </c>
      <c r="S85" s="166"/>
      <c r="T85" s="168">
        <f>T86+T132+T134+T144+T216</f>
        <v>0</v>
      </c>
      <c r="AR85" s="161" t="s">
        <v>79</v>
      </c>
      <c r="AT85" s="169" t="s">
        <v>70</v>
      </c>
      <c r="AU85" s="169" t="s">
        <v>71</v>
      </c>
      <c r="AY85" s="161" t="s">
        <v>148</v>
      </c>
      <c r="BK85" s="170">
        <f>BK86+BK132+BK134+BK144+BK216</f>
        <v>0</v>
      </c>
    </row>
    <row r="86" spans="2:65" s="10" customFormat="1" ht="19.899999999999999" customHeight="1">
      <c r="B86" s="160"/>
      <c r="D86" s="171" t="s">
        <v>70</v>
      </c>
      <c r="E86" s="172" t="s">
        <v>79</v>
      </c>
      <c r="F86" s="172" t="s">
        <v>149</v>
      </c>
      <c r="I86" s="163"/>
      <c r="J86" s="173">
        <f>BK86</f>
        <v>0</v>
      </c>
      <c r="L86" s="160"/>
      <c r="M86" s="165"/>
      <c r="N86" s="166"/>
      <c r="O86" s="166"/>
      <c r="P86" s="167">
        <f>SUM(P87:P131)</f>
        <v>0</v>
      </c>
      <c r="Q86" s="166"/>
      <c r="R86" s="167">
        <f>SUM(R87:R131)</f>
        <v>0.61444012000000003</v>
      </c>
      <c r="S86" s="166"/>
      <c r="T86" s="168">
        <f>SUM(T87:T131)</f>
        <v>0</v>
      </c>
      <c r="AR86" s="161" t="s">
        <v>79</v>
      </c>
      <c r="AT86" s="169" t="s">
        <v>70</v>
      </c>
      <c r="AU86" s="169" t="s">
        <v>79</v>
      </c>
      <c r="AY86" s="161" t="s">
        <v>148</v>
      </c>
      <c r="BK86" s="170">
        <f>SUM(BK87:BK131)</f>
        <v>0</v>
      </c>
    </row>
    <row r="87" spans="2:65" s="1" customFormat="1" ht="57" customHeight="1">
      <c r="B87" s="174"/>
      <c r="C87" s="175" t="s">
        <v>79</v>
      </c>
      <c r="D87" s="175" t="s">
        <v>150</v>
      </c>
      <c r="E87" s="176" t="s">
        <v>1407</v>
      </c>
      <c r="F87" s="177" t="s">
        <v>1408</v>
      </c>
      <c r="G87" s="178" t="s">
        <v>214</v>
      </c>
      <c r="H87" s="179">
        <v>1</v>
      </c>
      <c r="I87" s="180"/>
      <c r="J87" s="181">
        <f>ROUND(I87*H87,2)</f>
        <v>0</v>
      </c>
      <c r="K87" s="177" t="s">
        <v>153</v>
      </c>
      <c r="L87" s="40"/>
      <c r="M87" s="182" t="s">
        <v>5</v>
      </c>
      <c r="N87" s="183" t="s">
        <v>42</v>
      </c>
      <c r="O87" s="41"/>
      <c r="P87" s="184">
        <f>O87*H87</f>
        <v>0</v>
      </c>
      <c r="Q87" s="184">
        <v>8.6800000000000002E-3</v>
      </c>
      <c r="R87" s="184">
        <f>Q87*H87</f>
        <v>8.6800000000000002E-3</v>
      </c>
      <c r="S87" s="184">
        <v>0</v>
      </c>
      <c r="T87" s="185">
        <f>S87*H87</f>
        <v>0</v>
      </c>
      <c r="AR87" s="23" t="s">
        <v>154</v>
      </c>
      <c r="AT87" s="23" t="s">
        <v>150</v>
      </c>
      <c r="AU87" s="23" t="s">
        <v>81</v>
      </c>
      <c r="AY87" s="23" t="s">
        <v>148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3" t="s">
        <v>79</v>
      </c>
      <c r="BK87" s="186">
        <f>ROUND(I87*H87,2)</f>
        <v>0</v>
      </c>
      <c r="BL87" s="23" t="s">
        <v>154</v>
      </c>
      <c r="BM87" s="23" t="s">
        <v>1409</v>
      </c>
    </row>
    <row r="88" spans="2:65" s="1" customFormat="1" ht="57" customHeight="1">
      <c r="B88" s="174"/>
      <c r="C88" s="175" t="s">
        <v>81</v>
      </c>
      <c r="D88" s="175" t="s">
        <v>150</v>
      </c>
      <c r="E88" s="176" t="s">
        <v>1410</v>
      </c>
      <c r="F88" s="177" t="s">
        <v>1411</v>
      </c>
      <c r="G88" s="178" t="s">
        <v>214</v>
      </c>
      <c r="H88" s="179">
        <v>2</v>
      </c>
      <c r="I88" s="180"/>
      <c r="J88" s="181">
        <f>ROUND(I88*H88,2)</f>
        <v>0</v>
      </c>
      <c r="K88" s="177" t="s">
        <v>153</v>
      </c>
      <c r="L88" s="40"/>
      <c r="M88" s="182" t="s">
        <v>5</v>
      </c>
      <c r="N88" s="183" t="s">
        <v>42</v>
      </c>
      <c r="O88" s="41"/>
      <c r="P88" s="184">
        <f>O88*H88</f>
        <v>0</v>
      </c>
      <c r="Q88" s="184">
        <v>3.6900000000000002E-2</v>
      </c>
      <c r="R88" s="184">
        <f>Q88*H88</f>
        <v>7.3800000000000004E-2</v>
      </c>
      <c r="S88" s="184">
        <v>0</v>
      </c>
      <c r="T88" s="185">
        <f>S88*H88</f>
        <v>0</v>
      </c>
      <c r="AR88" s="23" t="s">
        <v>154</v>
      </c>
      <c r="AT88" s="23" t="s">
        <v>150</v>
      </c>
      <c r="AU88" s="23" t="s">
        <v>81</v>
      </c>
      <c r="AY88" s="23" t="s">
        <v>148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3" t="s">
        <v>79</v>
      </c>
      <c r="BK88" s="186">
        <f>ROUND(I88*H88,2)</f>
        <v>0</v>
      </c>
      <c r="BL88" s="23" t="s">
        <v>154</v>
      </c>
      <c r="BM88" s="23" t="s">
        <v>1412</v>
      </c>
    </row>
    <row r="89" spans="2:65" s="1" customFormat="1" ht="69.75" customHeight="1">
      <c r="B89" s="174"/>
      <c r="C89" s="175" t="s">
        <v>166</v>
      </c>
      <c r="D89" s="175" t="s">
        <v>150</v>
      </c>
      <c r="E89" s="176" t="s">
        <v>1413</v>
      </c>
      <c r="F89" s="177" t="s">
        <v>1414</v>
      </c>
      <c r="G89" s="178" t="s">
        <v>214</v>
      </c>
      <c r="H89" s="179">
        <v>3</v>
      </c>
      <c r="I89" s="180"/>
      <c r="J89" s="181">
        <f>ROUND(I89*H89,2)</f>
        <v>0</v>
      </c>
      <c r="K89" s="177" t="s">
        <v>153</v>
      </c>
      <c r="L89" s="40"/>
      <c r="M89" s="182" t="s">
        <v>5</v>
      </c>
      <c r="N89" s="183" t="s">
        <v>42</v>
      </c>
      <c r="O89" s="41"/>
      <c r="P89" s="184">
        <f>O89*H89</f>
        <v>0</v>
      </c>
      <c r="Q89" s="184">
        <v>6.053E-2</v>
      </c>
      <c r="R89" s="184">
        <f>Q89*H89</f>
        <v>0.18159</v>
      </c>
      <c r="S89" s="184">
        <v>0</v>
      </c>
      <c r="T89" s="185">
        <f>S89*H89</f>
        <v>0</v>
      </c>
      <c r="AR89" s="23" t="s">
        <v>154</v>
      </c>
      <c r="AT89" s="23" t="s">
        <v>150</v>
      </c>
      <c r="AU89" s="23" t="s">
        <v>81</v>
      </c>
      <c r="AY89" s="23" t="s">
        <v>148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3" t="s">
        <v>79</v>
      </c>
      <c r="BK89" s="186">
        <f>ROUND(I89*H89,2)</f>
        <v>0</v>
      </c>
      <c r="BL89" s="23" t="s">
        <v>154</v>
      </c>
      <c r="BM89" s="23" t="s">
        <v>1415</v>
      </c>
    </row>
    <row r="90" spans="2:65" s="1" customFormat="1" ht="22.5" customHeight="1">
      <c r="B90" s="174"/>
      <c r="C90" s="175" t="s">
        <v>154</v>
      </c>
      <c r="D90" s="175" t="s">
        <v>150</v>
      </c>
      <c r="E90" s="176" t="s">
        <v>151</v>
      </c>
      <c r="F90" s="177" t="s">
        <v>1416</v>
      </c>
      <c r="G90" s="178" t="s">
        <v>111</v>
      </c>
      <c r="H90" s="179">
        <v>11.74</v>
      </c>
      <c r="I90" s="180"/>
      <c r="J90" s="181">
        <f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79</v>
      </c>
      <c r="BK90" s="186">
        <f>ROUND(I90*H90,2)</f>
        <v>0</v>
      </c>
      <c r="BL90" s="23" t="s">
        <v>154</v>
      </c>
      <c r="BM90" s="23" t="s">
        <v>1417</v>
      </c>
    </row>
    <row r="91" spans="2:65" s="11" customFormat="1">
      <c r="B91" s="187"/>
      <c r="D91" s="188" t="s">
        <v>156</v>
      </c>
      <c r="E91" s="189" t="s">
        <v>5</v>
      </c>
      <c r="F91" s="190" t="s">
        <v>1418</v>
      </c>
      <c r="H91" s="191">
        <v>7.4930000000000003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156</v>
      </c>
      <c r="AU91" s="189" t="s">
        <v>81</v>
      </c>
      <c r="AV91" s="11" t="s">
        <v>81</v>
      </c>
      <c r="AW91" s="11" t="s">
        <v>35</v>
      </c>
      <c r="AX91" s="11" t="s">
        <v>71</v>
      </c>
      <c r="AY91" s="189" t="s">
        <v>148</v>
      </c>
    </row>
    <row r="92" spans="2:65" s="11" customFormat="1">
      <c r="B92" s="187"/>
      <c r="D92" s="188" t="s">
        <v>156</v>
      </c>
      <c r="E92" s="189" t="s">
        <v>5</v>
      </c>
      <c r="F92" s="190" t="s">
        <v>1419</v>
      </c>
      <c r="H92" s="191">
        <v>4.2469999999999999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156</v>
      </c>
      <c r="AU92" s="189" t="s">
        <v>81</v>
      </c>
      <c r="AV92" s="11" t="s">
        <v>81</v>
      </c>
      <c r="AW92" s="11" t="s">
        <v>35</v>
      </c>
      <c r="AX92" s="11" t="s">
        <v>71</v>
      </c>
      <c r="AY92" s="189" t="s">
        <v>148</v>
      </c>
    </row>
    <row r="93" spans="2:65" s="12" customFormat="1">
      <c r="B93" s="196"/>
      <c r="D93" s="197" t="s">
        <v>156</v>
      </c>
      <c r="E93" s="198" t="s">
        <v>5</v>
      </c>
      <c r="F93" s="199" t="s">
        <v>159</v>
      </c>
      <c r="H93" s="200">
        <v>11.74</v>
      </c>
      <c r="I93" s="201"/>
      <c r="L93" s="196"/>
      <c r="M93" s="202"/>
      <c r="N93" s="203"/>
      <c r="O93" s="203"/>
      <c r="P93" s="203"/>
      <c r="Q93" s="203"/>
      <c r="R93" s="203"/>
      <c r="S93" s="203"/>
      <c r="T93" s="204"/>
      <c r="AT93" s="205" t="s">
        <v>156</v>
      </c>
      <c r="AU93" s="205" t="s">
        <v>81</v>
      </c>
      <c r="AV93" s="12" t="s">
        <v>154</v>
      </c>
      <c r="AW93" s="12" t="s">
        <v>35</v>
      </c>
      <c r="AX93" s="12" t="s">
        <v>79</v>
      </c>
      <c r="AY93" s="205" t="s">
        <v>148</v>
      </c>
    </row>
    <row r="94" spans="2:65" s="1" customFormat="1" ht="22.5" customHeight="1">
      <c r="B94" s="174"/>
      <c r="C94" s="175" t="s">
        <v>179</v>
      </c>
      <c r="D94" s="175" t="s">
        <v>150</v>
      </c>
      <c r="E94" s="176" t="s">
        <v>1420</v>
      </c>
      <c r="F94" s="177" t="s">
        <v>1421</v>
      </c>
      <c r="G94" s="178" t="s">
        <v>111</v>
      </c>
      <c r="H94" s="179">
        <v>9</v>
      </c>
      <c r="I94" s="180"/>
      <c r="J94" s="181">
        <f>ROUND(I94*H94,2)</f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3" t="s">
        <v>79</v>
      </c>
      <c r="BK94" s="186">
        <f>ROUND(I94*H94,2)</f>
        <v>0</v>
      </c>
      <c r="BL94" s="23" t="s">
        <v>154</v>
      </c>
      <c r="BM94" s="23" t="s">
        <v>1422</v>
      </c>
    </row>
    <row r="95" spans="2:65" s="11" customFormat="1">
      <c r="B95" s="187"/>
      <c r="D95" s="197" t="s">
        <v>156</v>
      </c>
      <c r="E95" s="206" t="s">
        <v>5</v>
      </c>
      <c r="F95" s="207" t="s">
        <v>1423</v>
      </c>
      <c r="H95" s="208">
        <v>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156</v>
      </c>
      <c r="AU95" s="189" t="s">
        <v>81</v>
      </c>
      <c r="AV95" s="11" t="s">
        <v>81</v>
      </c>
      <c r="AW95" s="11" t="s">
        <v>35</v>
      </c>
      <c r="AX95" s="11" t="s">
        <v>79</v>
      </c>
      <c r="AY95" s="189" t="s">
        <v>148</v>
      </c>
    </row>
    <row r="96" spans="2:65" s="1" customFormat="1" ht="31.5" customHeight="1">
      <c r="B96" s="174"/>
      <c r="C96" s="175" t="s">
        <v>186</v>
      </c>
      <c r="D96" s="175" t="s">
        <v>150</v>
      </c>
      <c r="E96" s="176" t="s">
        <v>1424</v>
      </c>
      <c r="F96" s="177" t="s">
        <v>1425</v>
      </c>
      <c r="G96" s="178" t="s">
        <v>111</v>
      </c>
      <c r="H96" s="179">
        <v>25.2</v>
      </c>
      <c r="I96" s="180"/>
      <c r="J96" s="181">
        <f>ROUND(I96*H96,2)</f>
        <v>0</v>
      </c>
      <c r="K96" s="177" t="s">
        <v>153</v>
      </c>
      <c r="L96" s="40"/>
      <c r="M96" s="182" t="s">
        <v>5</v>
      </c>
      <c r="N96" s="183" t="s">
        <v>42</v>
      </c>
      <c r="O96" s="41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23" t="s">
        <v>154</v>
      </c>
      <c r="AT96" s="23" t="s">
        <v>150</v>
      </c>
      <c r="AU96" s="23" t="s">
        <v>81</v>
      </c>
      <c r="AY96" s="23" t="s">
        <v>148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3" t="s">
        <v>79</v>
      </c>
      <c r="BK96" s="186">
        <f>ROUND(I96*H96,2)</f>
        <v>0</v>
      </c>
      <c r="BL96" s="23" t="s">
        <v>154</v>
      </c>
      <c r="BM96" s="23" t="s">
        <v>1426</v>
      </c>
    </row>
    <row r="97" spans="2:65" s="11" customFormat="1">
      <c r="B97" s="187"/>
      <c r="D97" s="197" t="s">
        <v>156</v>
      </c>
      <c r="E97" s="206" t="s">
        <v>5</v>
      </c>
      <c r="F97" s="207" t="s">
        <v>1427</v>
      </c>
      <c r="H97" s="208">
        <v>25.2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79</v>
      </c>
      <c r="AY97" s="189" t="s">
        <v>148</v>
      </c>
    </row>
    <row r="98" spans="2:65" s="1" customFormat="1" ht="31.5" customHeight="1">
      <c r="B98" s="174"/>
      <c r="C98" s="175" t="s">
        <v>191</v>
      </c>
      <c r="D98" s="175" t="s">
        <v>150</v>
      </c>
      <c r="E98" s="176" t="s">
        <v>1428</v>
      </c>
      <c r="F98" s="177" t="s">
        <v>1429</v>
      </c>
      <c r="G98" s="178" t="s">
        <v>111</v>
      </c>
      <c r="H98" s="179">
        <v>100.79900000000001</v>
      </c>
      <c r="I98" s="180"/>
      <c r="J98" s="181">
        <f>ROUND(I98*H98,2)</f>
        <v>0</v>
      </c>
      <c r="K98" s="177" t="s">
        <v>153</v>
      </c>
      <c r="L98" s="40"/>
      <c r="M98" s="182" t="s">
        <v>5</v>
      </c>
      <c r="N98" s="183" t="s">
        <v>42</v>
      </c>
      <c r="O98" s="41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23" t="s">
        <v>154</v>
      </c>
      <c r="AT98" s="23" t="s">
        <v>150</v>
      </c>
      <c r="AU98" s="23" t="s">
        <v>81</v>
      </c>
      <c r="AY98" s="23" t="s">
        <v>148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3" t="s">
        <v>79</v>
      </c>
      <c r="BK98" s="186">
        <f>ROUND(I98*H98,2)</f>
        <v>0</v>
      </c>
      <c r="BL98" s="23" t="s">
        <v>154</v>
      </c>
      <c r="BM98" s="23" t="s">
        <v>1430</v>
      </c>
    </row>
    <row r="99" spans="2:65" s="11" customFormat="1">
      <c r="B99" s="187"/>
      <c r="D99" s="188" t="s">
        <v>156</v>
      </c>
      <c r="E99" s="189" t="s">
        <v>5</v>
      </c>
      <c r="F99" s="190" t="s">
        <v>1431</v>
      </c>
      <c r="H99" s="191">
        <v>80.42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156</v>
      </c>
      <c r="AU99" s="189" t="s">
        <v>81</v>
      </c>
      <c r="AV99" s="11" t="s">
        <v>81</v>
      </c>
      <c r="AW99" s="11" t="s">
        <v>35</v>
      </c>
      <c r="AX99" s="11" t="s">
        <v>71</v>
      </c>
      <c r="AY99" s="189" t="s">
        <v>148</v>
      </c>
    </row>
    <row r="100" spans="2:65" s="11" customFormat="1">
      <c r="B100" s="187"/>
      <c r="D100" s="188" t="s">
        <v>156</v>
      </c>
      <c r="E100" s="189" t="s">
        <v>5</v>
      </c>
      <c r="F100" s="190" t="s">
        <v>1432</v>
      </c>
      <c r="H100" s="191">
        <v>45.579000000000001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156</v>
      </c>
      <c r="AU100" s="189" t="s">
        <v>81</v>
      </c>
      <c r="AV100" s="11" t="s">
        <v>81</v>
      </c>
      <c r="AW100" s="11" t="s">
        <v>35</v>
      </c>
      <c r="AX100" s="11" t="s">
        <v>71</v>
      </c>
      <c r="AY100" s="189" t="s">
        <v>148</v>
      </c>
    </row>
    <row r="101" spans="2:65" s="12" customFormat="1">
      <c r="B101" s="196"/>
      <c r="D101" s="188" t="s">
        <v>156</v>
      </c>
      <c r="E101" s="209" t="s">
        <v>48</v>
      </c>
      <c r="F101" s="210" t="s">
        <v>159</v>
      </c>
      <c r="H101" s="211">
        <v>125.999</v>
      </c>
      <c r="I101" s="201"/>
      <c r="L101" s="196"/>
      <c r="M101" s="202"/>
      <c r="N101" s="203"/>
      <c r="O101" s="203"/>
      <c r="P101" s="203"/>
      <c r="Q101" s="203"/>
      <c r="R101" s="203"/>
      <c r="S101" s="203"/>
      <c r="T101" s="204"/>
      <c r="AT101" s="205" t="s">
        <v>156</v>
      </c>
      <c r="AU101" s="205" t="s">
        <v>81</v>
      </c>
      <c r="AV101" s="12" t="s">
        <v>154</v>
      </c>
      <c r="AW101" s="12" t="s">
        <v>35</v>
      </c>
      <c r="AX101" s="12" t="s">
        <v>71</v>
      </c>
      <c r="AY101" s="205" t="s">
        <v>148</v>
      </c>
    </row>
    <row r="102" spans="2:65" s="11" customFormat="1">
      <c r="B102" s="187"/>
      <c r="D102" s="197" t="s">
        <v>156</v>
      </c>
      <c r="E102" s="206" t="s">
        <v>5</v>
      </c>
      <c r="F102" s="207" t="s">
        <v>1433</v>
      </c>
      <c r="H102" s="208">
        <v>100.79900000000001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35</v>
      </c>
      <c r="AX102" s="11" t="s">
        <v>79</v>
      </c>
      <c r="AY102" s="189" t="s">
        <v>148</v>
      </c>
    </row>
    <row r="103" spans="2:65" s="1" customFormat="1" ht="31.5" customHeight="1">
      <c r="B103" s="174"/>
      <c r="C103" s="175" t="s">
        <v>196</v>
      </c>
      <c r="D103" s="175" t="s">
        <v>150</v>
      </c>
      <c r="E103" s="176" t="s">
        <v>1434</v>
      </c>
      <c r="F103" s="177" t="s">
        <v>1435</v>
      </c>
      <c r="G103" s="178" t="s">
        <v>174</v>
      </c>
      <c r="H103" s="179">
        <v>297.38799999999998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8.4000000000000003E-4</v>
      </c>
      <c r="R103" s="184">
        <f>Q103*H103</f>
        <v>0.24980591999999999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1436</v>
      </c>
    </row>
    <row r="104" spans="2:65" s="11" customFormat="1">
      <c r="B104" s="187"/>
      <c r="D104" s="188" t="s">
        <v>156</v>
      </c>
      <c r="E104" s="189" t="s">
        <v>5</v>
      </c>
      <c r="F104" s="190" t="s">
        <v>1437</v>
      </c>
      <c r="H104" s="191">
        <v>189.81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35</v>
      </c>
      <c r="AX104" s="11" t="s">
        <v>71</v>
      </c>
      <c r="AY104" s="189" t="s">
        <v>148</v>
      </c>
    </row>
    <row r="105" spans="2:65" s="11" customFormat="1">
      <c r="B105" s="187"/>
      <c r="D105" s="188" t="s">
        <v>156</v>
      </c>
      <c r="E105" s="189" t="s">
        <v>5</v>
      </c>
      <c r="F105" s="190" t="s">
        <v>1438</v>
      </c>
      <c r="H105" s="191">
        <v>107.578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156</v>
      </c>
      <c r="AU105" s="189" t="s">
        <v>81</v>
      </c>
      <c r="AV105" s="11" t="s">
        <v>81</v>
      </c>
      <c r="AW105" s="11" t="s">
        <v>35</v>
      </c>
      <c r="AX105" s="11" t="s">
        <v>71</v>
      </c>
      <c r="AY105" s="189" t="s">
        <v>148</v>
      </c>
    </row>
    <row r="106" spans="2:65" s="12" customFormat="1">
      <c r="B106" s="196"/>
      <c r="D106" s="197" t="s">
        <v>156</v>
      </c>
      <c r="E106" s="198" t="s">
        <v>5</v>
      </c>
      <c r="F106" s="199" t="s">
        <v>159</v>
      </c>
      <c r="H106" s="200">
        <v>297.38799999999998</v>
      </c>
      <c r="I106" s="201"/>
      <c r="L106" s="196"/>
      <c r="M106" s="202"/>
      <c r="N106" s="203"/>
      <c r="O106" s="203"/>
      <c r="P106" s="203"/>
      <c r="Q106" s="203"/>
      <c r="R106" s="203"/>
      <c r="S106" s="203"/>
      <c r="T106" s="204"/>
      <c r="AT106" s="205" t="s">
        <v>156</v>
      </c>
      <c r="AU106" s="205" t="s">
        <v>81</v>
      </c>
      <c r="AV106" s="12" t="s">
        <v>154</v>
      </c>
      <c r="AW106" s="12" t="s">
        <v>35</v>
      </c>
      <c r="AX106" s="12" t="s">
        <v>79</v>
      </c>
      <c r="AY106" s="205" t="s">
        <v>148</v>
      </c>
    </row>
    <row r="107" spans="2:65" s="1" customFormat="1" ht="31.5" customHeight="1">
      <c r="B107" s="174"/>
      <c r="C107" s="175" t="s">
        <v>177</v>
      </c>
      <c r="D107" s="175" t="s">
        <v>150</v>
      </c>
      <c r="E107" s="176" t="s">
        <v>1439</v>
      </c>
      <c r="F107" s="177" t="s">
        <v>1440</v>
      </c>
      <c r="G107" s="178" t="s">
        <v>174</v>
      </c>
      <c r="H107" s="179">
        <v>297.38799999999998</v>
      </c>
      <c r="I107" s="180"/>
      <c r="J107" s="181">
        <f>ROUND(I107*H107,2)</f>
        <v>0</v>
      </c>
      <c r="K107" s="177" t="s">
        <v>153</v>
      </c>
      <c r="L107" s="40"/>
      <c r="M107" s="182" t="s">
        <v>5</v>
      </c>
      <c r="N107" s="183" t="s">
        <v>42</v>
      </c>
      <c r="O107" s="41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23" t="s">
        <v>154</v>
      </c>
      <c r="AT107" s="23" t="s">
        <v>150</v>
      </c>
      <c r="AU107" s="23" t="s">
        <v>81</v>
      </c>
      <c r="AY107" s="23" t="s">
        <v>148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3" t="s">
        <v>79</v>
      </c>
      <c r="BK107" s="186">
        <f>ROUND(I107*H107,2)</f>
        <v>0</v>
      </c>
      <c r="BL107" s="23" t="s">
        <v>154</v>
      </c>
      <c r="BM107" s="23" t="s">
        <v>516</v>
      </c>
    </row>
    <row r="108" spans="2:65" s="1" customFormat="1" ht="22.5" customHeight="1">
      <c r="B108" s="174"/>
      <c r="C108" s="175" t="s">
        <v>205</v>
      </c>
      <c r="D108" s="175" t="s">
        <v>150</v>
      </c>
      <c r="E108" s="176" t="s">
        <v>1441</v>
      </c>
      <c r="F108" s="177" t="s">
        <v>1442</v>
      </c>
      <c r="G108" s="178" t="s">
        <v>111</v>
      </c>
      <c r="H108" s="179">
        <v>125.999</v>
      </c>
      <c r="I108" s="180"/>
      <c r="J108" s="181">
        <f>ROUND(I108*H108,2)</f>
        <v>0</v>
      </c>
      <c r="K108" s="177" t="s">
        <v>153</v>
      </c>
      <c r="L108" s="40"/>
      <c r="M108" s="182" t="s">
        <v>5</v>
      </c>
      <c r="N108" s="183" t="s">
        <v>42</v>
      </c>
      <c r="O108" s="41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23" t="s">
        <v>154</v>
      </c>
      <c r="AT108" s="23" t="s">
        <v>150</v>
      </c>
      <c r="AU108" s="23" t="s">
        <v>81</v>
      </c>
      <c r="AY108" s="23" t="s">
        <v>148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3" t="s">
        <v>79</v>
      </c>
      <c r="BK108" s="186">
        <f>ROUND(I108*H108,2)</f>
        <v>0</v>
      </c>
      <c r="BL108" s="23" t="s">
        <v>154</v>
      </c>
      <c r="BM108" s="23" t="s">
        <v>1443</v>
      </c>
    </row>
    <row r="109" spans="2:65" s="11" customFormat="1">
      <c r="B109" s="187"/>
      <c r="D109" s="197" t="s">
        <v>156</v>
      </c>
      <c r="E109" s="206" t="s">
        <v>5</v>
      </c>
      <c r="F109" s="207" t="s">
        <v>48</v>
      </c>
      <c r="H109" s="208">
        <v>125.999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156</v>
      </c>
      <c r="AU109" s="189" t="s">
        <v>81</v>
      </c>
      <c r="AV109" s="11" t="s">
        <v>81</v>
      </c>
      <c r="AW109" s="11" t="s">
        <v>35</v>
      </c>
      <c r="AX109" s="11" t="s">
        <v>79</v>
      </c>
      <c r="AY109" s="189" t="s">
        <v>148</v>
      </c>
    </row>
    <row r="110" spans="2:65" s="1" customFormat="1" ht="44.25" customHeight="1">
      <c r="B110" s="174"/>
      <c r="C110" s="175" t="s">
        <v>211</v>
      </c>
      <c r="D110" s="175" t="s">
        <v>150</v>
      </c>
      <c r="E110" s="176" t="s">
        <v>1444</v>
      </c>
      <c r="F110" s="177" t="s">
        <v>1445</v>
      </c>
      <c r="G110" s="178" t="s">
        <v>111</v>
      </c>
      <c r="H110" s="179">
        <v>38.07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1446</v>
      </c>
    </row>
    <row r="111" spans="2:65" s="11" customFormat="1">
      <c r="B111" s="187"/>
      <c r="D111" s="197" t="s">
        <v>156</v>
      </c>
      <c r="E111" s="206" t="s">
        <v>5</v>
      </c>
      <c r="F111" s="207" t="s">
        <v>1447</v>
      </c>
      <c r="H111" s="208">
        <v>38.07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57" customHeight="1">
      <c r="B112" s="174"/>
      <c r="C112" s="175" t="s">
        <v>217</v>
      </c>
      <c r="D112" s="175" t="s">
        <v>150</v>
      </c>
      <c r="E112" s="176" t="s">
        <v>1448</v>
      </c>
      <c r="F112" s="177" t="s">
        <v>1449</v>
      </c>
      <c r="G112" s="178" t="s">
        <v>111</v>
      </c>
      <c r="H112" s="179">
        <v>38.07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1450</v>
      </c>
    </row>
    <row r="113" spans="2:65" s="11" customFormat="1">
      <c r="B113" s="187"/>
      <c r="D113" s="188" t="s">
        <v>156</v>
      </c>
      <c r="E113" s="189" t="s">
        <v>5</v>
      </c>
      <c r="F113" s="190" t="s">
        <v>1451</v>
      </c>
      <c r="H113" s="191">
        <v>38.07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71</v>
      </c>
      <c r="AY113" s="189" t="s">
        <v>148</v>
      </c>
    </row>
    <row r="114" spans="2:65" s="12" customFormat="1">
      <c r="B114" s="196"/>
      <c r="D114" s="197" t="s">
        <v>156</v>
      </c>
      <c r="E114" s="198" t="s">
        <v>1402</v>
      </c>
      <c r="F114" s="199" t="s">
        <v>159</v>
      </c>
      <c r="H114" s="200">
        <v>38.07</v>
      </c>
      <c r="I114" s="201"/>
      <c r="L114" s="196"/>
      <c r="M114" s="202"/>
      <c r="N114" s="203"/>
      <c r="O114" s="203"/>
      <c r="P114" s="203"/>
      <c r="Q114" s="203"/>
      <c r="R114" s="203"/>
      <c r="S114" s="203"/>
      <c r="T114" s="204"/>
      <c r="AT114" s="205" t="s">
        <v>156</v>
      </c>
      <c r="AU114" s="205" t="s">
        <v>81</v>
      </c>
      <c r="AV114" s="12" t="s">
        <v>154</v>
      </c>
      <c r="AW114" s="12" t="s">
        <v>35</v>
      </c>
      <c r="AX114" s="12" t="s">
        <v>79</v>
      </c>
      <c r="AY114" s="205" t="s">
        <v>148</v>
      </c>
    </row>
    <row r="115" spans="2:65" s="1" customFormat="1" ht="22.5" customHeight="1">
      <c r="B115" s="174"/>
      <c r="C115" s="175" t="s">
        <v>221</v>
      </c>
      <c r="D115" s="175" t="s">
        <v>150</v>
      </c>
      <c r="E115" s="176" t="s">
        <v>1452</v>
      </c>
      <c r="F115" s="177" t="s">
        <v>1453</v>
      </c>
      <c r="G115" s="178" t="s">
        <v>111</v>
      </c>
      <c r="H115" s="179">
        <v>87.929000000000002</v>
      </c>
      <c r="I115" s="180"/>
      <c r="J115" s="181">
        <f>ROUND(I115*H115,2)</f>
        <v>0</v>
      </c>
      <c r="K115" s="177" t="s">
        <v>153</v>
      </c>
      <c r="L115" s="40"/>
      <c r="M115" s="182" t="s">
        <v>5</v>
      </c>
      <c r="N115" s="183" t="s">
        <v>42</v>
      </c>
      <c r="O115" s="41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23" t="s">
        <v>154</v>
      </c>
      <c r="AT115" s="23" t="s">
        <v>150</v>
      </c>
      <c r="AU115" s="23" t="s">
        <v>81</v>
      </c>
      <c r="AY115" s="23" t="s">
        <v>148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79</v>
      </c>
      <c r="BK115" s="186">
        <f>ROUND(I115*H115,2)</f>
        <v>0</v>
      </c>
      <c r="BL115" s="23" t="s">
        <v>154</v>
      </c>
      <c r="BM115" s="23" t="s">
        <v>1454</v>
      </c>
    </row>
    <row r="116" spans="2:65" s="11" customFormat="1">
      <c r="B116" s="187"/>
      <c r="D116" s="197" t="s">
        <v>156</v>
      </c>
      <c r="E116" s="206" t="s">
        <v>5</v>
      </c>
      <c r="F116" s="207" t="s">
        <v>1455</v>
      </c>
      <c r="H116" s="208">
        <v>87.929000000000002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89" t="s">
        <v>156</v>
      </c>
      <c r="AU116" s="189" t="s">
        <v>81</v>
      </c>
      <c r="AV116" s="11" t="s">
        <v>81</v>
      </c>
      <c r="AW116" s="11" t="s">
        <v>35</v>
      </c>
      <c r="AX116" s="11" t="s">
        <v>79</v>
      </c>
      <c r="AY116" s="189" t="s">
        <v>148</v>
      </c>
    </row>
    <row r="117" spans="2:65" s="1" customFormat="1" ht="44.25" customHeight="1">
      <c r="B117" s="174"/>
      <c r="C117" s="175" t="s">
        <v>226</v>
      </c>
      <c r="D117" s="175" t="s">
        <v>150</v>
      </c>
      <c r="E117" s="176" t="s">
        <v>1456</v>
      </c>
      <c r="F117" s="177" t="s">
        <v>1457</v>
      </c>
      <c r="G117" s="178" t="s">
        <v>111</v>
      </c>
      <c r="H117" s="179">
        <v>30.102</v>
      </c>
      <c r="I117" s="180"/>
      <c r="J117" s="181">
        <f>ROUND(I117*H117,2)</f>
        <v>0</v>
      </c>
      <c r="K117" s="177" t="s">
        <v>153</v>
      </c>
      <c r="L117" s="40"/>
      <c r="M117" s="182" t="s">
        <v>5</v>
      </c>
      <c r="N117" s="183" t="s">
        <v>42</v>
      </c>
      <c r="O117" s="41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23" t="s">
        <v>154</v>
      </c>
      <c r="AT117" s="23" t="s">
        <v>150</v>
      </c>
      <c r="AU117" s="23" t="s">
        <v>81</v>
      </c>
      <c r="AY117" s="23" t="s">
        <v>148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3" t="s">
        <v>79</v>
      </c>
      <c r="BK117" s="186">
        <f>ROUND(I117*H117,2)</f>
        <v>0</v>
      </c>
      <c r="BL117" s="23" t="s">
        <v>154</v>
      </c>
      <c r="BM117" s="23" t="s">
        <v>1458</v>
      </c>
    </row>
    <row r="118" spans="2:65" s="11" customFormat="1">
      <c r="B118" s="187"/>
      <c r="D118" s="188" t="s">
        <v>156</v>
      </c>
      <c r="E118" s="189" t="s">
        <v>5</v>
      </c>
      <c r="F118" s="190" t="s">
        <v>1459</v>
      </c>
      <c r="H118" s="191">
        <v>18.382000000000001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156</v>
      </c>
      <c r="AU118" s="189" t="s">
        <v>81</v>
      </c>
      <c r="AV118" s="11" t="s">
        <v>81</v>
      </c>
      <c r="AW118" s="11" t="s">
        <v>35</v>
      </c>
      <c r="AX118" s="11" t="s">
        <v>71</v>
      </c>
      <c r="AY118" s="189" t="s">
        <v>148</v>
      </c>
    </row>
    <row r="119" spans="2:65" s="11" customFormat="1">
      <c r="B119" s="187"/>
      <c r="D119" s="188" t="s">
        <v>156</v>
      </c>
      <c r="E119" s="189" t="s">
        <v>5</v>
      </c>
      <c r="F119" s="190" t="s">
        <v>1460</v>
      </c>
      <c r="H119" s="191">
        <v>11.72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2" customFormat="1">
      <c r="B120" s="196"/>
      <c r="D120" s="197" t="s">
        <v>156</v>
      </c>
      <c r="E120" s="198" t="s">
        <v>1391</v>
      </c>
      <c r="F120" s="199" t="s">
        <v>159</v>
      </c>
      <c r="H120" s="200">
        <v>30.102</v>
      </c>
      <c r="I120" s="201"/>
      <c r="L120" s="196"/>
      <c r="M120" s="202"/>
      <c r="N120" s="203"/>
      <c r="O120" s="203"/>
      <c r="P120" s="203"/>
      <c r="Q120" s="203"/>
      <c r="R120" s="203"/>
      <c r="S120" s="203"/>
      <c r="T120" s="204"/>
      <c r="AT120" s="205" t="s">
        <v>156</v>
      </c>
      <c r="AU120" s="205" t="s">
        <v>81</v>
      </c>
      <c r="AV120" s="12" t="s">
        <v>154</v>
      </c>
      <c r="AW120" s="12" t="s">
        <v>35</v>
      </c>
      <c r="AX120" s="12" t="s">
        <v>79</v>
      </c>
      <c r="AY120" s="205" t="s">
        <v>148</v>
      </c>
    </row>
    <row r="121" spans="2:65" s="1" customFormat="1" ht="22.5" customHeight="1">
      <c r="B121" s="174"/>
      <c r="C121" s="215" t="s">
        <v>11</v>
      </c>
      <c r="D121" s="215" t="s">
        <v>305</v>
      </c>
      <c r="E121" s="216" t="s">
        <v>1461</v>
      </c>
      <c r="F121" s="217" t="s">
        <v>1462</v>
      </c>
      <c r="G121" s="218" t="s">
        <v>253</v>
      </c>
      <c r="H121" s="219">
        <v>61.832999999999998</v>
      </c>
      <c r="I121" s="220"/>
      <c r="J121" s="221">
        <f>ROUND(I121*H121,2)</f>
        <v>0</v>
      </c>
      <c r="K121" s="217" t="s">
        <v>153</v>
      </c>
      <c r="L121" s="222"/>
      <c r="M121" s="223" t="s">
        <v>5</v>
      </c>
      <c r="N121" s="224" t="s">
        <v>42</v>
      </c>
      <c r="O121" s="41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23" t="s">
        <v>196</v>
      </c>
      <c r="AT121" s="23" t="s">
        <v>305</v>
      </c>
      <c r="AU121" s="23" t="s">
        <v>81</v>
      </c>
      <c r="AY121" s="23" t="s">
        <v>148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3" t="s">
        <v>79</v>
      </c>
      <c r="BK121" s="186">
        <f>ROUND(I121*H121,2)</f>
        <v>0</v>
      </c>
      <c r="BL121" s="23" t="s">
        <v>154</v>
      </c>
      <c r="BM121" s="23" t="s">
        <v>1463</v>
      </c>
    </row>
    <row r="122" spans="2:65" s="11" customFormat="1">
      <c r="B122" s="187"/>
      <c r="D122" s="197" t="s">
        <v>156</v>
      </c>
      <c r="F122" s="207" t="s">
        <v>1464</v>
      </c>
      <c r="H122" s="208">
        <v>61.832999999999998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156</v>
      </c>
      <c r="AU122" s="189" t="s">
        <v>81</v>
      </c>
      <c r="AV122" s="11" t="s">
        <v>81</v>
      </c>
      <c r="AW122" s="11" t="s">
        <v>6</v>
      </c>
      <c r="AX122" s="11" t="s">
        <v>79</v>
      </c>
      <c r="AY122" s="189" t="s">
        <v>148</v>
      </c>
    </row>
    <row r="123" spans="2:65" s="1" customFormat="1" ht="31.5" customHeight="1">
      <c r="B123" s="174"/>
      <c r="C123" s="175" t="s">
        <v>239</v>
      </c>
      <c r="D123" s="175" t="s">
        <v>150</v>
      </c>
      <c r="E123" s="176" t="s">
        <v>1465</v>
      </c>
      <c r="F123" s="177" t="s">
        <v>1466</v>
      </c>
      <c r="G123" s="178" t="s">
        <v>174</v>
      </c>
      <c r="H123" s="179">
        <v>78.260000000000005</v>
      </c>
      <c r="I123" s="180"/>
      <c r="J123" s="181">
        <f>ROUND(I123*H123,2)</f>
        <v>0</v>
      </c>
      <c r="K123" s="177" t="s">
        <v>153</v>
      </c>
      <c r="L123" s="40"/>
      <c r="M123" s="182" t="s">
        <v>5</v>
      </c>
      <c r="N123" s="183" t="s">
        <v>42</v>
      </c>
      <c r="O123" s="41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23" t="s">
        <v>154</v>
      </c>
      <c r="AT123" s="23" t="s">
        <v>150</v>
      </c>
      <c r="AU123" s="23" t="s">
        <v>81</v>
      </c>
      <c r="AY123" s="23" t="s">
        <v>148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3" t="s">
        <v>79</v>
      </c>
      <c r="BK123" s="186">
        <f>ROUND(I123*H123,2)</f>
        <v>0</v>
      </c>
      <c r="BL123" s="23" t="s">
        <v>154</v>
      </c>
      <c r="BM123" s="23" t="s">
        <v>1467</v>
      </c>
    </row>
    <row r="124" spans="2:65" s="1" customFormat="1" ht="22.5" customHeight="1">
      <c r="B124" s="174"/>
      <c r="C124" s="175" t="s">
        <v>244</v>
      </c>
      <c r="D124" s="175" t="s">
        <v>150</v>
      </c>
      <c r="E124" s="176" t="s">
        <v>1213</v>
      </c>
      <c r="F124" s="177" t="s">
        <v>1214</v>
      </c>
      <c r="G124" s="178" t="s">
        <v>174</v>
      </c>
      <c r="H124" s="179">
        <v>78.260000000000005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1468</v>
      </c>
    </row>
    <row r="125" spans="2:65" s="1" customFormat="1" ht="22.5" customHeight="1">
      <c r="B125" s="174"/>
      <c r="C125" s="175" t="s">
        <v>250</v>
      </c>
      <c r="D125" s="175" t="s">
        <v>150</v>
      </c>
      <c r="E125" s="176" t="s">
        <v>1216</v>
      </c>
      <c r="F125" s="177" t="s">
        <v>1217</v>
      </c>
      <c r="G125" s="178" t="s">
        <v>174</v>
      </c>
      <c r="H125" s="179">
        <v>78.260000000000005</v>
      </c>
      <c r="I125" s="180"/>
      <c r="J125" s="181">
        <f>ROUND(I125*H125,2)</f>
        <v>0</v>
      </c>
      <c r="K125" s="177" t="s">
        <v>153</v>
      </c>
      <c r="L125" s="40"/>
      <c r="M125" s="182" t="s">
        <v>5</v>
      </c>
      <c r="N125" s="183" t="s">
        <v>42</v>
      </c>
      <c r="O125" s="41"/>
      <c r="P125" s="184">
        <f>O125*H125</f>
        <v>0</v>
      </c>
      <c r="Q125" s="184">
        <v>1.2700000000000001E-3</v>
      </c>
      <c r="R125" s="184">
        <f>Q125*H125</f>
        <v>9.9390200000000012E-2</v>
      </c>
      <c r="S125" s="184">
        <v>0</v>
      </c>
      <c r="T125" s="185">
        <f>S125*H125</f>
        <v>0</v>
      </c>
      <c r="AR125" s="23" t="s">
        <v>154</v>
      </c>
      <c r="AT125" s="23" t="s">
        <v>150</v>
      </c>
      <c r="AU125" s="23" t="s">
        <v>81</v>
      </c>
      <c r="AY125" s="23" t="s">
        <v>148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3" t="s">
        <v>79</v>
      </c>
      <c r="BK125" s="186">
        <f>ROUND(I125*H125,2)</f>
        <v>0</v>
      </c>
      <c r="BL125" s="23" t="s">
        <v>154</v>
      </c>
      <c r="BM125" s="23" t="s">
        <v>1469</v>
      </c>
    </row>
    <row r="126" spans="2:65" s="11" customFormat="1">
      <c r="B126" s="187"/>
      <c r="D126" s="188" t="s">
        <v>156</v>
      </c>
      <c r="E126" s="189" t="s">
        <v>5</v>
      </c>
      <c r="F126" s="190" t="s">
        <v>1470</v>
      </c>
      <c r="H126" s="191">
        <v>49.95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156</v>
      </c>
      <c r="AU126" s="189" t="s">
        <v>81</v>
      </c>
      <c r="AV126" s="11" t="s">
        <v>81</v>
      </c>
      <c r="AW126" s="11" t="s">
        <v>35</v>
      </c>
      <c r="AX126" s="11" t="s">
        <v>71</v>
      </c>
      <c r="AY126" s="189" t="s">
        <v>148</v>
      </c>
    </row>
    <row r="127" spans="2:65" s="11" customFormat="1">
      <c r="B127" s="187"/>
      <c r="D127" s="188" t="s">
        <v>156</v>
      </c>
      <c r="E127" s="189" t="s">
        <v>5</v>
      </c>
      <c r="F127" s="190" t="s">
        <v>1471</v>
      </c>
      <c r="H127" s="191">
        <v>28.31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71</v>
      </c>
      <c r="AY127" s="189" t="s">
        <v>148</v>
      </c>
    </row>
    <row r="128" spans="2:65" s="12" customFormat="1">
      <c r="B128" s="196"/>
      <c r="D128" s="197" t="s">
        <v>156</v>
      </c>
      <c r="E128" s="198" t="s">
        <v>5</v>
      </c>
      <c r="F128" s="199" t="s">
        <v>159</v>
      </c>
      <c r="H128" s="200">
        <v>78.260000000000005</v>
      </c>
      <c r="I128" s="201"/>
      <c r="L128" s="196"/>
      <c r="M128" s="202"/>
      <c r="N128" s="203"/>
      <c r="O128" s="203"/>
      <c r="P128" s="203"/>
      <c r="Q128" s="203"/>
      <c r="R128" s="203"/>
      <c r="S128" s="203"/>
      <c r="T128" s="204"/>
      <c r="AT128" s="205" t="s">
        <v>156</v>
      </c>
      <c r="AU128" s="205" t="s">
        <v>81</v>
      </c>
      <c r="AV128" s="12" t="s">
        <v>154</v>
      </c>
      <c r="AW128" s="12" t="s">
        <v>35</v>
      </c>
      <c r="AX128" s="12" t="s">
        <v>79</v>
      </c>
      <c r="AY128" s="205" t="s">
        <v>148</v>
      </c>
    </row>
    <row r="129" spans="2:65" s="1" customFormat="1" ht="22.5" customHeight="1">
      <c r="B129" s="174"/>
      <c r="C129" s="215" t="s">
        <v>255</v>
      </c>
      <c r="D129" s="215" t="s">
        <v>305</v>
      </c>
      <c r="E129" s="216" t="s">
        <v>1472</v>
      </c>
      <c r="F129" s="217" t="s">
        <v>1473</v>
      </c>
      <c r="G129" s="218" t="s">
        <v>303</v>
      </c>
      <c r="H129" s="219">
        <v>1.1739999999999999</v>
      </c>
      <c r="I129" s="220"/>
      <c r="J129" s="221">
        <f>ROUND(I129*H129,2)</f>
        <v>0</v>
      </c>
      <c r="K129" s="217" t="s">
        <v>153</v>
      </c>
      <c r="L129" s="222"/>
      <c r="M129" s="223" t="s">
        <v>5</v>
      </c>
      <c r="N129" s="224" t="s">
        <v>42</v>
      </c>
      <c r="O129" s="41"/>
      <c r="P129" s="184">
        <f>O129*H129</f>
        <v>0</v>
      </c>
      <c r="Q129" s="184">
        <v>1E-3</v>
      </c>
      <c r="R129" s="184">
        <f>Q129*H129</f>
        <v>1.1739999999999999E-3</v>
      </c>
      <c r="S129" s="184">
        <v>0</v>
      </c>
      <c r="T129" s="185">
        <f>S129*H129</f>
        <v>0</v>
      </c>
      <c r="AR129" s="23" t="s">
        <v>196</v>
      </c>
      <c r="AT129" s="23" t="s">
        <v>305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1474</v>
      </c>
    </row>
    <row r="130" spans="2:65" s="11" customFormat="1">
      <c r="B130" s="187"/>
      <c r="D130" s="197" t="s">
        <v>156</v>
      </c>
      <c r="F130" s="207" t="s">
        <v>1475</v>
      </c>
      <c r="H130" s="208">
        <v>1.1739999999999999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156</v>
      </c>
      <c r="AU130" s="189" t="s">
        <v>81</v>
      </c>
      <c r="AV130" s="11" t="s">
        <v>81</v>
      </c>
      <c r="AW130" s="11" t="s">
        <v>6</v>
      </c>
      <c r="AX130" s="11" t="s">
        <v>79</v>
      </c>
      <c r="AY130" s="189" t="s">
        <v>148</v>
      </c>
    </row>
    <row r="131" spans="2:65" s="1" customFormat="1" ht="22.5" customHeight="1">
      <c r="B131" s="174"/>
      <c r="C131" s="175" t="s">
        <v>260</v>
      </c>
      <c r="D131" s="175" t="s">
        <v>150</v>
      </c>
      <c r="E131" s="176" t="s">
        <v>1223</v>
      </c>
      <c r="F131" s="177" t="s">
        <v>1224</v>
      </c>
      <c r="G131" s="178" t="s">
        <v>174</v>
      </c>
      <c r="H131" s="179">
        <v>78.260000000000005</v>
      </c>
      <c r="I131" s="180"/>
      <c r="J131" s="181">
        <f>ROUND(I131*H131,2)</f>
        <v>0</v>
      </c>
      <c r="K131" s="177" t="s">
        <v>153</v>
      </c>
      <c r="L131" s="40"/>
      <c r="M131" s="182" t="s">
        <v>5</v>
      </c>
      <c r="N131" s="183" t="s">
        <v>42</v>
      </c>
      <c r="O131" s="41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23" t="s">
        <v>154</v>
      </c>
      <c r="AT131" s="23" t="s">
        <v>150</v>
      </c>
      <c r="AU131" s="23" t="s">
        <v>81</v>
      </c>
      <c r="AY131" s="23" t="s">
        <v>148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3" t="s">
        <v>79</v>
      </c>
      <c r="BK131" s="186">
        <f>ROUND(I131*H131,2)</f>
        <v>0</v>
      </c>
      <c r="BL131" s="23" t="s">
        <v>154</v>
      </c>
      <c r="BM131" s="23" t="s">
        <v>1476</v>
      </c>
    </row>
    <row r="132" spans="2:65" s="10" customFormat="1" ht="29.85" customHeight="1">
      <c r="B132" s="160"/>
      <c r="D132" s="171" t="s">
        <v>70</v>
      </c>
      <c r="E132" s="172" t="s">
        <v>166</v>
      </c>
      <c r="F132" s="172" t="s">
        <v>393</v>
      </c>
      <c r="I132" s="163"/>
      <c r="J132" s="173">
        <f>BK132</f>
        <v>0</v>
      </c>
      <c r="L132" s="160"/>
      <c r="M132" s="165"/>
      <c r="N132" s="166"/>
      <c r="O132" s="166"/>
      <c r="P132" s="167">
        <f>P133</f>
        <v>0</v>
      </c>
      <c r="Q132" s="166"/>
      <c r="R132" s="167">
        <f>R133</f>
        <v>0</v>
      </c>
      <c r="S132" s="166"/>
      <c r="T132" s="168">
        <f>T133</f>
        <v>0</v>
      </c>
      <c r="AR132" s="161" t="s">
        <v>79</v>
      </c>
      <c r="AT132" s="169" t="s">
        <v>70</v>
      </c>
      <c r="AU132" s="169" t="s">
        <v>79</v>
      </c>
      <c r="AY132" s="161" t="s">
        <v>148</v>
      </c>
      <c r="BK132" s="170">
        <f>BK133</f>
        <v>0</v>
      </c>
    </row>
    <row r="133" spans="2:65" s="1" customFormat="1" ht="22.5" customHeight="1">
      <c r="B133" s="174"/>
      <c r="C133" s="175" t="s">
        <v>10</v>
      </c>
      <c r="D133" s="175" t="s">
        <v>150</v>
      </c>
      <c r="E133" s="176" t="s">
        <v>1323</v>
      </c>
      <c r="F133" s="177" t="s">
        <v>1324</v>
      </c>
      <c r="G133" s="178" t="s">
        <v>214</v>
      </c>
      <c r="H133" s="179">
        <v>78</v>
      </c>
      <c r="I133" s="180"/>
      <c r="J133" s="181">
        <f>ROUND(I133*H133,2)</f>
        <v>0</v>
      </c>
      <c r="K133" s="177" t="s">
        <v>153</v>
      </c>
      <c r="L133" s="40"/>
      <c r="M133" s="182" t="s">
        <v>5</v>
      </c>
      <c r="N133" s="183" t="s">
        <v>42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3" t="s">
        <v>154</v>
      </c>
      <c r="AT133" s="23" t="s">
        <v>150</v>
      </c>
      <c r="AU133" s="23" t="s">
        <v>81</v>
      </c>
      <c r="AY133" s="23" t="s">
        <v>148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79</v>
      </c>
      <c r="BK133" s="186">
        <f>ROUND(I133*H133,2)</f>
        <v>0</v>
      </c>
      <c r="BL133" s="23" t="s">
        <v>154</v>
      </c>
      <c r="BM133" s="23" t="s">
        <v>1477</v>
      </c>
    </row>
    <row r="134" spans="2:65" s="10" customFormat="1" ht="29.85" customHeight="1">
      <c r="B134" s="160"/>
      <c r="D134" s="171" t="s">
        <v>70</v>
      </c>
      <c r="E134" s="172" t="s">
        <v>154</v>
      </c>
      <c r="F134" s="172" t="s">
        <v>171</v>
      </c>
      <c r="I134" s="163"/>
      <c r="J134" s="173">
        <f>BK134</f>
        <v>0</v>
      </c>
      <c r="L134" s="160"/>
      <c r="M134" s="165"/>
      <c r="N134" s="166"/>
      <c r="O134" s="166"/>
      <c r="P134" s="167">
        <f>SUM(P135:P143)</f>
        <v>0</v>
      </c>
      <c r="Q134" s="166"/>
      <c r="R134" s="167">
        <f>SUM(R135:R143)</f>
        <v>4.9075199999999999E-2</v>
      </c>
      <c r="S134" s="166"/>
      <c r="T134" s="168">
        <f>SUM(T135:T143)</f>
        <v>0</v>
      </c>
      <c r="AR134" s="161" t="s">
        <v>79</v>
      </c>
      <c r="AT134" s="169" t="s">
        <v>70</v>
      </c>
      <c r="AU134" s="169" t="s">
        <v>79</v>
      </c>
      <c r="AY134" s="161" t="s">
        <v>148</v>
      </c>
      <c r="BK134" s="170">
        <f>SUM(BK135:BK143)</f>
        <v>0</v>
      </c>
    </row>
    <row r="135" spans="2:65" s="1" customFormat="1" ht="22.5" customHeight="1">
      <c r="B135" s="174"/>
      <c r="C135" s="175" t="s">
        <v>272</v>
      </c>
      <c r="D135" s="175" t="s">
        <v>150</v>
      </c>
      <c r="E135" s="176" t="s">
        <v>1478</v>
      </c>
      <c r="F135" s="177" t="s">
        <v>1479</v>
      </c>
      <c r="G135" s="178" t="s">
        <v>111</v>
      </c>
      <c r="H135" s="179">
        <v>7.2</v>
      </c>
      <c r="I135" s="180"/>
      <c r="J135" s="181">
        <f>ROUND(I135*H135,2)</f>
        <v>0</v>
      </c>
      <c r="K135" s="177" t="s">
        <v>153</v>
      </c>
      <c r="L135" s="40"/>
      <c r="M135" s="182" t="s">
        <v>5</v>
      </c>
      <c r="N135" s="183" t="s">
        <v>42</v>
      </c>
      <c r="O135" s="41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23" t="s">
        <v>154</v>
      </c>
      <c r="AT135" s="23" t="s">
        <v>150</v>
      </c>
      <c r="AU135" s="23" t="s">
        <v>81</v>
      </c>
      <c r="AY135" s="23" t="s">
        <v>148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3" t="s">
        <v>79</v>
      </c>
      <c r="BK135" s="186">
        <f>ROUND(I135*H135,2)</f>
        <v>0</v>
      </c>
      <c r="BL135" s="23" t="s">
        <v>154</v>
      </c>
      <c r="BM135" s="23" t="s">
        <v>1480</v>
      </c>
    </row>
    <row r="136" spans="2:65" s="11" customFormat="1">
      <c r="B136" s="187"/>
      <c r="D136" s="188" t="s">
        <v>156</v>
      </c>
      <c r="E136" s="189" t="s">
        <v>5</v>
      </c>
      <c r="F136" s="190" t="s">
        <v>1481</v>
      </c>
      <c r="H136" s="191">
        <v>4.5949999999999998</v>
      </c>
      <c r="I136" s="192"/>
      <c r="L136" s="187"/>
      <c r="M136" s="193"/>
      <c r="N136" s="194"/>
      <c r="O136" s="194"/>
      <c r="P136" s="194"/>
      <c r="Q136" s="194"/>
      <c r="R136" s="194"/>
      <c r="S136" s="194"/>
      <c r="T136" s="195"/>
      <c r="AT136" s="189" t="s">
        <v>156</v>
      </c>
      <c r="AU136" s="189" t="s">
        <v>81</v>
      </c>
      <c r="AV136" s="11" t="s">
        <v>81</v>
      </c>
      <c r="AW136" s="11" t="s">
        <v>35</v>
      </c>
      <c r="AX136" s="11" t="s">
        <v>71</v>
      </c>
      <c r="AY136" s="189" t="s">
        <v>148</v>
      </c>
    </row>
    <row r="137" spans="2:65" s="11" customFormat="1">
      <c r="B137" s="187"/>
      <c r="D137" s="188" t="s">
        <v>156</v>
      </c>
      <c r="E137" s="189" t="s">
        <v>5</v>
      </c>
      <c r="F137" s="190" t="s">
        <v>1482</v>
      </c>
      <c r="H137" s="191">
        <v>2.605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156</v>
      </c>
      <c r="AU137" s="189" t="s">
        <v>81</v>
      </c>
      <c r="AV137" s="11" t="s">
        <v>81</v>
      </c>
      <c r="AW137" s="11" t="s">
        <v>35</v>
      </c>
      <c r="AX137" s="11" t="s">
        <v>71</v>
      </c>
      <c r="AY137" s="189" t="s">
        <v>148</v>
      </c>
    </row>
    <row r="138" spans="2:65" s="12" customFormat="1">
      <c r="B138" s="196"/>
      <c r="D138" s="197" t="s">
        <v>156</v>
      </c>
      <c r="E138" s="198" t="s">
        <v>1388</v>
      </c>
      <c r="F138" s="199" t="s">
        <v>159</v>
      </c>
      <c r="H138" s="200">
        <v>7.2</v>
      </c>
      <c r="I138" s="201"/>
      <c r="L138" s="196"/>
      <c r="M138" s="202"/>
      <c r="N138" s="203"/>
      <c r="O138" s="203"/>
      <c r="P138" s="203"/>
      <c r="Q138" s="203"/>
      <c r="R138" s="203"/>
      <c r="S138" s="203"/>
      <c r="T138" s="204"/>
      <c r="AT138" s="205" t="s">
        <v>156</v>
      </c>
      <c r="AU138" s="205" t="s">
        <v>81</v>
      </c>
      <c r="AV138" s="12" t="s">
        <v>154</v>
      </c>
      <c r="AW138" s="12" t="s">
        <v>35</v>
      </c>
      <c r="AX138" s="12" t="s">
        <v>79</v>
      </c>
      <c r="AY138" s="205" t="s">
        <v>148</v>
      </c>
    </row>
    <row r="139" spans="2:65" s="1" customFormat="1" ht="22.5" customHeight="1">
      <c r="B139" s="174"/>
      <c r="C139" s="175" t="s">
        <v>280</v>
      </c>
      <c r="D139" s="175" t="s">
        <v>150</v>
      </c>
      <c r="E139" s="176" t="s">
        <v>1483</v>
      </c>
      <c r="F139" s="177" t="s">
        <v>1484</v>
      </c>
      <c r="G139" s="178" t="s">
        <v>111</v>
      </c>
      <c r="H139" s="179">
        <v>0.76800000000000002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1485</v>
      </c>
    </row>
    <row r="140" spans="2:65" s="11" customFormat="1">
      <c r="B140" s="187"/>
      <c r="D140" s="188" t="s">
        <v>156</v>
      </c>
      <c r="E140" s="189" t="s">
        <v>5</v>
      </c>
      <c r="F140" s="190" t="s">
        <v>1486</v>
      </c>
      <c r="H140" s="191">
        <v>0.76800000000000002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35</v>
      </c>
      <c r="AX140" s="11" t="s">
        <v>71</v>
      </c>
      <c r="AY140" s="189" t="s">
        <v>148</v>
      </c>
    </row>
    <row r="141" spans="2:65" s="12" customFormat="1">
      <c r="B141" s="196"/>
      <c r="D141" s="197" t="s">
        <v>156</v>
      </c>
      <c r="E141" s="198" t="s">
        <v>1394</v>
      </c>
      <c r="F141" s="199" t="s">
        <v>159</v>
      </c>
      <c r="H141" s="200">
        <v>0.76800000000000002</v>
      </c>
      <c r="I141" s="201"/>
      <c r="L141" s="196"/>
      <c r="M141" s="202"/>
      <c r="N141" s="203"/>
      <c r="O141" s="203"/>
      <c r="P141" s="203"/>
      <c r="Q141" s="203"/>
      <c r="R141" s="203"/>
      <c r="S141" s="203"/>
      <c r="T141" s="204"/>
      <c r="AT141" s="205" t="s">
        <v>156</v>
      </c>
      <c r="AU141" s="205" t="s">
        <v>81</v>
      </c>
      <c r="AV141" s="12" t="s">
        <v>154</v>
      </c>
      <c r="AW141" s="12" t="s">
        <v>35</v>
      </c>
      <c r="AX141" s="12" t="s">
        <v>79</v>
      </c>
      <c r="AY141" s="205" t="s">
        <v>148</v>
      </c>
    </row>
    <row r="142" spans="2:65" s="1" customFormat="1" ht="22.5" customHeight="1">
      <c r="B142" s="174"/>
      <c r="C142" s="175" t="s">
        <v>284</v>
      </c>
      <c r="D142" s="175" t="s">
        <v>150</v>
      </c>
      <c r="E142" s="176" t="s">
        <v>1487</v>
      </c>
      <c r="F142" s="177" t="s">
        <v>1488</v>
      </c>
      <c r="G142" s="178" t="s">
        <v>174</v>
      </c>
      <c r="H142" s="179">
        <v>7.68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6.3899999999999998E-3</v>
      </c>
      <c r="R142" s="184">
        <f>Q142*H142</f>
        <v>4.9075199999999999E-2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1489</v>
      </c>
    </row>
    <row r="143" spans="2:65" s="11" customFormat="1">
      <c r="B143" s="187"/>
      <c r="D143" s="188" t="s">
        <v>156</v>
      </c>
      <c r="E143" s="189" t="s">
        <v>5</v>
      </c>
      <c r="F143" s="190" t="s">
        <v>1490</v>
      </c>
      <c r="H143" s="191">
        <v>7.68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35</v>
      </c>
      <c r="AX143" s="11" t="s">
        <v>79</v>
      </c>
      <c r="AY143" s="189" t="s">
        <v>148</v>
      </c>
    </row>
    <row r="144" spans="2:65" s="10" customFormat="1" ht="29.85" customHeight="1">
      <c r="B144" s="160"/>
      <c r="D144" s="171" t="s">
        <v>70</v>
      </c>
      <c r="E144" s="172" t="s">
        <v>196</v>
      </c>
      <c r="F144" s="172" t="s">
        <v>1491</v>
      </c>
      <c r="I144" s="163"/>
      <c r="J144" s="173">
        <f>BK144</f>
        <v>0</v>
      </c>
      <c r="L144" s="160"/>
      <c r="M144" s="165"/>
      <c r="N144" s="166"/>
      <c r="O144" s="166"/>
      <c r="P144" s="167">
        <f>SUM(P145:P215)</f>
        <v>0</v>
      </c>
      <c r="Q144" s="166"/>
      <c r="R144" s="167">
        <f>SUM(R145:R215)</f>
        <v>4.6216031999999982</v>
      </c>
      <c r="S144" s="166"/>
      <c r="T144" s="168">
        <f>SUM(T145:T215)</f>
        <v>0</v>
      </c>
      <c r="AR144" s="161" t="s">
        <v>79</v>
      </c>
      <c r="AT144" s="169" t="s">
        <v>70</v>
      </c>
      <c r="AU144" s="169" t="s">
        <v>79</v>
      </c>
      <c r="AY144" s="161" t="s">
        <v>148</v>
      </c>
      <c r="BK144" s="170">
        <f>SUM(BK145:BK215)</f>
        <v>0</v>
      </c>
    </row>
    <row r="145" spans="2:65" s="1" customFormat="1" ht="22.5" customHeight="1">
      <c r="B145" s="174"/>
      <c r="C145" s="175" t="s">
        <v>291</v>
      </c>
      <c r="D145" s="175" t="s">
        <v>150</v>
      </c>
      <c r="E145" s="176" t="s">
        <v>1492</v>
      </c>
      <c r="F145" s="177" t="s">
        <v>1493</v>
      </c>
      <c r="G145" s="178" t="s">
        <v>294</v>
      </c>
      <c r="H145" s="179">
        <v>1</v>
      </c>
      <c r="I145" s="180"/>
      <c r="J145" s="181">
        <f>ROUND(I145*H145,2)</f>
        <v>0</v>
      </c>
      <c r="K145" s="177" t="s">
        <v>153</v>
      </c>
      <c r="L145" s="40"/>
      <c r="M145" s="182" t="s">
        <v>5</v>
      </c>
      <c r="N145" s="183" t="s">
        <v>42</v>
      </c>
      <c r="O145" s="41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23" t="s">
        <v>154</v>
      </c>
      <c r="AT145" s="23" t="s">
        <v>150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1494</v>
      </c>
    </row>
    <row r="146" spans="2:65" s="1" customFormat="1" ht="31.5" customHeight="1">
      <c r="B146" s="174"/>
      <c r="C146" s="175" t="s">
        <v>296</v>
      </c>
      <c r="D146" s="175" t="s">
        <v>150</v>
      </c>
      <c r="E146" s="176" t="s">
        <v>1495</v>
      </c>
      <c r="F146" s="177" t="s">
        <v>1496</v>
      </c>
      <c r="G146" s="178" t="s">
        <v>294</v>
      </c>
      <c r="H146" s="179">
        <v>1</v>
      </c>
      <c r="I146" s="180"/>
      <c r="J146" s="181">
        <f>ROUND(I146*H146,2)</f>
        <v>0</v>
      </c>
      <c r="K146" s="177" t="s">
        <v>153</v>
      </c>
      <c r="L146" s="40"/>
      <c r="M146" s="182" t="s">
        <v>5</v>
      </c>
      <c r="N146" s="183" t="s">
        <v>42</v>
      </c>
      <c r="O146" s="41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AR146" s="23" t="s">
        <v>154</v>
      </c>
      <c r="AT146" s="23" t="s">
        <v>150</v>
      </c>
      <c r="AU146" s="23" t="s">
        <v>81</v>
      </c>
      <c r="AY146" s="23" t="s">
        <v>148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3" t="s">
        <v>79</v>
      </c>
      <c r="BK146" s="186">
        <f>ROUND(I146*H146,2)</f>
        <v>0</v>
      </c>
      <c r="BL146" s="23" t="s">
        <v>154</v>
      </c>
      <c r="BM146" s="23" t="s">
        <v>1497</v>
      </c>
    </row>
    <row r="147" spans="2:65" s="1" customFormat="1" ht="31.5" customHeight="1">
      <c r="B147" s="174"/>
      <c r="C147" s="175" t="s">
        <v>300</v>
      </c>
      <c r="D147" s="175" t="s">
        <v>150</v>
      </c>
      <c r="E147" s="176" t="s">
        <v>1498</v>
      </c>
      <c r="F147" s="177" t="s">
        <v>1499</v>
      </c>
      <c r="G147" s="178" t="s">
        <v>214</v>
      </c>
      <c r="H147" s="179">
        <v>49.95</v>
      </c>
      <c r="I147" s="180"/>
      <c r="J147" s="181">
        <f>ROUND(I147*H147,2)</f>
        <v>0</v>
      </c>
      <c r="K147" s="177" t="s">
        <v>153</v>
      </c>
      <c r="L147" s="40"/>
      <c r="M147" s="182" t="s">
        <v>5</v>
      </c>
      <c r="N147" s="183" t="s">
        <v>42</v>
      </c>
      <c r="O147" s="41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23" t="s">
        <v>154</v>
      </c>
      <c r="AT147" s="23" t="s">
        <v>150</v>
      </c>
      <c r="AU147" s="23" t="s">
        <v>81</v>
      </c>
      <c r="AY147" s="23" t="s">
        <v>148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3" t="s">
        <v>79</v>
      </c>
      <c r="BK147" s="186">
        <f>ROUND(I147*H147,2)</f>
        <v>0</v>
      </c>
      <c r="BL147" s="23" t="s">
        <v>154</v>
      </c>
      <c r="BM147" s="23" t="s">
        <v>1500</v>
      </c>
    </row>
    <row r="148" spans="2:65" s="11" customFormat="1">
      <c r="B148" s="187"/>
      <c r="D148" s="188" t="s">
        <v>156</v>
      </c>
      <c r="E148" s="189" t="s">
        <v>5</v>
      </c>
      <c r="F148" s="190" t="s">
        <v>1501</v>
      </c>
      <c r="H148" s="191">
        <v>49.95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156</v>
      </c>
      <c r="AU148" s="189" t="s">
        <v>81</v>
      </c>
      <c r="AV148" s="11" t="s">
        <v>81</v>
      </c>
      <c r="AW148" s="11" t="s">
        <v>35</v>
      </c>
      <c r="AX148" s="11" t="s">
        <v>71</v>
      </c>
      <c r="AY148" s="189" t="s">
        <v>148</v>
      </c>
    </row>
    <row r="149" spans="2:65" s="12" customFormat="1">
      <c r="B149" s="196"/>
      <c r="D149" s="197" t="s">
        <v>156</v>
      </c>
      <c r="E149" s="198" t="s">
        <v>1385</v>
      </c>
      <c r="F149" s="199" t="s">
        <v>159</v>
      </c>
      <c r="H149" s="200">
        <v>49.95</v>
      </c>
      <c r="I149" s="201"/>
      <c r="L149" s="196"/>
      <c r="M149" s="202"/>
      <c r="N149" s="203"/>
      <c r="O149" s="203"/>
      <c r="P149" s="203"/>
      <c r="Q149" s="203"/>
      <c r="R149" s="203"/>
      <c r="S149" s="203"/>
      <c r="T149" s="204"/>
      <c r="AT149" s="205" t="s">
        <v>156</v>
      </c>
      <c r="AU149" s="205" t="s">
        <v>81</v>
      </c>
      <c r="AV149" s="12" t="s">
        <v>154</v>
      </c>
      <c r="AW149" s="12" t="s">
        <v>35</v>
      </c>
      <c r="AX149" s="12" t="s">
        <v>79</v>
      </c>
      <c r="AY149" s="205" t="s">
        <v>148</v>
      </c>
    </row>
    <row r="150" spans="2:65" s="1" customFormat="1" ht="22.5" customHeight="1">
      <c r="B150" s="174"/>
      <c r="C150" s="215" t="s">
        <v>309</v>
      </c>
      <c r="D150" s="215" t="s">
        <v>305</v>
      </c>
      <c r="E150" s="216" t="s">
        <v>1502</v>
      </c>
      <c r="F150" s="217" t="s">
        <v>1503</v>
      </c>
      <c r="G150" s="218" t="s">
        <v>214</v>
      </c>
      <c r="H150" s="219">
        <v>49.95</v>
      </c>
      <c r="I150" s="220"/>
      <c r="J150" s="221">
        <f>ROUND(I150*H150,2)</f>
        <v>0</v>
      </c>
      <c r="K150" s="217" t="s">
        <v>153</v>
      </c>
      <c r="L150" s="222"/>
      <c r="M150" s="223" t="s">
        <v>5</v>
      </c>
      <c r="N150" s="224" t="s">
        <v>42</v>
      </c>
      <c r="O150" s="41"/>
      <c r="P150" s="184">
        <f>O150*H150</f>
        <v>0</v>
      </c>
      <c r="Q150" s="184">
        <v>1.8100000000000002E-2</v>
      </c>
      <c r="R150" s="184">
        <f>Q150*H150</f>
        <v>0.90409500000000009</v>
      </c>
      <c r="S150" s="184">
        <v>0</v>
      </c>
      <c r="T150" s="185">
        <f>S150*H150</f>
        <v>0</v>
      </c>
      <c r="AR150" s="23" t="s">
        <v>196</v>
      </c>
      <c r="AT150" s="23" t="s">
        <v>305</v>
      </c>
      <c r="AU150" s="23" t="s">
        <v>81</v>
      </c>
      <c r="AY150" s="23" t="s">
        <v>148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79</v>
      </c>
      <c r="BK150" s="186">
        <f>ROUND(I150*H150,2)</f>
        <v>0</v>
      </c>
      <c r="BL150" s="23" t="s">
        <v>154</v>
      </c>
      <c r="BM150" s="23" t="s">
        <v>1504</v>
      </c>
    </row>
    <row r="151" spans="2:65" s="1" customFormat="1" ht="31.5" customHeight="1">
      <c r="B151" s="174"/>
      <c r="C151" s="175" t="s">
        <v>477</v>
      </c>
      <c r="D151" s="175" t="s">
        <v>150</v>
      </c>
      <c r="E151" s="176" t="s">
        <v>1505</v>
      </c>
      <c r="F151" s="177" t="s">
        <v>1506</v>
      </c>
      <c r="G151" s="178" t="s">
        <v>214</v>
      </c>
      <c r="H151" s="179">
        <v>28.31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1507</v>
      </c>
    </row>
    <row r="152" spans="2:65" s="11" customFormat="1">
      <c r="B152" s="187"/>
      <c r="D152" s="188" t="s">
        <v>156</v>
      </c>
      <c r="E152" s="189" t="s">
        <v>5</v>
      </c>
      <c r="F152" s="190" t="s">
        <v>1508</v>
      </c>
      <c r="H152" s="191">
        <v>28.31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71</v>
      </c>
      <c r="AY152" s="189" t="s">
        <v>148</v>
      </c>
    </row>
    <row r="153" spans="2:65" s="12" customFormat="1">
      <c r="B153" s="196"/>
      <c r="D153" s="197" t="s">
        <v>156</v>
      </c>
      <c r="E153" s="198" t="s">
        <v>1397</v>
      </c>
      <c r="F153" s="199" t="s">
        <v>159</v>
      </c>
      <c r="H153" s="200">
        <v>28.31</v>
      </c>
      <c r="I153" s="201"/>
      <c r="L153" s="196"/>
      <c r="M153" s="202"/>
      <c r="N153" s="203"/>
      <c r="O153" s="203"/>
      <c r="P153" s="203"/>
      <c r="Q153" s="203"/>
      <c r="R153" s="203"/>
      <c r="S153" s="203"/>
      <c r="T153" s="204"/>
      <c r="AT153" s="205" t="s">
        <v>156</v>
      </c>
      <c r="AU153" s="205" t="s">
        <v>81</v>
      </c>
      <c r="AV153" s="12" t="s">
        <v>154</v>
      </c>
      <c r="AW153" s="12" t="s">
        <v>35</v>
      </c>
      <c r="AX153" s="12" t="s">
        <v>79</v>
      </c>
      <c r="AY153" s="205" t="s">
        <v>148</v>
      </c>
    </row>
    <row r="154" spans="2:65" s="1" customFormat="1" ht="22.5" customHeight="1">
      <c r="B154" s="174"/>
      <c r="C154" s="215" t="s">
        <v>481</v>
      </c>
      <c r="D154" s="215" t="s">
        <v>305</v>
      </c>
      <c r="E154" s="216" t="s">
        <v>1509</v>
      </c>
      <c r="F154" s="217" t="s">
        <v>1510</v>
      </c>
      <c r="G154" s="218" t="s">
        <v>214</v>
      </c>
      <c r="H154" s="219">
        <v>28.31</v>
      </c>
      <c r="I154" s="220"/>
      <c r="J154" s="221">
        <f t="shared" ref="J154:J185" si="0">ROUND(I154*H154,2)</f>
        <v>0</v>
      </c>
      <c r="K154" s="217" t="s">
        <v>153</v>
      </c>
      <c r="L154" s="222"/>
      <c r="M154" s="223" t="s">
        <v>5</v>
      </c>
      <c r="N154" s="224" t="s">
        <v>42</v>
      </c>
      <c r="O154" s="41"/>
      <c r="P154" s="184">
        <f t="shared" ref="P154:P185" si="1">O154*H154</f>
        <v>0</v>
      </c>
      <c r="Q154" s="184">
        <v>2.7400000000000001E-2</v>
      </c>
      <c r="R154" s="184">
        <f t="shared" ref="R154:R185" si="2">Q154*H154</f>
        <v>0.77569399999999999</v>
      </c>
      <c r="S154" s="184">
        <v>0</v>
      </c>
      <c r="T154" s="185">
        <f t="shared" ref="T154:T185" si="3">S154*H154</f>
        <v>0</v>
      </c>
      <c r="AR154" s="23" t="s">
        <v>196</v>
      </c>
      <c r="AT154" s="23" t="s">
        <v>305</v>
      </c>
      <c r="AU154" s="23" t="s">
        <v>81</v>
      </c>
      <c r="AY154" s="23" t="s">
        <v>148</v>
      </c>
      <c r="BE154" s="186">
        <f t="shared" ref="BE154:BE185" si="4">IF(N154="základní",J154,0)</f>
        <v>0</v>
      </c>
      <c r="BF154" s="186">
        <f t="shared" ref="BF154:BF185" si="5">IF(N154="snížená",J154,0)</f>
        <v>0</v>
      </c>
      <c r="BG154" s="186">
        <f t="shared" ref="BG154:BG185" si="6">IF(N154="zákl. přenesená",J154,0)</f>
        <v>0</v>
      </c>
      <c r="BH154" s="186">
        <f t="shared" ref="BH154:BH185" si="7">IF(N154="sníž. přenesená",J154,0)</f>
        <v>0</v>
      </c>
      <c r="BI154" s="186">
        <f t="shared" ref="BI154:BI185" si="8">IF(N154="nulová",J154,0)</f>
        <v>0</v>
      </c>
      <c r="BJ154" s="23" t="s">
        <v>79</v>
      </c>
      <c r="BK154" s="186">
        <f t="shared" ref="BK154:BK185" si="9">ROUND(I154*H154,2)</f>
        <v>0</v>
      </c>
      <c r="BL154" s="23" t="s">
        <v>154</v>
      </c>
      <c r="BM154" s="23" t="s">
        <v>1511</v>
      </c>
    </row>
    <row r="155" spans="2:65" s="1" customFormat="1" ht="31.5" customHeight="1">
      <c r="B155" s="174"/>
      <c r="C155" s="175" t="s">
        <v>485</v>
      </c>
      <c r="D155" s="175" t="s">
        <v>150</v>
      </c>
      <c r="E155" s="176" t="s">
        <v>1512</v>
      </c>
      <c r="F155" s="177" t="s">
        <v>1513</v>
      </c>
      <c r="G155" s="178" t="s">
        <v>294</v>
      </c>
      <c r="H155" s="179">
        <v>2</v>
      </c>
      <c r="I155" s="180"/>
      <c r="J155" s="181">
        <f t="shared" si="0"/>
        <v>0</v>
      </c>
      <c r="K155" s="177" t="s">
        <v>153</v>
      </c>
      <c r="L155" s="40"/>
      <c r="M155" s="182" t="s">
        <v>5</v>
      </c>
      <c r="N155" s="183" t="s">
        <v>42</v>
      </c>
      <c r="O155" s="41"/>
      <c r="P155" s="184">
        <f t="shared" si="1"/>
        <v>0</v>
      </c>
      <c r="Q155" s="184">
        <v>8.5999999999999998E-4</v>
      </c>
      <c r="R155" s="184">
        <f t="shared" si="2"/>
        <v>1.72E-3</v>
      </c>
      <c r="S155" s="184">
        <v>0</v>
      </c>
      <c r="T155" s="185">
        <f t="shared" si="3"/>
        <v>0</v>
      </c>
      <c r="AR155" s="23" t="s">
        <v>154</v>
      </c>
      <c r="AT155" s="23" t="s">
        <v>150</v>
      </c>
      <c r="AU155" s="23" t="s">
        <v>81</v>
      </c>
      <c r="AY155" s="23" t="s">
        <v>148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23" t="s">
        <v>79</v>
      </c>
      <c r="BK155" s="186">
        <f t="shared" si="9"/>
        <v>0</v>
      </c>
      <c r="BL155" s="23" t="s">
        <v>154</v>
      </c>
      <c r="BM155" s="23" t="s">
        <v>1514</v>
      </c>
    </row>
    <row r="156" spans="2:65" s="1" customFormat="1" ht="31.5" customHeight="1">
      <c r="B156" s="174"/>
      <c r="C156" s="215" t="s">
        <v>416</v>
      </c>
      <c r="D156" s="215" t="s">
        <v>305</v>
      </c>
      <c r="E156" s="216" t="s">
        <v>1515</v>
      </c>
      <c r="F156" s="217" t="s">
        <v>1516</v>
      </c>
      <c r="G156" s="218" t="s">
        <v>1517</v>
      </c>
      <c r="H156" s="219">
        <v>1</v>
      </c>
      <c r="I156" s="220"/>
      <c r="J156" s="221">
        <f t="shared" si="0"/>
        <v>0</v>
      </c>
      <c r="K156" s="217" t="s">
        <v>5</v>
      </c>
      <c r="L156" s="222"/>
      <c r="M156" s="223" t="s">
        <v>5</v>
      </c>
      <c r="N156" s="224" t="s">
        <v>42</v>
      </c>
      <c r="O156" s="41"/>
      <c r="P156" s="184">
        <f t="shared" si="1"/>
        <v>0</v>
      </c>
      <c r="Q156" s="184">
        <v>1.15E-2</v>
      </c>
      <c r="R156" s="184">
        <f t="shared" si="2"/>
        <v>1.15E-2</v>
      </c>
      <c r="S156" s="184">
        <v>0</v>
      </c>
      <c r="T156" s="185">
        <f t="shared" si="3"/>
        <v>0</v>
      </c>
      <c r="AR156" s="23" t="s">
        <v>196</v>
      </c>
      <c r="AT156" s="23" t="s">
        <v>305</v>
      </c>
      <c r="AU156" s="23" t="s">
        <v>81</v>
      </c>
      <c r="AY156" s="23" t="s">
        <v>148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23" t="s">
        <v>79</v>
      </c>
      <c r="BK156" s="186">
        <f t="shared" si="9"/>
        <v>0</v>
      </c>
      <c r="BL156" s="23" t="s">
        <v>154</v>
      </c>
      <c r="BM156" s="23" t="s">
        <v>1518</v>
      </c>
    </row>
    <row r="157" spans="2:65" s="1" customFormat="1" ht="22.5" customHeight="1">
      <c r="B157" s="174"/>
      <c r="C157" s="215" t="s">
        <v>497</v>
      </c>
      <c r="D157" s="215" t="s">
        <v>305</v>
      </c>
      <c r="E157" s="216" t="s">
        <v>1519</v>
      </c>
      <c r="F157" s="217" t="s">
        <v>1520</v>
      </c>
      <c r="G157" s="218" t="s">
        <v>1521</v>
      </c>
      <c r="H157" s="219">
        <v>1</v>
      </c>
      <c r="I157" s="220"/>
      <c r="J157" s="221">
        <f t="shared" si="0"/>
        <v>0</v>
      </c>
      <c r="K157" s="217" t="s">
        <v>5</v>
      </c>
      <c r="L157" s="222"/>
      <c r="M157" s="223" t="s">
        <v>5</v>
      </c>
      <c r="N157" s="224" t="s">
        <v>42</v>
      </c>
      <c r="O157" s="41"/>
      <c r="P157" s="184">
        <f t="shared" si="1"/>
        <v>0</v>
      </c>
      <c r="Q157" s="184">
        <v>1.0800000000000001E-2</v>
      </c>
      <c r="R157" s="184">
        <f t="shared" si="2"/>
        <v>1.0800000000000001E-2</v>
      </c>
      <c r="S157" s="184">
        <v>0</v>
      </c>
      <c r="T157" s="185">
        <f t="shared" si="3"/>
        <v>0</v>
      </c>
      <c r="AR157" s="23" t="s">
        <v>196</v>
      </c>
      <c r="AT157" s="23" t="s">
        <v>305</v>
      </c>
      <c r="AU157" s="23" t="s">
        <v>81</v>
      </c>
      <c r="AY157" s="23" t="s">
        <v>148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23" t="s">
        <v>79</v>
      </c>
      <c r="BK157" s="186">
        <f t="shared" si="9"/>
        <v>0</v>
      </c>
      <c r="BL157" s="23" t="s">
        <v>154</v>
      </c>
      <c r="BM157" s="23" t="s">
        <v>1522</v>
      </c>
    </row>
    <row r="158" spans="2:65" s="1" customFormat="1" ht="31.5" customHeight="1">
      <c r="B158" s="174"/>
      <c r="C158" s="175" t="s">
        <v>503</v>
      </c>
      <c r="D158" s="175" t="s">
        <v>150</v>
      </c>
      <c r="E158" s="176" t="s">
        <v>1523</v>
      </c>
      <c r="F158" s="177" t="s">
        <v>1524</v>
      </c>
      <c r="G158" s="178" t="s">
        <v>294</v>
      </c>
      <c r="H158" s="179">
        <v>3</v>
      </c>
      <c r="I158" s="180"/>
      <c r="J158" s="181">
        <f t="shared" si="0"/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 t="shared" si="1"/>
        <v>0</v>
      </c>
      <c r="Q158" s="184">
        <v>1.65E-3</v>
      </c>
      <c r="R158" s="184">
        <f t="shared" si="2"/>
        <v>4.9499999999999995E-3</v>
      </c>
      <c r="S158" s="184">
        <v>0</v>
      </c>
      <c r="T158" s="185">
        <f t="shared" si="3"/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23" t="s">
        <v>79</v>
      </c>
      <c r="BK158" s="186">
        <f t="shared" si="9"/>
        <v>0</v>
      </c>
      <c r="BL158" s="23" t="s">
        <v>154</v>
      </c>
      <c r="BM158" s="23" t="s">
        <v>1525</v>
      </c>
    </row>
    <row r="159" spans="2:65" s="1" customFormat="1" ht="22.5" customHeight="1">
      <c r="B159" s="174"/>
      <c r="C159" s="215" t="s">
        <v>507</v>
      </c>
      <c r="D159" s="215" t="s">
        <v>305</v>
      </c>
      <c r="E159" s="216" t="s">
        <v>1526</v>
      </c>
      <c r="F159" s="217" t="s">
        <v>1527</v>
      </c>
      <c r="G159" s="218" t="s">
        <v>1521</v>
      </c>
      <c r="H159" s="219">
        <v>3</v>
      </c>
      <c r="I159" s="220"/>
      <c r="J159" s="221">
        <f t="shared" si="0"/>
        <v>0</v>
      </c>
      <c r="K159" s="217" t="s">
        <v>5</v>
      </c>
      <c r="L159" s="222"/>
      <c r="M159" s="223" t="s">
        <v>5</v>
      </c>
      <c r="N159" s="224" t="s">
        <v>42</v>
      </c>
      <c r="O159" s="41"/>
      <c r="P159" s="184">
        <f t="shared" si="1"/>
        <v>0</v>
      </c>
      <c r="Q159" s="184">
        <v>1.2699999999999999E-2</v>
      </c>
      <c r="R159" s="184">
        <f t="shared" si="2"/>
        <v>3.8099999999999995E-2</v>
      </c>
      <c r="S159" s="184">
        <v>0</v>
      </c>
      <c r="T159" s="185">
        <f t="shared" si="3"/>
        <v>0</v>
      </c>
      <c r="AR159" s="23" t="s">
        <v>196</v>
      </c>
      <c r="AT159" s="23" t="s">
        <v>305</v>
      </c>
      <c r="AU159" s="23" t="s">
        <v>81</v>
      </c>
      <c r="AY159" s="23" t="s">
        <v>148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23" t="s">
        <v>79</v>
      </c>
      <c r="BK159" s="186">
        <f t="shared" si="9"/>
        <v>0</v>
      </c>
      <c r="BL159" s="23" t="s">
        <v>154</v>
      </c>
      <c r="BM159" s="23" t="s">
        <v>1528</v>
      </c>
    </row>
    <row r="160" spans="2:65" s="1" customFormat="1" ht="31.5" customHeight="1">
      <c r="B160" s="174"/>
      <c r="C160" s="175" t="s">
        <v>513</v>
      </c>
      <c r="D160" s="175" t="s">
        <v>150</v>
      </c>
      <c r="E160" s="176" t="s">
        <v>1529</v>
      </c>
      <c r="F160" s="177" t="s">
        <v>1530</v>
      </c>
      <c r="G160" s="178" t="s">
        <v>294</v>
      </c>
      <c r="H160" s="179">
        <v>2</v>
      </c>
      <c r="I160" s="180"/>
      <c r="J160" s="181">
        <f t="shared" si="0"/>
        <v>0</v>
      </c>
      <c r="K160" s="177" t="s">
        <v>153</v>
      </c>
      <c r="L160" s="40"/>
      <c r="M160" s="182" t="s">
        <v>5</v>
      </c>
      <c r="N160" s="183" t="s">
        <v>42</v>
      </c>
      <c r="O160" s="41"/>
      <c r="P160" s="184">
        <f t="shared" si="1"/>
        <v>0</v>
      </c>
      <c r="Q160" s="184">
        <v>2.96E-3</v>
      </c>
      <c r="R160" s="184">
        <f t="shared" si="2"/>
        <v>5.9199999999999999E-3</v>
      </c>
      <c r="S160" s="184">
        <v>0</v>
      </c>
      <c r="T160" s="185">
        <f t="shared" si="3"/>
        <v>0</v>
      </c>
      <c r="AR160" s="23" t="s">
        <v>154</v>
      </c>
      <c r="AT160" s="23" t="s">
        <v>150</v>
      </c>
      <c r="AU160" s="23" t="s">
        <v>81</v>
      </c>
      <c r="AY160" s="23" t="s">
        <v>148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23" t="s">
        <v>79</v>
      </c>
      <c r="BK160" s="186">
        <f t="shared" si="9"/>
        <v>0</v>
      </c>
      <c r="BL160" s="23" t="s">
        <v>154</v>
      </c>
      <c r="BM160" s="23" t="s">
        <v>1531</v>
      </c>
    </row>
    <row r="161" spans="2:65" s="1" customFormat="1" ht="22.5" customHeight="1">
      <c r="B161" s="174"/>
      <c r="C161" s="215" t="s">
        <v>519</v>
      </c>
      <c r="D161" s="215" t="s">
        <v>305</v>
      </c>
      <c r="E161" s="216" t="s">
        <v>1532</v>
      </c>
      <c r="F161" s="217" t="s">
        <v>1533</v>
      </c>
      <c r="G161" s="218" t="s">
        <v>1521</v>
      </c>
      <c r="H161" s="219">
        <v>1</v>
      </c>
      <c r="I161" s="220"/>
      <c r="J161" s="221">
        <f t="shared" si="0"/>
        <v>0</v>
      </c>
      <c r="K161" s="217" t="s">
        <v>5</v>
      </c>
      <c r="L161" s="222"/>
      <c r="M161" s="223" t="s">
        <v>5</v>
      </c>
      <c r="N161" s="224" t="s">
        <v>42</v>
      </c>
      <c r="O161" s="41"/>
      <c r="P161" s="184">
        <f t="shared" si="1"/>
        <v>0</v>
      </c>
      <c r="Q161" s="184">
        <v>1.4E-2</v>
      </c>
      <c r="R161" s="184">
        <f t="shared" si="2"/>
        <v>1.4E-2</v>
      </c>
      <c r="S161" s="184">
        <v>0</v>
      </c>
      <c r="T161" s="185">
        <f t="shared" si="3"/>
        <v>0</v>
      </c>
      <c r="AR161" s="23" t="s">
        <v>196</v>
      </c>
      <c r="AT161" s="23" t="s">
        <v>305</v>
      </c>
      <c r="AU161" s="23" t="s">
        <v>81</v>
      </c>
      <c r="AY161" s="23" t="s">
        <v>148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23" t="s">
        <v>79</v>
      </c>
      <c r="BK161" s="186">
        <f t="shared" si="9"/>
        <v>0</v>
      </c>
      <c r="BL161" s="23" t="s">
        <v>154</v>
      </c>
      <c r="BM161" s="23" t="s">
        <v>1534</v>
      </c>
    </row>
    <row r="162" spans="2:65" s="1" customFormat="1" ht="22.5" customHeight="1">
      <c r="B162" s="174"/>
      <c r="C162" s="215" t="s">
        <v>525</v>
      </c>
      <c r="D162" s="215" t="s">
        <v>305</v>
      </c>
      <c r="E162" s="216" t="s">
        <v>1535</v>
      </c>
      <c r="F162" s="217" t="s">
        <v>1536</v>
      </c>
      <c r="G162" s="218" t="s">
        <v>1521</v>
      </c>
      <c r="H162" s="219">
        <v>1</v>
      </c>
      <c r="I162" s="220"/>
      <c r="J162" s="221">
        <f t="shared" si="0"/>
        <v>0</v>
      </c>
      <c r="K162" s="217" t="s">
        <v>5</v>
      </c>
      <c r="L162" s="222"/>
      <c r="M162" s="223" t="s">
        <v>5</v>
      </c>
      <c r="N162" s="224" t="s">
        <v>42</v>
      </c>
      <c r="O162" s="41"/>
      <c r="P162" s="184">
        <f t="shared" si="1"/>
        <v>0</v>
      </c>
      <c r="Q162" s="184">
        <v>2.5999999999999999E-2</v>
      </c>
      <c r="R162" s="184">
        <f t="shared" si="2"/>
        <v>2.5999999999999999E-2</v>
      </c>
      <c r="S162" s="184">
        <v>0</v>
      </c>
      <c r="T162" s="185">
        <f t="shared" si="3"/>
        <v>0</v>
      </c>
      <c r="AR162" s="23" t="s">
        <v>196</v>
      </c>
      <c r="AT162" s="23" t="s">
        <v>305</v>
      </c>
      <c r="AU162" s="23" t="s">
        <v>81</v>
      </c>
      <c r="AY162" s="23" t="s">
        <v>148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23" t="s">
        <v>79</v>
      </c>
      <c r="BK162" s="186">
        <f t="shared" si="9"/>
        <v>0</v>
      </c>
      <c r="BL162" s="23" t="s">
        <v>154</v>
      </c>
      <c r="BM162" s="23" t="s">
        <v>1537</v>
      </c>
    </row>
    <row r="163" spans="2:65" s="1" customFormat="1" ht="31.5" customHeight="1">
      <c r="B163" s="174"/>
      <c r="C163" s="175" t="s">
        <v>530</v>
      </c>
      <c r="D163" s="175" t="s">
        <v>150</v>
      </c>
      <c r="E163" s="176" t="s">
        <v>1538</v>
      </c>
      <c r="F163" s="177" t="s">
        <v>1539</v>
      </c>
      <c r="G163" s="178" t="s">
        <v>294</v>
      </c>
      <c r="H163" s="179">
        <v>1</v>
      </c>
      <c r="I163" s="180"/>
      <c r="J163" s="181">
        <f t="shared" si="0"/>
        <v>0</v>
      </c>
      <c r="K163" s="177" t="s">
        <v>153</v>
      </c>
      <c r="L163" s="40"/>
      <c r="M163" s="182" t="s">
        <v>5</v>
      </c>
      <c r="N163" s="183" t="s">
        <v>42</v>
      </c>
      <c r="O163" s="41"/>
      <c r="P163" s="184">
        <f t="shared" si="1"/>
        <v>0</v>
      </c>
      <c r="Q163" s="184">
        <v>0</v>
      </c>
      <c r="R163" s="184">
        <f t="shared" si="2"/>
        <v>0</v>
      </c>
      <c r="S163" s="184">
        <v>0</v>
      </c>
      <c r="T163" s="185">
        <f t="shared" si="3"/>
        <v>0</v>
      </c>
      <c r="AR163" s="23" t="s">
        <v>154</v>
      </c>
      <c r="AT163" s="23" t="s">
        <v>150</v>
      </c>
      <c r="AU163" s="23" t="s">
        <v>81</v>
      </c>
      <c r="AY163" s="23" t="s">
        <v>148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23" t="s">
        <v>79</v>
      </c>
      <c r="BK163" s="186">
        <f t="shared" si="9"/>
        <v>0</v>
      </c>
      <c r="BL163" s="23" t="s">
        <v>154</v>
      </c>
      <c r="BM163" s="23" t="s">
        <v>1540</v>
      </c>
    </row>
    <row r="164" spans="2:65" s="1" customFormat="1" ht="31.5" customHeight="1">
      <c r="B164" s="174"/>
      <c r="C164" s="215" t="s">
        <v>535</v>
      </c>
      <c r="D164" s="215" t="s">
        <v>305</v>
      </c>
      <c r="E164" s="216" t="s">
        <v>1541</v>
      </c>
      <c r="F164" s="217" t="s">
        <v>1542</v>
      </c>
      <c r="G164" s="218" t="s">
        <v>294</v>
      </c>
      <c r="H164" s="219">
        <v>1</v>
      </c>
      <c r="I164" s="220"/>
      <c r="J164" s="221">
        <f t="shared" si="0"/>
        <v>0</v>
      </c>
      <c r="K164" s="217" t="s">
        <v>153</v>
      </c>
      <c r="L164" s="222"/>
      <c r="M164" s="223" t="s">
        <v>5</v>
      </c>
      <c r="N164" s="224" t="s">
        <v>42</v>
      </c>
      <c r="O164" s="41"/>
      <c r="P164" s="184">
        <f t="shared" si="1"/>
        <v>0</v>
      </c>
      <c r="Q164" s="184">
        <v>8.8000000000000005E-3</v>
      </c>
      <c r="R164" s="184">
        <f t="shared" si="2"/>
        <v>8.8000000000000005E-3</v>
      </c>
      <c r="S164" s="184">
        <v>0</v>
      </c>
      <c r="T164" s="185">
        <f t="shared" si="3"/>
        <v>0</v>
      </c>
      <c r="AR164" s="23" t="s">
        <v>196</v>
      </c>
      <c r="AT164" s="23" t="s">
        <v>305</v>
      </c>
      <c r="AU164" s="23" t="s">
        <v>81</v>
      </c>
      <c r="AY164" s="23" t="s">
        <v>148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23" t="s">
        <v>79</v>
      </c>
      <c r="BK164" s="186">
        <f t="shared" si="9"/>
        <v>0</v>
      </c>
      <c r="BL164" s="23" t="s">
        <v>154</v>
      </c>
      <c r="BM164" s="23" t="s">
        <v>1543</v>
      </c>
    </row>
    <row r="165" spans="2:65" s="1" customFormat="1" ht="31.5" customHeight="1">
      <c r="B165" s="174"/>
      <c r="C165" s="175" t="s">
        <v>540</v>
      </c>
      <c r="D165" s="175" t="s">
        <v>150</v>
      </c>
      <c r="E165" s="176" t="s">
        <v>1544</v>
      </c>
      <c r="F165" s="177" t="s">
        <v>1545</v>
      </c>
      <c r="G165" s="178" t="s">
        <v>294</v>
      </c>
      <c r="H165" s="179">
        <v>1</v>
      </c>
      <c r="I165" s="180"/>
      <c r="J165" s="181">
        <f t="shared" si="0"/>
        <v>0</v>
      </c>
      <c r="K165" s="177" t="s">
        <v>153</v>
      </c>
      <c r="L165" s="40"/>
      <c r="M165" s="182" t="s">
        <v>5</v>
      </c>
      <c r="N165" s="183" t="s">
        <v>42</v>
      </c>
      <c r="O165" s="41"/>
      <c r="P165" s="184">
        <f t="shared" si="1"/>
        <v>0</v>
      </c>
      <c r="Q165" s="184">
        <v>1.6100000000000001E-3</v>
      </c>
      <c r="R165" s="184">
        <f t="shared" si="2"/>
        <v>1.6100000000000001E-3</v>
      </c>
      <c r="S165" s="184">
        <v>0</v>
      </c>
      <c r="T165" s="185">
        <f t="shared" si="3"/>
        <v>0</v>
      </c>
      <c r="AR165" s="23" t="s">
        <v>154</v>
      </c>
      <c r="AT165" s="23" t="s">
        <v>150</v>
      </c>
      <c r="AU165" s="23" t="s">
        <v>81</v>
      </c>
      <c r="AY165" s="23" t="s">
        <v>148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23" t="s">
        <v>79</v>
      </c>
      <c r="BK165" s="186">
        <f t="shared" si="9"/>
        <v>0</v>
      </c>
      <c r="BL165" s="23" t="s">
        <v>154</v>
      </c>
      <c r="BM165" s="23" t="s">
        <v>1546</v>
      </c>
    </row>
    <row r="166" spans="2:65" s="1" customFormat="1" ht="22.5" customHeight="1">
      <c r="B166" s="174"/>
      <c r="C166" s="215" t="s">
        <v>344</v>
      </c>
      <c r="D166" s="215" t="s">
        <v>305</v>
      </c>
      <c r="E166" s="216" t="s">
        <v>1547</v>
      </c>
      <c r="F166" s="217" t="s">
        <v>1548</v>
      </c>
      <c r="G166" s="218" t="s">
        <v>1521</v>
      </c>
      <c r="H166" s="219">
        <v>1</v>
      </c>
      <c r="I166" s="220"/>
      <c r="J166" s="221">
        <f t="shared" si="0"/>
        <v>0</v>
      </c>
      <c r="K166" s="217" t="s">
        <v>5</v>
      </c>
      <c r="L166" s="222"/>
      <c r="M166" s="223" t="s">
        <v>5</v>
      </c>
      <c r="N166" s="224" t="s">
        <v>42</v>
      </c>
      <c r="O166" s="41"/>
      <c r="P166" s="184">
        <f t="shared" si="1"/>
        <v>0</v>
      </c>
      <c r="Q166" s="184">
        <v>1.6299999999999999E-2</v>
      </c>
      <c r="R166" s="184">
        <f t="shared" si="2"/>
        <v>1.6299999999999999E-2</v>
      </c>
      <c r="S166" s="184">
        <v>0</v>
      </c>
      <c r="T166" s="185">
        <f t="shared" si="3"/>
        <v>0</v>
      </c>
      <c r="AR166" s="23" t="s">
        <v>196</v>
      </c>
      <c r="AT166" s="23" t="s">
        <v>305</v>
      </c>
      <c r="AU166" s="23" t="s">
        <v>81</v>
      </c>
      <c r="AY166" s="23" t="s">
        <v>148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23" t="s">
        <v>79</v>
      </c>
      <c r="BK166" s="186">
        <f t="shared" si="9"/>
        <v>0</v>
      </c>
      <c r="BL166" s="23" t="s">
        <v>154</v>
      </c>
      <c r="BM166" s="23" t="s">
        <v>1549</v>
      </c>
    </row>
    <row r="167" spans="2:65" s="1" customFormat="1" ht="44.25" customHeight="1">
      <c r="B167" s="174"/>
      <c r="C167" s="175" t="s">
        <v>550</v>
      </c>
      <c r="D167" s="175" t="s">
        <v>150</v>
      </c>
      <c r="E167" s="176" t="s">
        <v>1550</v>
      </c>
      <c r="F167" s="177" t="s">
        <v>1551</v>
      </c>
      <c r="G167" s="178" t="s">
        <v>294</v>
      </c>
      <c r="H167" s="179">
        <v>8</v>
      </c>
      <c r="I167" s="180"/>
      <c r="J167" s="181">
        <f t="shared" si="0"/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 t="shared" si="1"/>
        <v>0</v>
      </c>
      <c r="Q167" s="184">
        <v>0</v>
      </c>
      <c r="R167" s="184">
        <f t="shared" si="2"/>
        <v>0</v>
      </c>
      <c r="S167" s="184">
        <v>0</v>
      </c>
      <c r="T167" s="185">
        <f t="shared" si="3"/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23" t="s">
        <v>79</v>
      </c>
      <c r="BK167" s="186">
        <f t="shared" si="9"/>
        <v>0</v>
      </c>
      <c r="BL167" s="23" t="s">
        <v>154</v>
      </c>
      <c r="BM167" s="23" t="s">
        <v>1552</v>
      </c>
    </row>
    <row r="168" spans="2:65" s="1" customFormat="1" ht="31.5" customHeight="1">
      <c r="B168" s="174"/>
      <c r="C168" s="215" t="s">
        <v>554</v>
      </c>
      <c r="D168" s="215" t="s">
        <v>305</v>
      </c>
      <c r="E168" s="216" t="s">
        <v>1553</v>
      </c>
      <c r="F168" s="217" t="s">
        <v>1554</v>
      </c>
      <c r="G168" s="218" t="s">
        <v>294</v>
      </c>
      <c r="H168" s="219">
        <v>1</v>
      </c>
      <c r="I168" s="220"/>
      <c r="J168" s="221">
        <f t="shared" si="0"/>
        <v>0</v>
      </c>
      <c r="K168" s="217" t="s">
        <v>153</v>
      </c>
      <c r="L168" s="222"/>
      <c r="M168" s="223" t="s">
        <v>5</v>
      </c>
      <c r="N168" s="224" t="s">
        <v>42</v>
      </c>
      <c r="O168" s="41"/>
      <c r="P168" s="184">
        <f t="shared" si="1"/>
        <v>0</v>
      </c>
      <c r="Q168" s="184">
        <v>8.8000000000000005E-3</v>
      </c>
      <c r="R168" s="184">
        <f t="shared" si="2"/>
        <v>8.8000000000000005E-3</v>
      </c>
      <c r="S168" s="184">
        <v>0</v>
      </c>
      <c r="T168" s="185">
        <f t="shared" si="3"/>
        <v>0</v>
      </c>
      <c r="AR168" s="23" t="s">
        <v>196</v>
      </c>
      <c r="AT168" s="23" t="s">
        <v>305</v>
      </c>
      <c r="AU168" s="23" t="s">
        <v>81</v>
      </c>
      <c r="AY168" s="23" t="s">
        <v>148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23" t="s">
        <v>79</v>
      </c>
      <c r="BK168" s="186">
        <f t="shared" si="9"/>
        <v>0</v>
      </c>
      <c r="BL168" s="23" t="s">
        <v>154</v>
      </c>
      <c r="BM168" s="23" t="s">
        <v>1555</v>
      </c>
    </row>
    <row r="169" spans="2:65" s="1" customFormat="1" ht="22.5" customHeight="1">
      <c r="B169" s="174"/>
      <c r="C169" s="215" t="s">
        <v>558</v>
      </c>
      <c r="D169" s="215" t="s">
        <v>305</v>
      </c>
      <c r="E169" s="216" t="s">
        <v>1556</v>
      </c>
      <c r="F169" s="217" t="s">
        <v>1557</v>
      </c>
      <c r="G169" s="218" t="s">
        <v>294</v>
      </c>
      <c r="H169" s="219">
        <v>4</v>
      </c>
      <c r="I169" s="220"/>
      <c r="J169" s="221">
        <f t="shared" si="0"/>
        <v>0</v>
      </c>
      <c r="K169" s="217" t="s">
        <v>153</v>
      </c>
      <c r="L169" s="222"/>
      <c r="M169" s="223" t="s">
        <v>5</v>
      </c>
      <c r="N169" s="224" t="s">
        <v>42</v>
      </c>
      <c r="O169" s="41"/>
      <c r="P169" s="184">
        <f t="shared" si="1"/>
        <v>0</v>
      </c>
      <c r="Q169" s="184">
        <v>9.1999999999999998E-3</v>
      </c>
      <c r="R169" s="184">
        <f t="shared" si="2"/>
        <v>3.6799999999999999E-2</v>
      </c>
      <c r="S169" s="184">
        <v>0</v>
      </c>
      <c r="T169" s="185">
        <f t="shared" si="3"/>
        <v>0</v>
      </c>
      <c r="AR169" s="23" t="s">
        <v>196</v>
      </c>
      <c r="AT169" s="23" t="s">
        <v>305</v>
      </c>
      <c r="AU169" s="23" t="s">
        <v>81</v>
      </c>
      <c r="AY169" s="23" t="s">
        <v>148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23" t="s">
        <v>79</v>
      </c>
      <c r="BK169" s="186">
        <f t="shared" si="9"/>
        <v>0</v>
      </c>
      <c r="BL169" s="23" t="s">
        <v>154</v>
      </c>
      <c r="BM169" s="23" t="s">
        <v>1558</v>
      </c>
    </row>
    <row r="170" spans="2:65" s="1" customFormat="1" ht="22.5" customHeight="1">
      <c r="B170" s="174"/>
      <c r="C170" s="215" t="s">
        <v>565</v>
      </c>
      <c r="D170" s="215" t="s">
        <v>305</v>
      </c>
      <c r="E170" s="216" t="s">
        <v>1559</v>
      </c>
      <c r="F170" s="217" t="s">
        <v>1560</v>
      </c>
      <c r="G170" s="218" t="s">
        <v>294</v>
      </c>
      <c r="H170" s="219">
        <v>2</v>
      </c>
      <c r="I170" s="220"/>
      <c r="J170" s="221">
        <f t="shared" si="0"/>
        <v>0</v>
      </c>
      <c r="K170" s="217" t="s">
        <v>153</v>
      </c>
      <c r="L170" s="222"/>
      <c r="M170" s="223" t="s">
        <v>5</v>
      </c>
      <c r="N170" s="224" t="s">
        <v>42</v>
      </c>
      <c r="O170" s="41"/>
      <c r="P170" s="184">
        <f t="shared" si="1"/>
        <v>0</v>
      </c>
      <c r="Q170" s="184">
        <v>1.01E-2</v>
      </c>
      <c r="R170" s="184">
        <f t="shared" si="2"/>
        <v>2.0199999999999999E-2</v>
      </c>
      <c r="S170" s="184">
        <v>0</v>
      </c>
      <c r="T170" s="185">
        <f t="shared" si="3"/>
        <v>0</v>
      </c>
      <c r="AR170" s="23" t="s">
        <v>196</v>
      </c>
      <c r="AT170" s="23" t="s">
        <v>305</v>
      </c>
      <c r="AU170" s="23" t="s">
        <v>81</v>
      </c>
      <c r="AY170" s="23" t="s">
        <v>148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23" t="s">
        <v>79</v>
      </c>
      <c r="BK170" s="186">
        <f t="shared" si="9"/>
        <v>0</v>
      </c>
      <c r="BL170" s="23" t="s">
        <v>154</v>
      </c>
      <c r="BM170" s="23" t="s">
        <v>1561</v>
      </c>
    </row>
    <row r="171" spans="2:65" s="1" customFormat="1" ht="22.5" customHeight="1">
      <c r="B171" s="174"/>
      <c r="C171" s="215" t="s">
        <v>569</v>
      </c>
      <c r="D171" s="215" t="s">
        <v>305</v>
      </c>
      <c r="E171" s="216" t="s">
        <v>1562</v>
      </c>
      <c r="F171" s="217" t="s">
        <v>1563</v>
      </c>
      <c r="G171" s="218" t="s">
        <v>294</v>
      </c>
      <c r="H171" s="219">
        <v>1</v>
      </c>
      <c r="I171" s="220"/>
      <c r="J171" s="221">
        <f t="shared" si="0"/>
        <v>0</v>
      </c>
      <c r="K171" s="217" t="s">
        <v>153</v>
      </c>
      <c r="L171" s="222"/>
      <c r="M171" s="223" t="s">
        <v>5</v>
      </c>
      <c r="N171" s="224" t="s">
        <v>42</v>
      </c>
      <c r="O171" s="41"/>
      <c r="P171" s="184">
        <f t="shared" si="1"/>
        <v>0</v>
      </c>
      <c r="Q171" s="184">
        <v>8.3000000000000001E-3</v>
      </c>
      <c r="R171" s="184">
        <f t="shared" si="2"/>
        <v>8.3000000000000001E-3</v>
      </c>
      <c r="S171" s="184">
        <v>0</v>
      </c>
      <c r="T171" s="185">
        <f t="shared" si="3"/>
        <v>0</v>
      </c>
      <c r="AR171" s="23" t="s">
        <v>196</v>
      </c>
      <c r="AT171" s="23" t="s">
        <v>305</v>
      </c>
      <c r="AU171" s="23" t="s">
        <v>81</v>
      </c>
      <c r="AY171" s="23" t="s">
        <v>148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23" t="s">
        <v>79</v>
      </c>
      <c r="BK171" s="186">
        <f t="shared" si="9"/>
        <v>0</v>
      </c>
      <c r="BL171" s="23" t="s">
        <v>154</v>
      </c>
      <c r="BM171" s="23" t="s">
        <v>1564</v>
      </c>
    </row>
    <row r="172" spans="2:65" s="1" customFormat="1" ht="44.25" customHeight="1">
      <c r="B172" s="174"/>
      <c r="C172" s="175" t="s">
        <v>573</v>
      </c>
      <c r="D172" s="175" t="s">
        <v>150</v>
      </c>
      <c r="E172" s="176" t="s">
        <v>1565</v>
      </c>
      <c r="F172" s="177" t="s">
        <v>1566</v>
      </c>
      <c r="G172" s="178" t="s">
        <v>294</v>
      </c>
      <c r="H172" s="179">
        <v>1</v>
      </c>
      <c r="I172" s="180"/>
      <c r="J172" s="181">
        <f t="shared" si="0"/>
        <v>0</v>
      </c>
      <c r="K172" s="177" t="s">
        <v>153</v>
      </c>
      <c r="L172" s="40"/>
      <c r="M172" s="182" t="s">
        <v>5</v>
      </c>
      <c r="N172" s="183" t="s">
        <v>42</v>
      </c>
      <c r="O172" s="41"/>
      <c r="P172" s="184">
        <f t="shared" si="1"/>
        <v>0</v>
      </c>
      <c r="Q172" s="184">
        <v>0</v>
      </c>
      <c r="R172" s="184">
        <f t="shared" si="2"/>
        <v>0</v>
      </c>
      <c r="S172" s="184">
        <v>0</v>
      </c>
      <c r="T172" s="185">
        <f t="shared" si="3"/>
        <v>0</v>
      </c>
      <c r="AR172" s="23" t="s">
        <v>154</v>
      </c>
      <c r="AT172" s="23" t="s">
        <v>150</v>
      </c>
      <c r="AU172" s="23" t="s">
        <v>81</v>
      </c>
      <c r="AY172" s="23" t="s">
        <v>148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23" t="s">
        <v>79</v>
      </c>
      <c r="BK172" s="186">
        <f t="shared" si="9"/>
        <v>0</v>
      </c>
      <c r="BL172" s="23" t="s">
        <v>154</v>
      </c>
      <c r="BM172" s="23" t="s">
        <v>1567</v>
      </c>
    </row>
    <row r="173" spans="2:65" s="1" customFormat="1" ht="31.5" customHeight="1">
      <c r="B173" s="174"/>
      <c r="C173" s="215" t="s">
        <v>577</v>
      </c>
      <c r="D173" s="215" t="s">
        <v>305</v>
      </c>
      <c r="E173" s="216" t="s">
        <v>1568</v>
      </c>
      <c r="F173" s="217" t="s">
        <v>1569</v>
      </c>
      <c r="G173" s="218" t="s">
        <v>294</v>
      </c>
      <c r="H173" s="219">
        <v>1</v>
      </c>
      <c r="I173" s="220"/>
      <c r="J173" s="221">
        <f t="shared" si="0"/>
        <v>0</v>
      </c>
      <c r="K173" s="217" t="s">
        <v>153</v>
      </c>
      <c r="L173" s="222"/>
      <c r="M173" s="223" t="s">
        <v>5</v>
      </c>
      <c r="N173" s="224" t="s">
        <v>42</v>
      </c>
      <c r="O173" s="41"/>
      <c r="P173" s="184">
        <f t="shared" si="1"/>
        <v>0</v>
      </c>
      <c r="Q173" s="184">
        <v>1.4999999999999999E-2</v>
      </c>
      <c r="R173" s="184">
        <f t="shared" si="2"/>
        <v>1.4999999999999999E-2</v>
      </c>
      <c r="S173" s="184">
        <v>0</v>
      </c>
      <c r="T173" s="185">
        <f t="shared" si="3"/>
        <v>0</v>
      </c>
      <c r="AR173" s="23" t="s">
        <v>196</v>
      </c>
      <c r="AT173" s="23" t="s">
        <v>305</v>
      </c>
      <c r="AU173" s="23" t="s">
        <v>81</v>
      </c>
      <c r="AY173" s="23" t="s">
        <v>148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23" t="s">
        <v>79</v>
      </c>
      <c r="BK173" s="186">
        <f t="shared" si="9"/>
        <v>0</v>
      </c>
      <c r="BL173" s="23" t="s">
        <v>154</v>
      </c>
      <c r="BM173" s="23" t="s">
        <v>1570</v>
      </c>
    </row>
    <row r="174" spans="2:65" s="1" customFormat="1" ht="44.25" customHeight="1">
      <c r="B174" s="174"/>
      <c r="C174" s="175" t="s">
        <v>581</v>
      </c>
      <c r="D174" s="175" t="s">
        <v>150</v>
      </c>
      <c r="E174" s="176" t="s">
        <v>1571</v>
      </c>
      <c r="F174" s="177" t="s">
        <v>1572</v>
      </c>
      <c r="G174" s="178" t="s">
        <v>294</v>
      </c>
      <c r="H174" s="179">
        <v>7</v>
      </c>
      <c r="I174" s="180"/>
      <c r="J174" s="181">
        <f t="shared" si="0"/>
        <v>0</v>
      </c>
      <c r="K174" s="177" t="s">
        <v>153</v>
      </c>
      <c r="L174" s="40"/>
      <c r="M174" s="182" t="s">
        <v>5</v>
      </c>
      <c r="N174" s="183" t="s">
        <v>42</v>
      </c>
      <c r="O174" s="41"/>
      <c r="P174" s="184">
        <f t="shared" si="1"/>
        <v>0</v>
      </c>
      <c r="Q174" s="184">
        <v>0</v>
      </c>
      <c r="R174" s="184">
        <f t="shared" si="2"/>
        <v>0</v>
      </c>
      <c r="S174" s="184">
        <v>0</v>
      </c>
      <c r="T174" s="185">
        <f t="shared" si="3"/>
        <v>0</v>
      </c>
      <c r="AR174" s="23" t="s">
        <v>154</v>
      </c>
      <c r="AT174" s="23" t="s">
        <v>150</v>
      </c>
      <c r="AU174" s="23" t="s">
        <v>81</v>
      </c>
      <c r="AY174" s="23" t="s">
        <v>148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23" t="s">
        <v>79</v>
      </c>
      <c r="BK174" s="186">
        <f t="shared" si="9"/>
        <v>0</v>
      </c>
      <c r="BL174" s="23" t="s">
        <v>154</v>
      </c>
      <c r="BM174" s="23" t="s">
        <v>1573</v>
      </c>
    </row>
    <row r="175" spans="2:65" s="1" customFormat="1" ht="31.5" customHeight="1">
      <c r="B175" s="174"/>
      <c r="C175" s="215" t="s">
        <v>586</v>
      </c>
      <c r="D175" s="215" t="s">
        <v>305</v>
      </c>
      <c r="E175" s="216" t="s">
        <v>1574</v>
      </c>
      <c r="F175" s="217" t="s">
        <v>1575</v>
      </c>
      <c r="G175" s="218" t="s">
        <v>294</v>
      </c>
      <c r="H175" s="219">
        <v>1</v>
      </c>
      <c r="I175" s="220"/>
      <c r="J175" s="221">
        <f t="shared" si="0"/>
        <v>0</v>
      </c>
      <c r="K175" s="217" t="s">
        <v>153</v>
      </c>
      <c r="L175" s="222"/>
      <c r="M175" s="223" t="s">
        <v>5</v>
      </c>
      <c r="N175" s="224" t="s">
        <v>42</v>
      </c>
      <c r="O175" s="41"/>
      <c r="P175" s="184">
        <f t="shared" si="1"/>
        <v>0</v>
      </c>
      <c r="Q175" s="184">
        <v>1.6E-2</v>
      </c>
      <c r="R175" s="184">
        <f t="shared" si="2"/>
        <v>1.6E-2</v>
      </c>
      <c r="S175" s="184">
        <v>0</v>
      </c>
      <c r="T175" s="185">
        <f t="shared" si="3"/>
        <v>0</v>
      </c>
      <c r="AR175" s="23" t="s">
        <v>196</v>
      </c>
      <c r="AT175" s="23" t="s">
        <v>305</v>
      </c>
      <c r="AU175" s="23" t="s">
        <v>81</v>
      </c>
      <c r="AY175" s="23" t="s">
        <v>148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23" t="s">
        <v>79</v>
      </c>
      <c r="BK175" s="186">
        <f t="shared" si="9"/>
        <v>0</v>
      </c>
      <c r="BL175" s="23" t="s">
        <v>154</v>
      </c>
      <c r="BM175" s="23" t="s">
        <v>1576</v>
      </c>
    </row>
    <row r="176" spans="2:65" s="1" customFormat="1" ht="31.5" customHeight="1">
      <c r="B176" s="174"/>
      <c r="C176" s="215" t="s">
        <v>592</v>
      </c>
      <c r="D176" s="215" t="s">
        <v>305</v>
      </c>
      <c r="E176" s="216" t="s">
        <v>1577</v>
      </c>
      <c r="F176" s="217" t="s">
        <v>1578</v>
      </c>
      <c r="G176" s="218" t="s">
        <v>294</v>
      </c>
      <c r="H176" s="219">
        <v>1</v>
      </c>
      <c r="I176" s="220"/>
      <c r="J176" s="221">
        <f t="shared" si="0"/>
        <v>0</v>
      </c>
      <c r="K176" s="217" t="s">
        <v>153</v>
      </c>
      <c r="L176" s="222"/>
      <c r="M176" s="223" t="s">
        <v>5</v>
      </c>
      <c r="N176" s="224" t="s">
        <v>42</v>
      </c>
      <c r="O176" s="41"/>
      <c r="P176" s="184">
        <f t="shared" si="1"/>
        <v>0</v>
      </c>
      <c r="Q176" s="184">
        <v>1.35E-2</v>
      </c>
      <c r="R176" s="184">
        <f t="shared" si="2"/>
        <v>1.35E-2</v>
      </c>
      <c r="S176" s="184">
        <v>0</v>
      </c>
      <c r="T176" s="185">
        <f t="shared" si="3"/>
        <v>0</v>
      </c>
      <c r="AR176" s="23" t="s">
        <v>196</v>
      </c>
      <c r="AT176" s="23" t="s">
        <v>305</v>
      </c>
      <c r="AU176" s="23" t="s">
        <v>81</v>
      </c>
      <c r="AY176" s="23" t="s">
        <v>148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23" t="s">
        <v>79</v>
      </c>
      <c r="BK176" s="186">
        <f t="shared" si="9"/>
        <v>0</v>
      </c>
      <c r="BL176" s="23" t="s">
        <v>154</v>
      </c>
      <c r="BM176" s="23" t="s">
        <v>1579</v>
      </c>
    </row>
    <row r="177" spans="2:65" s="1" customFormat="1" ht="22.5" customHeight="1">
      <c r="B177" s="174"/>
      <c r="C177" s="215" t="s">
        <v>597</v>
      </c>
      <c r="D177" s="215" t="s">
        <v>305</v>
      </c>
      <c r="E177" s="216" t="s">
        <v>1580</v>
      </c>
      <c r="F177" s="217" t="s">
        <v>1581</v>
      </c>
      <c r="G177" s="218" t="s">
        <v>294</v>
      </c>
      <c r="H177" s="219">
        <v>2</v>
      </c>
      <c r="I177" s="220"/>
      <c r="J177" s="221">
        <f t="shared" si="0"/>
        <v>0</v>
      </c>
      <c r="K177" s="217" t="s">
        <v>153</v>
      </c>
      <c r="L177" s="222"/>
      <c r="M177" s="223" t="s">
        <v>5</v>
      </c>
      <c r="N177" s="224" t="s">
        <v>42</v>
      </c>
      <c r="O177" s="41"/>
      <c r="P177" s="184">
        <f t="shared" si="1"/>
        <v>0</v>
      </c>
      <c r="Q177" s="184">
        <v>1.4800000000000001E-2</v>
      </c>
      <c r="R177" s="184">
        <f t="shared" si="2"/>
        <v>2.9600000000000001E-2</v>
      </c>
      <c r="S177" s="184">
        <v>0</v>
      </c>
      <c r="T177" s="185">
        <f t="shared" si="3"/>
        <v>0</v>
      </c>
      <c r="AR177" s="23" t="s">
        <v>196</v>
      </c>
      <c r="AT177" s="23" t="s">
        <v>305</v>
      </c>
      <c r="AU177" s="23" t="s">
        <v>81</v>
      </c>
      <c r="AY177" s="23" t="s">
        <v>148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23" t="s">
        <v>79</v>
      </c>
      <c r="BK177" s="186">
        <f t="shared" si="9"/>
        <v>0</v>
      </c>
      <c r="BL177" s="23" t="s">
        <v>154</v>
      </c>
      <c r="BM177" s="23" t="s">
        <v>1582</v>
      </c>
    </row>
    <row r="178" spans="2:65" s="1" customFormat="1" ht="22.5" customHeight="1">
      <c r="B178" s="174"/>
      <c r="C178" s="215" t="s">
        <v>602</v>
      </c>
      <c r="D178" s="215" t="s">
        <v>305</v>
      </c>
      <c r="E178" s="216" t="s">
        <v>1583</v>
      </c>
      <c r="F178" s="217" t="s">
        <v>1584</v>
      </c>
      <c r="G178" s="218" t="s">
        <v>294</v>
      </c>
      <c r="H178" s="219">
        <v>2</v>
      </c>
      <c r="I178" s="220"/>
      <c r="J178" s="221">
        <f t="shared" si="0"/>
        <v>0</v>
      </c>
      <c r="K178" s="217" t="s">
        <v>153</v>
      </c>
      <c r="L178" s="222"/>
      <c r="M178" s="223" t="s">
        <v>5</v>
      </c>
      <c r="N178" s="224" t="s">
        <v>42</v>
      </c>
      <c r="O178" s="41"/>
      <c r="P178" s="184">
        <f t="shared" si="1"/>
        <v>0</v>
      </c>
      <c r="Q178" s="184">
        <v>1.6500000000000001E-2</v>
      </c>
      <c r="R178" s="184">
        <f t="shared" si="2"/>
        <v>3.3000000000000002E-2</v>
      </c>
      <c r="S178" s="184">
        <v>0</v>
      </c>
      <c r="T178" s="185">
        <f t="shared" si="3"/>
        <v>0</v>
      </c>
      <c r="AR178" s="23" t="s">
        <v>196</v>
      </c>
      <c r="AT178" s="23" t="s">
        <v>305</v>
      </c>
      <c r="AU178" s="23" t="s">
        <v>81</v>
      </c>
      <c r="AY178" s="23" t="s">
        <v>148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23" t="s">
        <v>79</v>
      </c>
      <c r="BK178" s="186">
        <f t="shared" si="9"/>
        <v>0</v>
      </c>
      <c r="BL178" s="23" t="s">
        <v>154</v>
      </c>
      <c r="BM178" s="23" t="s">
        <v>1585</v>
      </c>
    </row>
    <row r="179" spans="2:65" s="1" customFormat="1" ht="22.5" customHeight="1">
      <c r="B179" s="174"/>
      <c r="C179" s="215" t="s">
        <v>608</v>
      </c>
      <c r="D179" s="215" t="s">
        <v>305</v>
      </c>
      <c r="E179" s="216" t="s">
        <v>1586</v>
      </c>
      <c r="F179" s="217" t="s">
        <v>1587</v>
      </c>
      <c r="G179" s="218" t="s">
        <v>294</v>
      </c>
      <c r="H179" s="219">
        <v>1</v>
      </c>
      <c r="I179" s="220"/>
      <c r="J179" s="221">
        <f t="shared" si="0"/>
        <v>0</v>
      </c>
      <c r="K179" s="217" t="s">
        <v>153</v>
      </c>
      <c r="L179" s="222"/>
      <c r="M179" s="223" t="s">
        <v>5</v>
      </c>
      <c r="N179" s="224" t="s">
        <v>42</v>
      </c>
      <c r="O179" s="41"/>
      <c r="P179" s="184">
        <f t="shared" si="1"/>
        <v>0</v>
      </c>
      <c r="Q179" s="184">
        <v>1.26E-2</v>
      </c>
      <c r="R179" s="184">
        <f t="shared" si="2"/>
        <v>1.26E-2</v>
      </c>
      <c r="S179" s="184">
        <v>0</v>
      </c>
      <c r="T179" s="185">
        <f t="shared" si="3"/>
        <v>0</v>
      </c>
      <c r="AR179" s="23" t="s">
        <v>196</v>
      </c>
      <c r="AT179" s="23" t="s">
        <v>305</v>
      </c>
      <c r="AU179" s="23" t="s">
        <v>81</v>
      </c>
      <c r="AY179" s="23" t="s">
        <v>148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23" t="s">
        <v>79</v>
      </c>
      <c r="BK179" s="186">
        <f t="shared" si="9"/>
        <v>0</v>
      </c>
      <c r="BL179" s="23" t="s">
        <v>154</v>
      </c>
      <c r="BM179" s="23" t="s">
        <v>1588</v>
      </c>
    </row>
    <row r="180" spans="2:65" s="1" customFormat="1" ht="31.5" customHeight="1">
      <c r="B180" s="174"/>
      <c r="C180" s="175" t="s">
        <v>612</v>
      </c>
      <c r="D180" s="175" t="s">
        <v>150</v>
      </c>
      <c r="E180" s="176" t="s">
        <v>1589</v>
      </c>
      <c r="F180" s="177" t="s">
        <v>1590</v>
      </c>
      <c r="G180" s="178" t="s">
        <v>294</v>
      </c>
      <c r="H180" s="179">
        <v>1</v>
      </c>
      <c r="I180" s="180"/>
      <c r="J180" s="181">
        <f t="shared" si="0"/>
        <v>0</v>
      </c>
      <c r="K180" s="177" t="s">
        <v>153</v>
      </c>
      <c r="L180" s="40"/>
      <c r="M180" s="182" t="s">
        <v>5</v>
      </c>
      <c r="N180" s="183" t="s">
        <v>42</v>
      </c>
      <c r="O180" s="41"/>
      <c r="P180" s="184">
        <f t="shared" si="1"/>
        <v>0</v>
      </c>
      <c r="Q180" s="184">
        <v>8.5999999999999998E-4</v>
      </c>
      <c r="R180" s="184">
        <f t="shared" si="2"/>
        <v>8.5999999999999998E-4</v>
      </c>
      <c r="S180" s="184">
        <v>0</v>
      </c>
      <c r="T180" s="185">
        <f t="shared" si="3"/>
        <v>0</v>
      </c>
      <c r="AR180" s="23" t="s">
        <v>154</v>
      </c>
      <c r="AT180" s="23" t="s">
        <v>150</v>
      </c>
      <c r="AU180" s="23" t="s">
        <v>81</v>
      </c>
      <c r="AY180" s="23" t="s">
        <v>148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23" t="s">
        <v>79</v>
      </c>
      <c r="BK180" s="186">
        <f t="shared" si="9"/>
        <v>0</v>
      </c>
      <c r="BL180" s="23" t="s">
        <v>154</v>
      </c>
      <c r="BM180" s="23" t="s">
        <v>1591</v>
      </c>
    </row>
    <row r="181" spans="2:65" s="339" customFormat="1" ht="31.5" customHeight="1">
      <c r="B181" s="326"/>
      <c r="C181" s="327" t="s">
        <v>620</v>
      </c>
      <c r="D181" s="327" t="s">
        <v>305</v>
      </c>
      <c r="E181" s="328" t="s">
        <v>1592</v>
      </c>
      <c r="F181" s="329" t="s">
        <v>1593</v>
      </c>
      <c r="G181" s="330" t="s">
        <v>1517</v>
      </c>
      <c r="H181" s="331">
        <v>1</v>
      </c>
      <c r="I181" s="332"/>
      <c r="J181" s="332">
        <f t="shared" si="0"/>
        <v>0</v>
      </c>
      <c r="K181" s="329" t="s">
        <v>5</v>
      </c>
      <c r="L181" s="333" t="s">
        <v>2030</v>
      </c>
      <c r="M181" s="334" t="s">
        <v>5</v>
      </c>
      <c r="N181" s="335" t="s">
        <v>42</v>
      </c>
      <c r="O181" s="336"/>
      <c r="P181" s="337">
        <f t="shared" si="1"/>
        <v>0</v>
      </c>
      <c r="Q181" s="337">
        <v>1.7999999999999999E-2</v>
      </c>
      <c r="R181" s="337">
        <f t="shared" si="2"/>
        <v>1.7999999999999999E-2</v>
      </c>
      <c r="S181" s="337">
        <v>0</v>
      </c>
      <c r="T181" s="338">
        <f t="shared" si="3"/>
        <v>0</v>
      </c>
      <c r="AR181" s="340" t="s">
        <v>196</v>
      </c>
      <c r="AT181" s="340" t="s">
        <v>305</v>
      </c>
      <c r="AU181" s="340" t="s">
        <v>81</v>
      </c>
      <c r="AY181" s="340" t="s">
        <v>148</v>
      </c>
      <c r="BE181" s="341">
        <f t="shared" si="4"/>
        <v>0</v>
      </c>
      <c r="BF181" s="341">
        <f t="shared" si="5"/>
        <v>0</v>
      </c>
      <c r="BG181" s="341">
        <f t="shared" si="6"/>
        <v>0</v>
      </c>
      <c r="BH181" s="341">
        <f t="shared" si="7"/>
        <v>0</v>
      </c>
      <c r="BI181" s="341">
        <f t="shared" si="8"/>
        <v>0</v>
      </c>
      <c r="BJ181" s="340" t="s">
        <v>79</v>
      </c>
      <c r="BK181" s="341">
        <f t="shared" si="9"/>
        <v>0</v>
      </c>
      <c r="BL181" s="340" t="s">
        <v>154</v>
      </c>
      <c r="BM181" s="340" t="s">
        <v>1594</v>
      </c>
    </row>
    <row r="182" spans="2:65" s="339" customFormat="1" ht="31.5" customHeight="1">
      <c r="B182" s="326"/>
      <c r="C182" s="327" t="s">
        <v>625</v>
      </c>
      <c r="D182" s="327" t="s">
        <v>305</v>
      </c>
      <c r="E182" s="328" t="s">
        <v>1595</v>
      </c>
      <c r="F182" s="329" t="s">
        <v>1596</v>
      </c>
      <c r="G182" s="330" t="s">
        <v>1517</v>
      </c>
      <c r="H182" s="331">
        <v>1</v>
      </c>
      <c r="I182" s="332"/>
      <c r="J182" s="332">
        <f t="shared" si="0"/>
        <v>0</v>
      </c>
      <c r="K182" s="329" t="s">
        <v>5</v>
      </c>
      <c r="L182" s="333" t="s">
        <v>2030</v>
      </c>
      <c r="M182" s="334" t="s">
        <v>5</v>
      </c>
      <c r="N182" s="335" t="s">
        <v>42</v>
      </c>
      <c r="O182" s="336"/>
      <c r="P182" s="337">
        <f t="shared" si="1"/>
        <v>0</v>
      </c>
      <c r="Q182" s="337">
        <v>6.0000000000000001E-3</v>
      </c>
      <c r="R182" s="337">
        <f t="shared" si="2"/>
        <v>6.0000000000000001E-3</v>
      </c>
      <c r="S182" s="337">
        <v>0</v>
      </c>
      <c r="T182" s="338">
        <f t="shared" si="3"/>
        <v>0</v>
      </c>
      <c r="AR182" s="340" t="s">
        <v>196</v>
      </c>
      <c r="AT182" s="340" t="s">
        <v>305</v>
      </c>
      <c r="AU182" s="340" t="s">
        <v>81</v>
      </c>
      <c r="AY182" s="340" t="s">
        <v>148</v>
      </c>
      <c r="BE182" s="341">
        <f t="shared" si="4"/>
        <v>0</v>
      </c>
      <c r="BF182" s="341">
        <f t="shared" si="5"/>
        <v>0</v>
      </c>
      <c r="BG182" s="341">
        <f t="shared" si="6"/>
        <v>0</v>
      </c>
      <c r="BH182" s="341">
        <f t="shared" si="7"/>
        <v>0</v>
      </c>
      <c r="BI182" s="341">
        <f t="shared" si="8"/>
        <v>0</v>
      </c>
      <c r="BJ182" s="340" t="s">
        <v>79</v>
      </c>
      <c r="BK182" s="341">
        <f t="shared" si="9"/>
        <v>0</v>
      </c>
      <c r="BL182" s="340" t="s">
        <v>154</v>
      </c>
      <c r="BM182" s="340" t="s">
        <v>1597</v>
      </c>
    </row>
    <row r="183" spans="2:65" s="1" customFormat="1" ht="22.5" customHeight="1">
      <c r="B183" s="174"/>
      <c r="C183" s="175" t="s">
        <v>631</v>
      </c>
      <c r="D183" s="175" t="s">
        <v>150</v>
      </c>
      <c r="E183" s="176" t="s">
        <v>1598</v>
      </c>
      <c r="F183" s="177" t="s">
        <v>1599</v>
      </c>
      <c r="G183" s="178" t="s">
        <v>294</v>
      </c>
      <c r="H183" s="179">
        <v>1</v>
      </c>
      <c r="I183" s="180"/>
      <c r="J183" s="181">
        <f t="shared" si="0"/>
        <v>0</v>
      </c>
      <c r="K183" s="177" t="s">
        <v>153</v>
      </c>
      <c r="L183" s="40"/>
      <c r="M183" s="182" t="s">
        <v>5</v>
      </c>
      <c r="N183" s="183" t="s">
        <v>42</v>
      </c>
      <c r="O183" s="41"/>
      <c r="P183" s="184">
        <f t="shared" si="1"/>
        <v>0</v>
      </c>
      <c r="Q183" s="184">
        <v>3.4000000000000002E-4</v>
      </c>
      <c r="R183" s="184">
        <f t="shared" si="2"/>
        <v>3.4000000000000002E-4</v>
      </c>
      <c r="S183" s="184">
        <v>0</v>
      </c>
      <c r="T183" s="185">
        <f t="shared" si="3"/>
        <v>0</v>
      </c>
      <c r="AR183" s="23" t="s">
        <v>154</v>
      </c>
      <c r="AT183" s="23" t="s">
        <v>150</v>
      </c>
      <c r="AU183" s="23" t="s">
        <v>81</v>
      </c>
      <c r="AY183" s="23" t="s">
        <v>148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23" t="s">
        <v>79</v>
      </c>
      <c r="BK183" s="186">
        <f t="shared" si="9"/>
        <v>0</v>
      </c>
      <c r="BL183" s="23" t="s">
        <v>154</v>
      </c>
      <c r="BM183" s="23" t="s">
        <v>1600</v>
      </c>
    </row>
    <row r="184" spans="2:65" s="339" customFormat="1" ht="31.5" customHeight="1">
      <c r="B184" s="326"/>
      <c r="C184" s="327" t="s">
        <v>347</v>
      </c>
      <c r="D184" s="327" t="s">
        <v>305</v>
      </c>
      <c r="E184" s="328" t="s">
        <v>1601</v>
      </c>
      <c r="F184" s="329" t="s">
        <v>1602</v>
      </c>
      <c r="G184" s="330" t="s">
        <v>1517</v>
      </c>
      <c r="H184" s="331">
        <v>1</v>
      </c>
      <c r="I184" s="332"/>
      <c r="J184" s="332">
        <f t="shared" si="0"/>
        <v>0</v>
      </c>
      <c r="K184" s="329" t="s">
        <v>5</v>
      </c>
      <c r="L184" s="333" t="s">
        <v>2030</v>
      </c>
      <c r="M184" s="334" t="s">
        <v>5</v>
      </c>
      <c r="N184" s="335" t="s">
        <v>42</v>
      </c>
      <c r="O184" s="336"/>
      <c r="P184" s="337">
        <f t="shared" si="1"/>
        <v>0</v>
      </c>
      <c r="Q184" s="337">
        <v>3.3000000000000002E-2</v>
      </c>
      <c r="R184" s="337">
        <f t="shared" si="2"/>
        <v>3.3000000000000002E-2</v>
      </c>
      <c r="S184" s="337">
        <v>0</v>
      </c>
      <c r="T184" s="338">
        <f t="shared" si="3"/>
        <v>0</v>
      </c>
      <c r="AR184" s="340" t="s">
        <v>196</v>
      </c>
      <c r="AT184" s="340" t="s">
        <v>305</v>
      </c>
      <c r="AU184" s="340" t="s">
        <v>81</v>
      </c>
      <c r="AY184" s="340" t="s">
        <v>148</v>
      </c>
      <c r="BE184" s="341">
        <f t="shared" si="4"/>
        <v>0</v>
      </c>
      <c r="BF184" s="341">
        <f t="shared" si="5"/>
        <v>0</v>
      </c>
      <c r="BG184" s="341">
        <f t="shared" si="6"/>
        <v>0</v>
      </c>
      <c r="BH184" s="341">
        <f t="shared" si="7"/>
        <v>0</v>
      </c>
      <c r="BI184" s="341">
        <f t="shared" si="8"/>
        <v>0</v>
      </c>
      <c r="BJ184" s="340" t="s">
        <v>79</v>
      </c>
      <c r="BK184" s="341">
        <f t="shared" si="9"/>
        <v>0</v>
      </c>
      <c r="BL184" s="340" t="s">
        <v>154</v>
      </c>
      <c r="BM184" s="340" t="s">
        <v>1603</v>
      </c>
    </row>
    <row r="185" spans="2:65" s="1" customFormat="1" ht="22.5" customHeight="1">
      <c r="B185" s="174"/>
      <c r="C185" s="175" t="s">
        <v>644</v>
      </c>
      <c r="D185" s="175" t="s">
        <v>150</v>
      </c>
      <c r="E185" s="176" t="s">
        <v>1604</v>
      </c>
      <c r="F185" s="177" t="s">
        <v>1605</v>
      </c>
      <c r="G185" s="178" t="s">
        <v>214</v>
      </c>
      <c r="H185" s="179">
        <v>49.95</v>
      </c>
      <c r="I185" s="180"/>
      <c r="J185" s="181">
        <f t="shared" si="0"/>
        <v>0</v>
      </c>
      <c r="K185" s="177" t="s">
        <v>153</v>
      </c>
      <c r="L185" s="40"/>
      <c r="M185" s="182" t="s">
        <v>5</v>
      </c>
      <c r="N185" s="183" t="s">
        <v>42</v>
      </c>
      <c r="O185" s="41"/>
      <c r="P185" s="184">
        <f t="shared" si="1"/>
        <v>0</v>
      </c>
      <c r="Q185" s="184">
        <v>0</v>
      </c>
      <c r="R185" s="184">
        <f t="shared" si="2"/>
        <v>0</v>
      </c>
      <c r="S185" s="184">
        <v>0</v>
      </c>
      <c r="T185" s="185">
        <f t="shared" si="3"/>
        <v>0</v>
      </c>
      <c r="AR185" s="23" t="s">
        <v>154</v>
      </c>
      <c r="AT185" s="23" t="s">
        <v>150</v>
      </c>
      <c r="AU185" s="23" t="s">
        <v>81</v>
      </c>
      <c r="AY185" s="23" t="s">
        <v>148</v>
      </c>
      <c r="BE185" s="186">
        <f t="shared" si="4"/>
        <v>0</v>
      </c>
      <c r="BF185" s="186">
        <f t="shared" si="5"/>
        <v>0</v>
      </c>
      <c r="BG185" s="186">
        <f t="shared" si="6"/>
        <v>0</v>
      </c>
      <c r="BH185" s="186">
        <f t="shared" si="7"/>
        <v>0</v>
      </c>
      <c r="BI185" s="186">
        <f t="shared" si="8"/>
        <v>0</v>
      </c>
      <c r="BJ185" s="23" t="s">
        <v>79</v>
      </c>
      <c r="BK185" s="186">
        <f t="shared" si="9"/>
        <v>0</v>
      </c>
      <c r="BL185" s="23" t="s">
        <v>154</v>
      </c>
      <c r="BM185" s="23" t="s">
        <v>1606</v>
      </c>
    </row>
    <row r="186" spans="2:65" s="11" customFormat="1">
      <c r="B186" s="187"/>
      <c r="D186" s="197" t="s">
        <v>156</v>
      </c>
      <c r="E186" s="206" t="s">
        <v>5</v>
      </c>
      <c r="F186" s="207" t="s">
        <v>1385</v>
      </c>
      <c r="H186" s="208">
        <v>49.95</v>
      </c>
      <c r="I186" s="192"/>
      <c r="L186" s="187"/>
      <c r="M186" s="193"/>
      <c r="N186" s="194"/>
      <c r="O186" s="194"/>
      <c r="P186" s="194"/>
      <c r="Q186" s="194"/>
      <c r="R186" s="194"/>
      <c r="S186" s="194"/>
      <c r="T186" s="195"/>
      <c r="AT186" s="189" t="s">
        <v>156</v>
      </c>
      <c r="AU186" s="189" t="s">
        <v>81</v>
      </c>
      <c r="AV186" s="11" t="s">
        <v>81</v>
      </c>
      <c r="AW186" s="11" t="s">
        <v>35</v>
      </c>
      <c r="AX186" s="11" t="s">
        <v>79</v>
      </c>
      <c r="AY186" s="189" t="s">
        <v>148</v>
      </c>
    </row>
    <row r="187" spans="2:65" s="1" customFormat="1" ht="22.5" customHeight="1">
      <c r="B187" s="174"/>
      <c r="C187" s="175" t="s">
        <v>648</v>
      </c>
      <c r="D187" s="175" t="s">
        <v>150</v>
      </c>
      <c r="E187" s="176" t="s">
        <v>1607</v>
      </c>
      <c r="F187" s="177" t="s">
        <v>1608</v>
      </c>
      <c r="G187" s="178" t="s">
        <v>214</v>
      </c>
      <c r="H187" s="179">
        <v>49.95</v>
      </c>
      <c r="I187" s="180"/>
      <c r="J187" s="181">
        <f>ROUND(I187*H187,2)</f>
        <v>0</v>
      </c>
      <c r="K187" s="177" t="s">
        <v>153</v>
      </c>
      <c r="L187" s="40"/>
      <c r="M187" s="182" t="s">
        <v>5</v>
      </c>
      <c r="N187" s="183" t="s">
        <v>42</v>
      </c>
      <c r="O187" s="41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AR187" s="23" t="s">
        <v>154</v>
      </c>
      <c r="AT187" s="23" t="s">
        <v>150</v>
      </c>
      <c r="AU187" s="23" t="s">
        <v>81</v>
      </c>
      <c r="AY187" s="23" t="s">
        <v>148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3" t="s">
        <v>79</v>
      </c>
      <c r="BK187" s="186">
        <f>ROUND(I187*H187,2)</f>
        <v>0</v>
      </c>
      <c r="BL187" s="23" t="s">
        <v>154</v>
      </c>
      <c r="BM187" s="23" t="s">
        <v>1609</v>
      </c>
    </row>
    <row r="188" spans="2:65" s="11" customFormat="1">
      <c r="B188" s="187"/>
      <c r="D188" s="197" t="s">
        <v>156</v>
      </c>
      <c r="E188" s="206" t="s">
        <v>5</v>
      </c>
      <c r="F188" s="207" t="s">
        <v>1385</v>
      </c>
      <c r="H188" s="208">
        <v>49.95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89" t="s">
        <v>156</v>
      </c>
      <c r="AU188" s="189" t="s">
        <v>81</v>
      </c>
      <c r="AV188" s="11" t="s">
        <v>81</v>
      </c>
      <c r="AW188" s="11" t="s">
        <v>35</v>
      </c>
      <c r="AX188" s="11" t="s">
        <v>79</v>
      </c>
      <c r="AY188" s="189" t="s">
        <v>148</v>
      </c>
    </row>
    <row r="189" spans="2:65" s="1" customFormat="1" ht="22.5" customHeight="1">
      <c r="B189" s="174"/>
      <c r="C189" s="175" t="s">
        <v>652</v>
      </c>
      <c r="D189" s="175" t="s">
        <v>150</v>
      </c>
      <c r="E189" s="176" t="s">
        <v>1610</v>
      </c>
      <c r="F189" s="177" t="s">
        <v>1611</v>
      </c>
      <c r="G189" s="178" t="s">
        <v>214</v>
      </c>
      <c r="H189" s="179">
        <v>28.31</v>
      </c>
      <c r="I189" s="180"/>
      <c r="J189" s="181">
        <f>ROUND(I189*H189,2)</f>
        <v>0</v>
      </c>
      <c r="K189" s="177" t="s">
        <v>153</v>
      </c>
      <c r="L189" s="40"/>
      <c r="M189" s="182" t="s">
        <v>5</v>
      </c>
      <c r="N189" s="183" t="s">
        <v>42</v>
      </c>
      <c r="O189" s="41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23" t="s">
        <v>154</v>
      </c>
      <c r="AT189" s="23" t="s">
        <v>150</v>
      </c>
      <c r="AU189" s="23" t="s">
        <v>81</v>
      </c>
      <c r="AY189" s="23" t="s">
        <v>148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3" t="s">
        <v>79</v>
      </c>
      <c r="BK189" s="186">
        <f>ROUND(I189*H189,2)</f>
        <v>0</v>
      </c>
      <c r="BL189" s="23" t="s">
        <v>154</v>
      </c>
      <c r="BM189" s="23" t="s">
        <v>1612</v>
      </c>
    </row>
    <row r="190" spans="2:65" s="11" customFormat="1">
      <c r="B190" s="187"/>
      <c r="D190" s="197" t="s">
        <v>156</v>
      </c>
      <c r="E190" s="206" t="s">
        <v>5</v>
      </c>
      <c r="F190" s="207" t="s">
        <v>1397</v>
      </c>
      <c r="H190" s="208">
        <v>28.31</v>
      </c>
      <c r="I190" s="192"/>
      <c r="L190" s="187"/>
      <c r="M190" s="193"/>
      <c r="N190" s="194"/>
      <c r="O190" s="194"/>
      <c r="P190" s="194"/>
      <c r="Q190" s="194"/>
      <c r="R190" s="194"/>
      <c r="S190" s="194"/>
      <c r="T190" s="195"/>
      <c r="AT190" s="189" t="s">
        <v>156</v>
      </c>
      <c r="AU190" s="189" t="s">
        <v>81</v>
      </c>
      <c r="AV190" s="11" t="s">
        <v>81</v>
      </c>
      <c r="AW190" s="11" t="s">
        <v>35</v>
      </c>
      <c r="AX190" s="11" t="s">
        <v>79</v>
      </c>
      <c r="AY190" s="189" t="s">
        <v>148</v>
      </c>
    </row>
    <row r="191" spans="2:65" s="1" customFormat="1" ht="22.5" customHeight="1">
      <c r="B191" s="174"/>
      <c r="C191" s="175" t="s">
        <v>312</v>
      </c>
      <c r="D191" s="175" t="s">
        <v>150</v>
      </c>
      <c r="E191" s="176" t="s">
        <v>1613</v>
      </c>
      <c r="F191" s="177" t="s">
        <v>1614</v>
      </c>
      <c r="G191" s="178" t="s">
        <v>214</v>
      </c>
      <c r="H191" s="179">
        <v>28.31</v>
      </c>
      <c r="I191" s="180"/>
      <c r="J191" s="181">
        <f>ROUND(I191*H191,2)</f>
        <v>0</v>
      </c>
      <c r="K191" s="177" t="s">
        <v>153</v>
      </c>
      <c r="L191" s="40"/>
      <c r="M191" s="182" t="s">
        <v>5</v>
      </c>
      <c r="N191" s="183" t="s">
        <v>42</v>
      </c>
      <c r="O191" s="41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23" t="s">
        <v>154</v>
      </c>
      <c r="AT191" s="23" t="s">
        <v>150</v>
      </c>
      <c r="AU191" s="23" t="s">
        <v>81</v>
      </c>
      <c r="AY191" s="23" t="s">
        <v>148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3" t="s">
        <v>79</v>
      </c>
      <c r="BK191" s="186">
        <f>ROUND(I191*H191,2)</f>
        <v>0</v>
      </c>
      <c r="BL191" s="23" t="s">
        <v>154</v>
      </c>
      <c r="BM191" s="23" t="s">
        <v>1615</v>
      </c>
    </row>
    <row r="192" spans="2:65" s="11" customFormat="1">
      <c r="B192" s="187"/>
      <c r="D192" s="197" t="s">
        <v>156</v>
      </c>
      <c r="E192" s="206" t="s">
        <v>5</v>
      </c>
      <c r="F192" s="207" t="s">
        <v>1397</v>
      </c>
      <c r="H192" s="208">
        <v>28.31</v>
      </c>
      <c r="I192" s="192"/>
      <c r="L192" s="187"/>
      <c r="M192" s="193"/>
      <c r="N192" s="194"/>
      <c r="O192" s="194"/>
      <c r="P192" s="194"/>
      <c r="Q192" s="194"/>
      <c r="R192" s="194"/>
      <c r="S192" s="194"/>
      <c r="T192" s="195"/>
      <c r="AT192" s="189" t="s">
        <v>156</v>
      </c>
      <c r="AU192" s="189" t="s">
        <v>81</v>
      </c>
      <c r="AV192" s="11" t="s">
        <v>81</v>
      </c>
      <c r="AW192" s="11" t="s">
        <v>35</v>
      </c>
      <c r="AX192" s="11" t="s">
        <v>79</v>
      </c>
      <c r="AY192" s="189" t="s">
        <v>148</v>
      </c>
    </row>
    <row r="193" spans="2:65" s="1" customFormat="1" ht="22.5" customHeight="1">
      <c r="B193" s="174"/>
      <c r="C193" s="175" t="s">
        <v>661</v>
      </c>
      <c r="D193" s="175" t="s">
        <v>150</v>
      </c>
      <c r="E193" s="176" t="s">
        <v>1616</v>
      </c>
      <c r="F193" s="177" t="s">
        <v>1617</v>
      </c>
      <c r="G193" s="178" t="s">
        <v>294</v>
      </c>
      <c r="H193" s="179">
        <v>4</v>
      </c>
      <c r="I193" s="180"/>
      <c r="J193" s="181">
        <f>ROUND(I193*H193,2)</f>
        <v>0</v>
      </c>
      <c r="K193" s="177" t="s">
        <v>153</v>
      </c>
      <c r="L193" s="40"/>
      <c r="M193" s="182" t="s">
        <v>5</v>
      </c>
      <c r="N193" s="183" t="s">
        <v>42</v>
      </c>
      <c r="O193" s="41"/>
      <c r="P193" s="184">
        <f>O193*H193</f>
        <v>0</v>
      </c>
      <c r="Q193" s="184">
        <v>0.46009</v>
      </c>
      <c r="R193" s="184">
        <f>Q193*H193</f>
        <v>1.84036</v>
      </c>
      <c r="S193" s="184">
        <v>0</v>
      </c>
      <c r="T193" s="185">
        <f>S193*H193</f>
        <v>0</v>
      </c>
      <c r="AR193" s="23" t="s">
        <v>154</v>
      </c>
      <c r="AT193" s="23" t="s">
        <v>150</v>
      </c>
      <c r="AU193" s="23" t="s">
        <v>81</v>
      </c>
      <c r="AY193" s="23" t="s">
        <v>148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3" t="s">
        <v>79</v>
      </c>
      <c r="BK193" s="186">
        <f>ROUND(I193*H193,2)</f>
        <v>0</v>
      </c>
      <c r="BL193" s="23" t="s">
        <v>154</v>
      </c>
      <c r="BM193" s="23" t="s">
        <v>1618</v>
      </c>
    </row>
    <row r="194" spans="2:65" s="1" customFormat="1" ht="22.5" customHeight="1">
      <c r="B194" s="174"/>
      <c r="C194" s="175" t="s">
        <v>665</v>
      </c>
      <c r="D194" s="175" t="s">
        <v>150</v>
      </c>
      <c r="E194" s="176" t="s">
        <v>1619</v>
      </c>
      <c r="F194" s="177" t="s">
        <v>1620</v>
      </c>
      <c r="G194" s="178" t="s">
        <v>294</v>
      </c>
      <c r="H194" s="179">
        <v>3</v>
      </c>
      <c r="I194" s="180"/>
      <c r="J194" s="181">
        <f>ROUND(I194*H194,2)</f>
        <v>0</v>
      </c>
      <c r="K194" s="177" t="s">
        <v>153</v>
      </c>
      <c r="L194" s="40"/>
      <c r="M194" s="182" t="s">
        <v>5</v>
      </c>
      <c r="N194" s="183" t="s">
        <v>42</v>
      </c>
      <c r="O194" s="41"/>
      <c r="P194" s="184">
        <f>O194*H194</f>
        <v>0</v>
      </c>
      <c r="Q194" s="184">
        <v>0.1149966</v>
      </c>
      <c r="R194" s="184">
        <f>Q194*H194</f>
        <v>0.34498980000000001</v>
      </c>
      <c r="S194" s="184">
        <v>0</v>
      </c>
      <c r="T194" s="185">
        <f>S194*H194</f>
        <v>0</v>
      </c>
      <c r="AR194" s="23" t="s">
        <v>154</v>
      </c>
      <c r="AT194" s="23" t="s">
        <v>150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1621</v>
      </c>
    </row>
    <row r="195" spans="2:65" s="11" customFormat="1">
      <c r="B195" s="187"/>
      <c r="D195" s="188" t="s">
        <v>156</v>
      </c>
      <c r="E195" s="189" t="s">
        <v>5</v>
      </c>
      <c r="F195" s="190" t="s">
        <v>1622</v>
      </c>
      <c r="H195" s="191">
        <v>1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35</v>
      </c>
      <c r="AX195" s="11" t="s">
        <v>71</v>
      </c>
      <c r="AY195" s="189" t="s">
        <v>148</v>
      </c>
    </row>
    <row r="196" spans="2:65" s="11" customFormat="1">
      <c r="B196" s="187"/>
      <c r="D196" s="188" t="s">
        <v>156</v>
      </c>
      <c r="E196" s="189" t="s">
        <v>5</v>
      </c>
      <c r="F196" s="190" t="s">
        <v>1623</v>
      </c>
      <c r="H196" s="191">
        <v>2</v>
      </c>
      <c r="I196" s="192"/>
      <c r="L196" s="187"/>
      <c r="M196" s="193"/>
      <c r="N196" s="194"/>
      <c r="O196" s="194"/>
      <c r="P196" s="194"/>
      <c r="Q196" s="194"/>
      <c r="R196" s="194"/>
      <c r="S196" s="194"/>
      <c r="T196" s="195"/>
      <c r="AT196" s="189" t="s">
        <v>156</v>
      </c>
      <c r="AU196" s="189" t="s">
        <v>81</v>
      </c>
      <c r="AV196" s="11" t="s">
        <v>81</v>
      </c>
      <c r="AW196" s="11" t="s">
        <v>35</v>
      </c>
      <c r="AX196" s="11" t="s">
        <v>71</v>
      </c>
      <c r="AY196" s="189" t="s">
        <v>148</v>
      </c>
    </row>
    <row r="197" spans="2:65" s="12" customFormat="1">
      <c r="B197" s="196"/>
      <c r="D197" s="197" t="s">
        <v>156</v>
      </c>
      <c r="E197" s="198" t="s">
        <v>5</v>
      </c>
      <c r="F197" s="199" t="s">
        <v>159</v>
      </c>
      <c r="H197" s="200">
        <v>3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205" t="s">
        <v>156</v>
      </c>
      <c r="AU197" s="205" t="s">
        <v>81</v>
      </c>
      <c r="AV197" s="12" t="s">
        <v>154</v>
      </c>
      <c r="AW197" s="12" t="s">
        <v>35</v>
      </c>
      <c r="AX197" s="12" t="s">
        <v>79</v>
      </c>
      <c r="AY197" s="205" t="s">
        <v>148</v>
      </c>
    </row>
    <row r="198" spans="2:65" s="339" customFormat="1" ht="22.5" customHeight="1">
      <c r="B198" s="326"/>
      <c r="C198" s="327" t="s">
        <v>671</v>
      </c>
      <c r="D198" s="327" t="s">
        <v>305</v>
      </c>
      <c r="E198" s="328" t="s">
        <v>1624</v>
      </c>
      <c r="F198" s="329" t="s">
        <v>1625</v>
      </c>
      <c r="G198" s="330" t="s">
        <v>1517</v>
      </c>
      <c r="H198" s="331">
        <v>3</v>
      </c>
      <c r="I198" s="332"/>
      <c r="J198" s="332">
        <f>ROUND(I198*H198,2)</f>
        <v>0</v>
      </c>
      <c r="K198" s="329" t="s">
        <v>5</v>
      </c>
      <c r="L198" s="333" t="s">
        <v>2030</v>
      </c>
      <c r="M198" s="334" t="s">
        <v>5</v>
      </c>
      <c r="N198" s="335" t="s">
        <v>42</v>
      </c>
      <c r="O198" s="336"/>
      <c r="P198" s="337">
        <f>O198*H198</f>
        <v>0</v>
      </c>
      <c r="Q198" s="337">
        <v>7.0000000000000001E-3</v>
      </c>
      <c r="R198" s="337">
        <f>Q198*H198</f>
        <v>2.1000000000000001E-2</v>
      </c>
      <c r="S198" s="337">
        <v>0</v>
      </c>
      <c r="T198" s="338">
        <f>S198*H198</f>
        <v>0</v>
      </c>
      <c r="AR198" s="340" t="s">
        <v>196</v>
      </c>
      <c r="AT198" s="340" t="s">
        <v>305</v>
      </c>
      <c r="AU198" s="340" t="s">
        <v>81</v>
      </c>
      <c r="AY198" s="340" t="s">
        <v>148</v>
      </c>
      <c r="BE198" s="341">
        <f>IF(N198="základní",J198,0)</f>
        <v>0</v>
      </c>
      <c r="BF198" s="341">
        <f>IF(N198="snížená",J198,0)</f>
        <v>0</v>
      </c>
      <c r="BG198" s="341">
        <f>IF(N198="zákl. přenesená",J198,0)</f>
        <v>0</v>
      </c>
      <c r="BH198" s="341">
        <f>IF(N198="sníž. přenesená",J198,0)</f>
        <v>0</v>
      </c>
      <c r="BI198" s="341">
        <f>IF(N198="nulová",J198,0)</f>
        <v>0</v>
      </c>
      <c r="BJ198" s="340" t="s">
        <v>79</v>
      </c>
      <c r="BK198" s="341">
        <f>ROUND(I198*H198,2)</f>
        <v>0</v>
      </c>
      <c r="BL198" s="340" t="s">
        <v>154</v>
      </c>
      <c r="BM198" s="340" t="s">
        <v>1626</v>
      </c>
    </row>
    <row r="199" spans="2:65" s="1" customFormat="1" ht="22.5" customHeight="1">
      <c r="B199" s="174"/>
      <c r="C199" s="175" t="s">
        <v>676</v>
      </c>
      <c r="D199" s="175" t="s">
        <v>150</v>
      </c>
      <c r="E199" s="176" t="s">
        <v>1627</v>
      </c>
      <c r="F199" s="177" t="s">
        <v>1628</v>
      </c>
      <c r="G199" s="178" t="s">
        <v>294</v>
      </c>
      <c r="H199" s="179">
        <v>1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0.3070368</v>
      </c>
      <c r="R199" s="184">
        <f>Q199*H199</f>
        <v>0.3070368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1629</v>
      </c>
    </row>
    <row r="200" spans="2:65" s="339" customFormat="1" ht="22.5" customHeight="1">
      <c r="B200" s="326"/>
      <c r="C200" s="327" t="s">
        <v>682</v>
      </c>
      <c r="D200" s="327" t="s">
        <v>305</v>
      </c>
      <c r="E200" s="328" t="s">
        <v>1630</v>
      </c>
      <c r="F200" s="329" t="s">
        <v>1631</v>
      </c>
      <c r="G200" s="330" t="s">
        <v>1517</v>
      </c>
      <c r="H200" s="331">
        <v>1</v>
      </c>
      <c r="I200" s="332"/>
      <c r="J200" s="332">
        <f>ROUND(I200*H200,2)</f>
        <v>0</v>
      </c>
      <c r="K200" s="329" t="s">
        <v>5</v>
      </c>
      <c r="L200" s="352" t="s">
        <v>2030</v>
      </c>
      <c r="M200" s="334" t="s">
        <v>5</v>
      </c>
      <c r="N200" s="335" t="s">
        <v>42</v>
      </c>
      <c r="O200" s="336"/>
      <c r="P200" s="337">
        <f>O200*H200</f>
        <v>0</v>
      </c>
      <c r="Q200" s="337">
        <v>1.4E-2</v>
      </c>
      <c r="R200" s="337">
        <f>Q200*H200</f>
        <v>1.4E-2</v>
      </c>
      <c r="S200" s="337">
        <v>0</v>
      </c>
      <c r="T200" s="338">
        <f>S200*H200</f>
        <v>0</v>
      </c>
      <c r="AR200" s="340" t="s">
        <v>196</v>
      </c>
      <c r="AT200" s="340" t="s">
        <v>305</v>
      </c>
      <c r="AU200" s="340" t="s">
        <v>81</v>
      </c>
      <c r="AY200" s="340" t="s">
        <v>148</v>
      </c>
      <c r="BE200" s="341">
        <f>IF(N200="základní",J200,0)</f>
        <v>0</v>
      </c>
      <c r="BF200" s="341">
        <f>IF(N200="snížená",J200,0)</f>
        <v>0</v>
      </c>
      <c r="BG200" s="341">
        <f>IF(N200="zákl. přenesená",J200,0)</f>
        <v>0</v>
      </c>
      <c r="BH200" s="341">
        <f>IF(N200="sníž. přenesená",J200,0)</f>
        <v>0</v>
      </c>
      <c r="BI200" s="341">
        <f>IF(N200="nulová",J200,0)</f>
        <v>0</v>
      </c>
      <c r="BJ200" s="340" t="s">
        <v>79</v>
      </c>
      <c r="BK200" s="341">
        <f>ROUND(I200*H200,2)</f>
        <v>0</v>
      </c>
      <c r="BL200" s="340" t="s">
        <v>154</v>
      </c>
      <c r="BM200" s="340" t="s">
        <v>1632</v>
      </c>
    </row>
    <row r="201" spans="2:65" s="1" customFormat="1" ht="22.5" customHeight="1">
      <c r="B201" s="174"/>
      <c r="C201" s="215" t="s">
        <v>686</v>
      </c>
      <c r="D201" s="215" t="s">
        <v>305</v>
      </c>
      <c r="E201" s="216" t="s">
        <v>1633</v>
      </c>
      <c r="F201" s="217" t="s">
        <v>1634</v>
      </c>
      <c r="G201" s="218" t="s">
        <v>294</v>
      </c>
      <c r="H201" s="219">
        <v>1</v>
      </c>
      <c r="I201" s="220"/>
      <c r="J201" s="221">
        <f>ROUND(I201*H201,2)</f>
        <v>0</v>
      </c>
      <c r="K201" s="217" t="s">
        <v>5</v>
      </c>
      <c r="L201" s="222"/>
      <c r="M201" s="223" t="s">
        <v>5</v>
      </c>
      <c r="N201" s="224" t="s">
        <v>42</v>
      </c>
      <c r="O201" s="41"/>
      <c r="P201" s="184">
        <f>O201*H201</f>
        <v>0</v>
      </c>
      <c r="Q201" s="184">
        <v>1E-3</v>
      </c>
      <c r="R201" s="184">
        <f>Q201*H201</f>
        <v>1E-3</v>
      </c>
      <c r="S201" s="184">
        <v>0</v>
      </c>
      <c r="T201" s="185">
        <f>S201*H201</f>
        <v>0</v>
      </c>
      <c r="AR201" s="23" t="s">
        <v>196</v>
      </c>
      <c r="AT201" s="23" t="s">
        <v>305</v>
      </c>
      <c r="AU201" s="23" t="s">
        <v>81</v>
      </c>
      <c r="AY201" s="23" t="s">
        <v>148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3" t="s">
        <v>79</v>
      </c>
      <c r="BK201" s="186">
        <f>ROUND(I201*H201,2)</f>
        <v>0</v>
      </c>
      <c r="BL201" s="23" t="s">
        <v>154</v>
      </c>
      <c r="BM201" s="23" t="s">
        <v>1635</v>
      </c>
    </row>
    <row r="202" spans="2:65" s="1" customFormat="1" ht="22.5" customHeight="1">
      <c r="B202" s="174"/>
      <c r="C202" s="175" t="s">
        <v>690</v>
      </c>
      <c r="D202" s="175" t="s">
        <v>150</v>
      </c>
      <c r="E202" s="176" t="s">
        <v>1636</v>
      </c>
      <c r="F202" s="177" t="s">
        <v>1637</v>
      </c>
      <c r="G202" s="178" t="s">
        <v>294</v>
      </c>
      <c r="H202" s="179">
        <v>2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3.1E-4</v>
      </c>
      <c r="R202" s="184">
        <f>Q202*H202</f>
        <v>6.2E-4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1638</v>
      </c>
    </row>
    <row r="203" spans="2:65" s="11" customFormat="1">
      <c r="B203" s="187"/>
      <c r="D203" s="188" t="s">
        <v>156</v>
      </c>
      <c r="E203" s="189" t="s">
        <v>5</v>
      </c>
      <c r="F203" s="190" t="s">
        <v>1639</v>
      </c>
      <c r="H203" s="191">
        <v>1</v>
      </c>
      <c r="I203" s="192"/>
      <c r="L203" s="187"/>
      <c r="M203" s="193"/>
      <c r="N203" s="194"/>
      <c r="O203" s="194"/>
      <c r="P203" s="194"/>
      <c r="Q203" s="194"/>
      <c r="R203" s="194"/>
      <c r="S203" s="194"/>
      <c r="T203" s="195"/>
      <c r="AT203" s="189" t="s">
        <v>156</v>
      </c>
      <c r="AU203" s="189" t="s">
        <v>81</v>
      </c>
      <c r="AV203" s="11" t="s">
        <v>81</v>
      </c>
      <c r="AW203" s="11" t="s">
        <v>35</v>
      </c>
      <c r="AX203" s="11" t="s">
        <v>71</v>
      </c>
      <c r="AY203" s="189" t="s">
        <v>148</v>
      </c>
    </row>
    <row r="204" spans="2:65" s="11" customFormat="1">
      <c r="B204" s="187"/>
      <c r="D204" s="188" t="s">
        <v>156</v>
      </c>
      <c r="E204" s="189" t="s">
        <v>5</v>
      </c>
      <c r="F204" s="190" t="s">
        <v>1640</v>
      </c>
      <c r="H204" s="191">
        <v>1</v>
      </c>
      <c r="I204" s="192"/>
      <c r="L204" s="187"/>
      <c r="M204" s="193"/>
      <c r="N204" s="194"/>
      <c r="O204" s="194"/>
      <c r="P204" s="194"/>
      <c r="Q204" s="194"/>
      <c r="R204" s="194"/>
      <c r="S204" s="194"/>
      <c r="T204" s="195"/>
      <c r="AT204" s="189" t="s">
        <v>156</v>
      </c>
      <c r="AU204" s="189" t="s">
        <v>81</v>
      </c>
      <c r="AV204" s="11" t="s">
        <v>81</v>
      </c>
      <c r="AW204" s="11" t="s">
        <v>35</v>
      </c>
      <c r="AX204" s="11" t="s">
        <v>71</v>
      </c>
      <c r="AY204" s="189" t="s">
        <v>148</v>
      </c>
    </row>
    <row r="205" spans="2:65" s="12" customFormat="1">
      <c r="B205" s="196"/>
      <c r="D205" s="197" t="s">
        <v>156</v>
      </c>
      <c r="E205" s="198" t="s">
        <v>5</v>
      </c>
      <c r="F205" s="199" t="s">
        <v>159</v>
      </c>
      <c r="H205" s="200">
        <v>2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205" t="s">
        <v>156</v>
      </c>
      <c r="AU205" s="205" t="s">
        <v>81</v>
      </c>
      <c r="AV205" s="12" t="s">
        <v>154</v>
      </c>
      <c r="AW205" s="12" t="s">
        <v>35</v>
      </c>
      <c r="AX205" s="12" t="s">
        <v>79</v>
      </c>
      <c r="AY205" s="205" t="s">
        <v>148</v>
      </c>
    </row>
    <row r="206" spans="2:65" s="1" customFormat="1" ht="22.5" customHeight="1">
      <c r="B206" s="174"/>
      <c r="C206" s="175" t="s">
        <v>698</v>
      </c>
      <c r="D206" s="175" t="s">
        <v>150</v>
      </c>
      <c r="E206" s="176" t="s">
        <v>1641</v>
      </c>
      <c r="F206" s="177" t="s">
        <v>1642</v>
      </c>
      <c r="G206" s="178" t="s">
        <v>214</v>
      </c>
      <c r="H206" s="179">
        <v>82.26</v>
      </c>
      <c r="I206" s="180"/>
      <c r="J206" s="181">
        <f>ROUND(I206*H206,2)</f>
        <v>0</v>
      </c>
      <c r="K206" s="177" t="s">
        <v>153</v>
      </c>
      <c r="L206" s="40"/>
      <c r="M206" s="182" t="s">
        <v>5</v>
      </c>
      <c r="N206" s="183" t="s">
        <v>42</v>
      </c>
      <c r="O206" s="41"/>
      <c r="P206" s="184">
        <f>O206*H206</f>
        <v>0</v>
      </c>
      <c r="Q206" s="184">
        <v>1.9000000000000001E-4</v>
      </c>
      <c r="R206" s="184">
        <f>Q206*H206</f>
        <v>1.5629400000000002E-2</v>
      </c>
      <c r="S206" s="184">
        <v>0</v>
      </c>
      <c r="T206" s="185">
        <f>S206*H206</f>
        <v>0</v>
      </c>
      <c r="AR206" s="23" t="s">
        <v>154</v>
      </c>
      <c r="AT206" s="23" t="s">
        <v>150</v>
      </c>
      <c r="AU206" s="23" t="s">
        <v>81</v>
      </c>
      <c r="AY206" s="23" t="s">
        <v>148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3" t="s">
        <v>79</v>
      </c>
      <c r="BK206" s="186">
        <f>ROUND(I206*H206,2)</f>
        <v>0</v>
      </c>
      <c r="BL206" s="23" t="s">
        <v>154</v>
      </c>
      <c r="BM206" s="23" t="s">
        <v>1643</v>
      </c>
    </row>
    <row r="207" spans="2:65" s="13" customFormat="1">
      <c r="B207" s="225"/>
      <c r="D207" s="188" t="s">
        <v>156</v>
      </c>
      <c r="E207" s="226" t="s">
        <v>5</v>
      </c>
      <c r="F207" s="227" t="s">
        <v>1644</v>
      </c>
      <c r="H207" s="228" t="s">
        <v>5</v>
      </c>
      <c r="I207" s="229"/>
      <c r="L207" s="225"/>
      <c r="M207" s="230"/>
      <c r="N207" s="231"/>
      <c r="O207" s="231"/>
      <c r="P207" s="231"/>
      <c r="Q207" s="231"/>
      <c r="R207" s="231"/>
      <c r="S207" s="231"/>
      <c r="T207" s="232"/>
      <c r="AT207" s="228" t="s">
        <v>156</v>
      </c>
      <c r="AU207" s="228" t="s">
        <v>81</v>
      </c>
      <c r="AV207" s="13" t="s">
        <v>79</v>
      </c>
      <c r="AW207" s="13" t="s">
        <v>35</v>
      </c>
      <c r="AX207" s="13" t="s">
        <v>71</v>
      </c>
      <c r="AY207" s="228" t="s">
        <v>148</v>
      </c>
    </row>
    <row r="208" spans="2:65" s="11" customFormat="1">
      <c r="B208" s="187"/>
      <c r="D208" s="188" t="s">
        <v>156</v>
      </c>
      <c r="E208" s="189" t="s">
        <v>5</v>
      </c>
      <c r="F208" s="190" t="s">
        <v>1645</v>
      </c>
      <c r="H208" s="191">
        <v>51.95</v>
      </c>
      <c r="I208" s="192"/>
      <c r="L208" s="187"/>
      <c r="M208" s="193"/>
      <c r="N208" s="194"/>
      <c r="O208" s="194"/>
      <c r="P208" s="194"/>
      <c r="Q208" s="194"/>
      <c r="R208" s="194"/>
      <c r="S208" s="194"/>
      <c r="T208" s="195"/>
      <c r="AT208" s="189" t="s">
        <v>156</v>
      </c>
      <c r="AU208" s="189" t="s">
        <v>81</v>
      </c>
      <c r="AV208" s="11" t="s">
        <v>81</v>
      </c>
      <c r="AW208" s="11" t="s">
        <v>35</v>
      </c>
      <c r="AX208" s="11" t="s">
        <v>71</v>
      </c>
      <c r="AY208" s="189" t="s">
        <v>148</v>
      </c>
    </row>
    <row r="209" spans="2:65" s="11" customFormat="1">
      <c r="B209" s="187"/>
      <c r="D209" s="188" t="s">
        <v>156</v>
      </c>
      <c r="E209" s="189" t="s">
        <v>5</v>
      </c>
      <c r="F209" s="190" t="s">
        <v>1646</v>
      </c>
      <c r="H209" s="191">
        <v>30.31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156</v>
      </c>
      <c r="AU209" s="189" t="s">
        <v>81</v>
      </c>
      <c r="AV209" s="11" t="s">
        <v>81</v>
      </c>
      <c r="AW209" s="11" t="s">
        <v>35</v>
      </c>
      <c r="AX209" s="11" t="s">
        <v>71</v>
      </c>
      <c r="AY209" s="189" t="s">
        <v>148</v>
      </c>
    </row>
    <row r="210" spans="2:65" s="12" customFormat="1">
      <c r="B210" s="196"/>
      <c r="D210" s="197" t="s">
        <v>156</v>
      </c>
      <c r="E210" s="198" t="s">
        <v>5</v>
      </c>
      <c r="F210" s="199" t="s">
        <v>159</v>
      </c>
      <c r="H210" s="200">
        <v>82.26</v>
      </c>
      <c r="I210" s="201"/>
      <c r="L210" s="196"/>
      <c r="M210" s="202"/>
      <c r="N210" s="203"/>
      <c r="O210" s="203"/>
      <c r="P210" s="203"/>
      <c r="Q210" s="203"/>
      <c r="R210" s="203"/>
      <c r="S210" s="203"/>
      <c r="T210" s="204"/>
      <c r="AT210" s="205" t="s">
        <v>156</v>
      </c>
      <c r="AU210" s="205" t="s">
        <v>81</v>
      </c>
      <c r="AV210" s="12" t="s">
        <v>154</v>
      </c>
      <c r="AW210" s="12" t="s">
        <v>35</v>
      </c>
      <c r="AX210" s="12" t="s">
        <v>79</v>
      </c>
      <c r="AY210" s="205" t="s">
        <v>148</v>
      </c>
    </row>
    <row r="211" spans="2:65" s="1" customFormat="1" ht="22.5" customHeight="1">
      <c r="B211" s="174"/>
      <c r="C211" s="175" t="s">
        <v>703</v>
      </c>
      <c r="D211" s="175" t="s">
        <v>150</v>
      </c>
      <c r="E211" s="176" t="s">
        <v>1647</v>
      </c>
      <c r="F211" s="177" t="s">
        <v>1648</v>
      </c>
      <c r="G211" s="178" t="s">
        <v>214</v>
      </c>
      <c r="H211" s="179">
        <v>78.260000000000005</v>
      </c>
      <c r="I211" s="180"/>
      <c r="J211" s="181">
        <f>ROUND(I211*H211,2)</f>
        <v>0</v>
      </c>
      <c r="K211" s="177" t="s">
        <v>153</v>
      </c>
      <c r="L211" s="40"/>
      <c r="M211" s="182" t="s">
        <v>5</v>
      </c>
      <c r="N211" s="183" t="s">
        <v>42</v>
      </c>
      <c r="O211" s="41"/>
      <c r="P211" s="184">
        <f>O211*H211</f>
        <v>0</v>
      </c>
      <c r="Q211" s="184">
        <v>6.9999999999999994E-5</v>
      </c>
      <c r="R211" s="184">
        <f>Q211*H211</f>
        <v>5.4781999999999999E-3</v>
      </c>
      <c r="S211" s="184">
        <v>0</v>
      </c>
      <c r="T211" s="185">
        <f>S211*H211</f>
        <v>0</v>
      </c>
      <c r="AR211" s="23" t="s">
        <v>154</v>
      </c>
      <c r="AT211" s="23" t="s">
        <v>150</v>
      </c>
      <c r="AU211" s="23" t="s">
        <v>81</v>
      </c>
      <c r="AY211" s="23" t="s">
        <v>148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3" t="s">
        <v>79</v>
      </c>
      <c r="BK211" s="186">
        <f>ROUND(I211*H211,2)</f>
        <v>0</v>
      </c>
      <c r="BL211" s="23" t="s">
        <v>154</v>
      </c>
      <c r="BM211" s="23" t="s">
        <v>1649</v>
      </c>
    </row>
    <row r="212" spans="2:65" s="13" customFormat="1">
      <c r="B212" s="225"/>
      <c r="D212" s="188" t="s">
        <v>156</v>
      </c>
      <c r="E212" s="226" t="s">
        <v>5</v>
      </c>
      <c r="F212" s="227" t="s">
        <v>1650</v>
      </c>
      <c r="H212" s="228" t="s">
        <v>5</v>
      </c>
      <c r="I212" s="229"/>
      <c r="L212" s="225"/>
      <c r="M212" s="230"/>
      <c r="N212" s="231"/>
      <c r="O212" s="231"/>
      <c r="P212" s="231"/>
      <c r="Q212" s="231"/>
      <c r="R212" s="231"/>
      <c r="S212" s="231"/>
      <c r="T212" s="232"/>
      <c r="AT212" s="228" t="s">
        <v>156</v>
      </c>
      <c r="AU212" s="228" t="s">
        <v>81</v>
      </c>
      <c r="AV212" s="13" t="s">
        <v>79</v>
      </c>
      <c r="AW212" s="13" t="s">
        <v>35</v>
      </c>
      <c r="AX212" s="13" t="s">
        <v>71</v>
      </c>
      <c r="AY212" s="228" t="s">
        <v>148</v>
      </c>
    </row>
    <row r="213" spans="2:65" s="11" customFormat="1">
      <c r="B213" s="187"/>
      <c r="D213" s="188" t="s">
        <v>156</v>
      </c>
      <c r="E213" s="189" t="s">
        <v>5</v>
      </c>
      <c r="F213" s="190" t="s">
        <v>1385</v>
      </c>
      <c r="H213" s="191">
        <v>49.95</v>
      </c>
      <c r="I213" s="192"/>
      <c r="L213" s="187"/>
      <c r="M213" s="193"/>
      <c r="N213" s="194"/>
      <c r="O213" s="194"/>
      <c r="P213" s="194"/>
      <c r="Q213" s="194"/>
      <c r="R213" s="194"/>
      <c r="S213" s="194"/>
      <c r="T213" s="195"/>
      <c r="AT213" s="189" t="s">
        <v>156</v>
      </c>
      <c r="AU213" s="189" t="s">
        <v>81</v>
      </c>
      <c r="AV213" s="11" t="s">
        <v>81</v>
      </c>
      <c r="AW213" s="11" t="s">
        <v>35</v>
      </c>
      <c r="AX213" s="11" t="s">
        <v>71</v>
      </c>
      <c r="AY213" s="189" t="s">
        <v>148</v>
      </c>
    </row>
    <row r="214" spans="2:65" s="11" customFormat="1">
      <c r="B214" s="187"/>
      <c r="D214" s="188" t="s">
        <v>156</v>
      </c>
      <c r="E214" s="189" t="s">
        <v>5</v>
      </c>
      <c r="F214" s="190" t="s">
        <v>1397</v>
      </c>
      <c r="H214" s="191">
        <v>28.31</v>
      </c>
      <c r="I214" s="192"/>
      <c r="L214" s="187"/>
      <c r="M214" s="193"/>
      <c r="N214" s="194"/>
      <c r="O214" s="194"/>
      <c r="P214" s="194"/>
      <c r="Q214" s="194"/>
      <c r="R214" s="194"/>
      <c r="S214" s="194"/>
      <c r="T214" s="195"/>
      <c r="AT214" s="189" t="s">
        <v>156</v>
      </c>
      <c r="AU214" s="189" t="s">
        <v>81</v>
      </c>
      <c r="AV214" s="11" t="s">
        <v>81</v>
      </c>
      <c r="AW214" s="11" t="s">
        <v>35</v>
      </c>
      <c r="AX214" s="11" t="s">
        <v>71</v>
      </c>
      <c r="AY214" s="189" t="s">
        <v>148</v>
      </c>
    </row>
    <row r="215" spans="2:65" s="12" customFormat="1">
      <c r="B215" s="196"/>
      <c r="D215" s="188" t="s">
        <v>156</v>
      </c>
      <c r="E215" s="209" t="s">
        <v>5</v>
      </c>
      <c r="F215" s="210" t="s">
        <v>159</v>
      </c>
      <c r="H215" s="211">
        <v>78.260000000000005</v>
      </c>
      <c r="I215" s="201"/>
      <c r="L215" s="196"/>
      <c r="M215" s="202"/>
      <c r="N215" s="203"/>
      <c r="O215" s="203"/>
      <c r="P215" s="203"/>
      <c r="Q215" s="203"/>
      <c r="R215" s="203"/>
      <c r="S215" s="203"/>
      <c r="T215" s="204"/>
      <c r="AT215" s="205" t="s">
        <v>156</v>
      </c>
      <c r="AU215" s="205" t="s">
        <v>81</v>
      </c>
      <c r="AV215" s="12" t="s">
        <v>154</v>
      </c>
      <c r="AW215" s="12" t="s">
        <v>35</v>
      </c>
      <c r="AX215" s="12" t="s">
        <v>79</v>
      </c>
      <c r="AY215" s="205" t="s">
        <v>148</v>
      </c>
    </row>
    <row r="216" spans="2:65" s="10" customFormat="1" ht="29.85" customHeight="1">
      <c r="B216" s="160"/>
      <c r="D216" s="171" t="s">
        <v>70</v>
      </c>
      <c r="E216" s="172" t="s">
        <v>1376</v>
      </c>
      <c r="F216" s="172" t="s">
        <v>1377</v>
      </c>
      <c r="I216" s="163"/>
      <c r="J216" s="173">
        <f>BK216</f>
        <v>0</v>
      </c>
      <c r="L216" s="160"/>
      <c r="M216" s="165"/>
      <c r="N216" s="166"/>
      <c r="O216" s="166"/>
      <c r="P216" s="167">
        <f>P217</f>
        <v>0</v>
      </c>
      <c r="Q216" s="166"/>
      <c r="R216" s="167">
        <f>R217</f>
        <v>0</v>
      </c>
      <c r="S216" s="166"/>
      <c r="T216" s="168">
        <f>T217</f>
        <v>0</v>
      </c>
      <c r="AR216" s="161" t="s">
        <v>79</v>
      </c>
      <c r="AT216" s="169" t="s">
        <v>70</v>
      </c>
      <c r="AU216" s="169" t="s">
        <v>79</v>
      </c>
      <c r="AY216" s="161" t="s">
        <v>148</v>
      </c>
      <c r="BK216" s="170">
        <f>BK217</f>
        <v>0</v>
      </c>
    </row>
    <row r="217" spans="2:65" s="1" customFormat="1" ht="31.5" customHeight="1">
      <c r="B217" s="174"/>
      <c r="C217" s="175" t="s">
        <v>708</v>
      </c>
      <c r="D217" s="175" t="s">
        <v>150</v>
      </c>
      <c r="E217" s="176" t="s">
        <v>1651</v>
      </c>
      <c r="F217" s="177" t="s">
        <v>1652</v>
      </c>
      <c r="G217" s="178" t="s">
        <v>253</v>
      </c>
      <c r="H217" s="179">
        <v>5.2850000000000001</v>
      </c>
      <c r="I217" s="180"/>
      <c r="J217" s="181">
        <f>ROUND(I217*H217,2)</f>
        <v>0</v>
      </c>
      <c r="K217" s="177" t="s">
        <v>153</v>
      </c>
      <c r="L217" s="40"/>
      <c r="M217" s="182" t="s">
        <v>5</v>
      </c>
      <c r="N217" s="183" t="s">
        <v>42</v>
      </c>
      <c r="O217" s="41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AR217" s="23" t="s">
        <v>154</v>
      </c>
      <c r="AT217" s="23" t="s">
        <v>150</v>
      </c>
      <c r="AU217" s="23" t="s">
        <v>81</v>
      </c>
      <c r="AY217" s="23" t="s">
        <v>148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3" t="s">
        <v>79</v>
      </c>
      <c r="BK217" s="186">
        <f>ROUND(I217*H217,2)</f>
        <v>0</v>
      </c>
      <c r="BL217" s="23" t="s">
        <v>154</v>
      </c>
      <c r="BM217" s="23" t="s">
        <v>1653</v>
      </c>
    </row>
    <row r="218" spans="2:65" s="10" customFormat="1" ht="37.35" customHeight="1">
      <c r="B218" s="160"/>
      <c r="D218" s="161" t="s">
        <v>70</v>
      </c>
      <c r="E218" s="162" t="s">
        <v>305</v>
      </c>
      <c r="F218" s="162" t="s">
        <v>306</v>
      </c>
      <c r="I218" s="163"/>
      <c r="J218" s="164">
        <f>BK218</f>
        <v>0</v>
      </c>
      <c r="L218" s="160"/>
      <c r="M218" s="165"/>
      <c r="N218" s="166"/>
      <c r="O218" s="166"/>
      <c r="P218" s="167">
        <f>P219</f>
        <v>0</v>
      </c>
      <c r="Q218" s="166"/>
      <c r="R218" s="167">
        <f>R219</f>
        <v>9.5399999999999999E-3</v>
      </c>
      <c r="S218" s="166"/>
      <c r="T218" s="168">
        <f>T219</f>
        <v>0</v>
      </c>
      <c r="AR218" s="161" t="s">
        <v>166</v>
      </c>
      <c r="AT218" s="169" t="s">
        <v>70</v>
      </c>
      <c r="AU218" s="169" t="s">
        <v>71</v>
      </c>
      <c r="AY218" s="161" t="s">
        <v>148</v>
      </c>
      <c r="BK218" s="170">
        <f>BK219</f>
        <v>0</v>
      </c>
    </row>
    <row r="219" spans="2:65" s="10" customFormat="1" ht="19.899999999999999" customHeight="1">
      <c r="B219" s="160"/>
      <c r="D219" s="171" t="s">
        <v>70</v>
      </c>
      <c r="E219" s="172" t="s">
        <v>307</v>
      </c>
      <c r="F219" s="172" t="s">
        <v>308</v>
      </c>
      <c r="I219" s="163"/>
      <c r="J219" s="173">
        <f>BK219</f>
        <v>0</v>
      </c>
      <c r="L219" s="160"/>
      <c r="M219" s="165"/>
      <c r="N219" s="166"/>
      <c r="O219" s="166"/>
      <c r="P219" s="167">
        <f>SUM(P220:P222)</f>
        <v>0</v>
      </c>
      <c r="Q219" s="166"/>
      <c r="R219" s="167">
        <f>SUM(R220:R222)</f>
        <v>9.5399999999999999E-3</v>
      </c>
      <c r="S219" s="166"/>
      <c r="T219" s="168">
        <f>SUM(T220:T222)</f>
        <v>0</v>
      </c>
      <c r="AR219" s="161" t="s">
        <v>166</v>
      </c>
      <c r="AT219" s="169" t="s">
        <v>70</v>
      </c>
      <c r="AU219" s="169" t="s">
        <v>79</v>
      </c>
      <c r="AY219" s="161" t="s">
        <v>148</v>
      </c>
      <c r="BK219" s="170">
        <f>SUM(BK220:BK222)</f>
        <v>0</v>
      </c>
    </row>
    <row r="220" spans="2:65" s="1" customFormat="1" ht="31.5" customHeight="1">
      <c r="B220" s="174"/>
      <c r="C220" s="175" t="s">
        <v>713</v>
      </c>
      <c r="D220" s="175" t="s">
        <v>150</v>
      </c>
      <c r="E220" s="176" t="s">
        <v>1654</v>
      </c>
      <c r="F220" s="177" t="s">
        <v>1655</v>
      </c>
      <c r="G220" s="178" t="s">
        <v>214</v>
      </c>
      <c r="H220" s="179">
        <v>3</v>
      </c>
      <c r="I220" s="180"/>
      <c r="J220" s="181">
        <f>ROUND(I220*H220,2)</f>
        <v>0</v>
      </c>
      <c r="K220" s="177" t="s">
        <v>153</v>
      </c>
      <c r="L220" s="40"/>
      <c r="M220" s="182" t="s">
        <v>5</v>
      </c>
      <c r="N220" s="183" t="s">
        <v>42</v>
      </c>
      <c r="O220" s="41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AR220" s="23" t="s">
        <v>312</v>
      </c>
      <c r="AT220" s="23" t="s">
        <v>150</v>
      </c>
      <c r="AU220" s="23" t="s">
        <v>81</v>
      </c>
      <c r="AY220" s="23" t="s">
        <v>148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3" t="s">
        <v>79</v>
      </c>
      <c r="BK220" s="186">
        <f>ROUND(I220*H220,2)</f>
        <v>0</v>
      </c>
      <c r="BL220" s="23" t="s">
        <v>312</v>
      </c>
      <c r="BM220" s="23" t="s">
        <v>1656</v>
      </c>
    </row>
    <row r="221" spans="2:65" s="11" customFormat="1">
      <c r="B221" s="187"/>
      <c r="D221" s="197" t="s">
        <v>156</v>
      </c>
      <c r="E221" s="206" t="s">
        <v>5</v>
      </c>
      <c r="F221" s="207" t="s">
        <v>1657</v>
      </c>
      <c r="H221" s="208">
        <v>3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156</v>
      </c>
      <c r="AU221" s="189" t="s">
        <v>81</v>
      </c>
      <c r="AV221" s="11" t="s">
        <v>81</v>
      </c>
      <c r="AW221" s="11" t="s">
        <v>35</v>
      </c>
      <c r="AX221" s="11" t="s">
        <v>79</v>
      </c>
      <c r="AY221" s="189" t="s">
        <v>148</v>
      </c>
    </row>
    <row r="222" spans="2:65" s="1" customFormat="1" ht="22.5" customHeight="1">
      <c r="B222" s="174"/>
      <c r="C222" s="215" t="s">
        <v>718</v>
      </c>
      <c r="D222" s="215" t="s">
        <v>305</v>
      </c>
      <c r="E222" s="216" t="s">
        <v>1658</v>
      </c>
      <c r="F222" s="217" t="s">
        <v>1659</v>
      </c>
      <c r="G222" s="218" t="s">
        <v>214</v>
      </c>
      <c r="H222" s="219">
        <v>3</v>
      </c>
      <c r="I222" s="220"/>
      <c r="J222" s="221">
        <f>ROUND(I222*H222,2)</f>
        <v>0</v>
      </c>
      <c r="K222" s="217" t="s">
        <v>153</v>
      </c>
      <c r="L222" s="222"/>
      <c r="M222" s="223" t="s">
        <v>5</v>
      </c>
      <c r="N222" s="247" t="s">
        <v>42</v>
      </c>
      <c r="O222" s="244"/>
      <c r="P222" s="245">
        <f>O222*H222</f>
        <v>0</v>
      </c>
      <c r="Q222" s="245">
        <v>3.1800000000000001E-3</v>
      </c>
      <c r="R222" s="245">
        <f>Q222*H222</f>
        <v>9.5399999999999999E-3</v>
      </c>
      <c r="S222" s="245">
        <v>0</v>
      </c>
      <c r="T222" s="246">
        <f>S222*H222</f>
        <v>0</v>
      </c>
      <c r="AR222" s="23" t="s">
        <v>833</v>
      </c>
      <c r="AT222" s="23" t="s">
        <v>305</v>
      </c>
      <c r="AU222" s="23" t="s">
        <v>81</v>
      </c>
      <c r="AY222" s="23" t="s">
        <v>148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3" t="s">
        <v>79</v>
      </c>
      <c r="BK222" s="186">
        <f>ROUND(I222*H222,2)</f>
        <v>0</v>
      </c>
      <c r="BL222" s="23" t="s">
        <v>833</v>
      </c>
      <c r="BM222" s="23" t="s">
        <v>1660</v>
      </c>
    </row>
    <row r="223" spans="2:65" s="1" customFormat="1" ht="6.95" customHeight="1">
      <c r="B223" s="55"/>
      <c r="C223" s="56"/>
      <c r="D223" s="56"/>
      <c r="E223" s="56"/>
      <c r="F223" s="56"/>
      <c r="G223" s="56"/>
      <c r="H223" s="56"/>
      <c r="I223" s="127"/>
      <c r="J223" s="56"/>
      <c r="K223" s="56"/>
      <c r="L223" s="40"/>
    </row>
  </sheetData>
  <autoFilter ref="C83:K222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66" activePane="bottomLeft" state="frozen"/>
      <selection pane="bottomLeft" activeCell="L106" sqref="L10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20" t="s">
        <v>1661</v>
      </c>
      <c r="F9" s="421"/>
      <c r="G9" s="421"/>
      <c r="H9" s="421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ROUND(SUM(BE81:BE136), 2)</f>
        <v>0</v>
      </c>
      <c r="G30" s="41"/>
      <c r="H30" s="41"/>
      <c r="I30" s="119">
        <v>0.21</v>
      </c>
      <c r="J30" s="118">
        <f>ROUND(ROUND((SUM(BE81:BE136)),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ROUND(SUM(BF81:BF136), 2)</f>
        <v>0</v>
      </c>
      <c r="G31" s="41"/>
      <c r="H31" s="41"/>
      <c r="I31" s="119">
        <v>0.15</v>
      </c>
      <c r="J31" s="118">
        <f>ROUND(ROUND((SUM(BF81:BF136)),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ROUND(SUM(BG81:BG136),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ROUND(SUM(BH81:BH136),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ROUND(SUM(BI81:BI136),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05 - SO 05 - Elektrostavební část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J81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126</v>
      </c>
      <c r="E57" s="138"/>
      <c r="F57" s="138"/>
      <c r="G57" s="138"/>
      <c r="H57" s="138"/>
      <c r="I57" s="139"/>
      <c r="J57" s="140">
        <f>J82</f>
        <v>0</v>
      </c>
      <c r="K57" s="141"/>
    </row>
    <row r="58" spans="2:47" s="8" customFormat="1" ht="19.899999999999999" customHeight="1">
      <c r="B58" s="142"/>
      <c r="C58" s="143"/>
      <c r="D58" s="144" t="s">
        <v>1662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7" customFormat="1" ht="24.95" customHeight="1">
      <c r="B59" s="135"/>
      <c r="C59" s="136"/>
      <c r="D59" s="137" t="s">
        <v>130</v>
      </c>
      <c r="E59" s="138"/>
      <c r="F59" s="138"/>
      <c r="G59" s="138"/>
      <c r="H59" s="138"/>
      <c r="I59" s="139"/>
      <c r="J59" s="140">
        <f>J131</f>
        <v>0</v>
      </c>
      <c r="K59" s="141"/>
    </row>
    <row r="60" spans="2:47" s="8" customFormat="1" ht="19.899999999999999" customHeight="1">
      <c r="B60" s="142"/>
      <c r="C60" s="143"/>
      <c r="D60" s="144" t="s">
        <v>1663</v>
      </c>
      <c r="E60" s="145"/>
      <c r="F60" s="145"/>
      <c r="G60" s="145"/>
      <c r="H60" s="145"/>
      <c r="I60" s="146"/>
      <c r="J60" s="147">
        <f>J132</f>
        <v>0</v>
      </c>
      <c r="K60" s="148"/>
    </row>
    <row r="61" spans="2:47" s="7" customFormat="1" ht="24.95" customHeight="1">
      <c r="B61" s="135"/>
      <c r="C61" s="136"/>
      <c r="D61" s="137" t="s">
        <v>362</v>
      </c>
      <c r="E61" s="138"/>
      <c r="F61" s="138"/>
      <c r="G61" s="138"/>
      <c r="H61" s="138"/>
      <c r="I61" s="139"/>
      <c r="J61" s="140">
        <f>J135</f>
        <v>0</v>
      </c>
      <c r="K61" s="14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7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8"/>
      <c r="J67" s="59"/>
      <c r="K67" s="59"/>
      <c r="L67" s="40"/>
    </row>
    <row r="68" spans="2:20" s="1" customFormat="1" ht="36.950000000000003" customHeight="1">
      <c r="B68" s="40"/>
      <c r="C68" s="60" t="s">
        <v>132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414" t="str">
        <f>E7</f>
        <v>Vlkava, VDJ - rekonstrukce</v>
      </c>
      <c r="F71" s="415"/>
      <c r="G71" s="415"/>
      <c r="H71" s="415"/>
      <c r="L71" s="40"/>
    </row>
    <row r="72" spans="2:20" s="1" customFormat="1" ht="14.45" customHeight="1">
      <c r="B72" s="40"/>
      <c r="C72" s="62" t="s">
        <v>114</v>
      </c>
      <c r="L72" s="40"/>
    </row>
    <row r="73" spans="2:20" s="1" customFormat="1" ht="23.25" customHeight="1">
      <c r="B73" s="40"/>
      <c r="E73" s="406" t="str">
        <f>E9</f>
        <v>05 - SO 05 - Elektrostavební část</v>
      </c>
      <c r="F73" s="416"/>
      <c r="G73" s="416"/>
      <c r="H73" s="416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23</v>
      </c>
      <c r="F75" s="149" t="str">
        <f>F12</f>
        <v>Vlkava</v>
      </c>
      <c r="I75" s="150" t="s">
        <v>25</v>
      </c>
      <c r="J75" s="66" t="str">
        <f>IF(J12="","",J12)</f>
        <v>10.1.2017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27</v>
      </c>
      <c r="F77" s="149" t="str">
        <f>E15</f>
        <v>VaK Mladá Boleslav, a.s.</v>
      </c>
      <c r="I77" s="150" t="s">
        <v>33</v>
      </c>
      <c r="J77" s="149" t="str">
        <f>E21</f>
        <v>Vodohospodářské inženýrské služby, a.s.</v>
      </c>
      <c r="L77" s="40"/>
    </row>
    <row r="78" spans="2:20" s="1" customFormat="1" ht="14.45" customHeight="1">
      <c r="B78" s="40"/>
      <c r="C78" s="62" t="s">
        <v>31</v>
      </c>
      <c r="F78" s="149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1"/>
      <c r="C80" s="152" t="s">
        <v>133</v>
      </c>
      <c r="D80" s="153" t="s">
        <v>56</v>
      </c>
      <c r="E80" s="153" t="s">
        <v>52</v>
      </c>
      <c r="F80" s="153" t="s">
        <v>134</v>
      </c>
      <c r="G80" s="153" t="s">
        <v>135</v>
      </c>
      <c r="H80" s="153" t="s">
        <v>136</v>
      </c>
      <c r="I80" s="154" t="s">
        <v>137</v>
      </c>
      <c r="J80" s="153" t="s">
        <v>118</v>
      </c>
      <c r="K80" s="155" t="s">
        <v>138</v>
      </c>
      <c r="L80" s="151"/>
      <c r="M80" s="72" t="s">
        <v>139</v>
      </c>
      <c r="N80" s="73" t="s">
        <v>41</v>
      </c>
      <c r="O80" s="73" t="s">
        <v>140</v>
      </c>
      <c r="P80" s="73" t="s">
        <v>141</v>
      </c>
      <c r="Q80" s="73" t="s">
        <v>142</v>
      </c>
      <c r="R80" s="73" t="s">
        <v>143</v>
      </c>
      <c r="S80" s="73" t="s">
        <v>144</v>
      </c>
      <c r="T80" s="74" t="s">
        <v>145</v>
      </c>
    </row>
    <row r="81" spans="2:65" s="1" customFormat="1" ht="29.25" customHeight="1">
      <c r="B81" s="40"/>
      <c r="C81" s="76" t="s">
        <v>119</v>
      </c>
      <c r="J81" s="156">
        <f>BK81</f>
        <v>0</v>
      </c>
      <c r="L81" s="40"/>
      <c r="M81" s="75"/>
      <c r="N81" s="67"/>
      <c r="O81" s="67"/>
      <c r="P81" s="157">
        <f>P82+P131+P135</f>
        <v>0</v>
      </c>
      <c r="Q81" s="67"/>
      <c r="R81" s="157">
        <f>R82+R131+R135</f>
        <v>8.9270000000000002E-2</v>
      </c>
      <c r="S81" s="67"/>
      <c r="T81" s="158">
        <f>T82+T131+T135</f>
        <v>0</v>
      </c>
      <c r="AT81" s="23" t="s">
        <v>70</v>
      </c>
      <c r="AU81" s="23" t="s">
        <v>120</v>
      </c>
      <c r="BK81" s="159">
        <f>BK82+BK131+BK135</f>
        <v>0</v>
      </c>
    </row>
    <row r="82" spans="2:65" s="10" customFormat="1" ht="37.35" customHeight="1">
      <c r="B82" s="160"/>
      <c r="D82" s="161" t="s">
        <v>70</v>
      </c>
      <c r="E82" s="162" t="s">
        <v>264</v>
      </c>
      <c r="F82" s="162" t="s">
        <v>265</v>
      </c>
      <c r="I82" s="163"/>
      <c r="J82" s="164">
        <f>BK82</f>
        <v>0</v>
      </c>
      <c r="L82" s="160"/>
      <c r="M82" s="165"/>
      <c r="N82" s="166"/>
      <c r="O82" s="166"/>
      <c r="P82" s="167">
        <f>P83</f>
        <v>0</v>
      </c>
      <c r="Q82" s="166"/>
      <c r="R82" s="167">
        <f>R83</f>
        <v>8.9270000000000002E-2</v>
      </c>
      <c r="S82" s="166"/>
      <c r="T82" s="168">
        <f>T83</f>
        <v>0</v>
      </c>
      <c r="AR82" s="161" t="s">
        <v>81</v>
      </c>
      <c r="AT82" s="169" t="s">
        <v>70</v>
      </c>
      <c r="AU82" s="169" t="s">
        <v>71</v>
      </c>
      <c r="AY82" s="161" t="s">
        <v>148</v>
      </c>
      <c r="BK82" s="170">
        <f>BK83</f>
        <v>0</v>
      </c>
    </row>
    <row r="83" spans="2:65" s="10" customFormat="1" ht="19.899999999999999" customHeight="1">
      <c r="B83" s="160"/>
      <c r="D83" s="171" t="s">
        <v>70</v>
      </c>
      <c r="E83" s="172" t="s">
        <v>1664</v>
      </c>
      <c r="F83" s="172" t="s">
        <v>1665</v>
      </c>
      <c r="I83" s="163"/>
      <c r="J83" s="173">
        <f>BK83</f>
        <v>0</v>
      </c>
      <c r="L83" s="160"/>
      <c r="M83" s="165"/>
      <c r="N83" s="166"/>
      <c r="O83" s="166"/>
      <c r="P83" s="167">
        <f>SUM(P84:P130)</f>
        <v>0</v>
      </c>
      <c r="Q83" s="166"/>
      <c r="R83" s="167">
        <f>SUM(R84:R130)</f>
        <v>8.9270000000000002E-2</v>
      </c>
      <c r="S83" s="166"/>
      <c r="T83" s="168">
        <f>SUM(T84:T130)</f>
        <v>0</v>
      </c>
      <c r="AR83" s="161" t="s">
        <v>81</v>
      </c>
      <c r="AT83" s="169" t="s">
        <v>70</v>
      </c>
      <c r="AU83" s="169" t="s">
        <v>79</v>
      </c>
      <c r="AY83" s="161" t="s">
        <v>148</v>
      </c>
      <c r="BK83" s="170">
        <f>SUM(BK84:BK130)</f>
        <v>0</v>
      </c>
    </row>
    <row r="84" spans="2:65" s="339" customFormat="1" ht="31.5" customHeight="1">
      <c r="B84" s="326"/>
      <c r="C84" s="343" t="s">
        <v>79</v>
      </c>
      <c r="D84" s="343" t="s">
        <v>150</v>
      </c>
      <c r="E84" s="344" t="s">
        <v>1666</v>
      </c>
      <c r="F84" s="345" t="s">
        <v>1667</v>
      </c>
      <c r="G84" s="346" t="s">
        <v>214</v>
      </c>
      <c r="H84" s="347">
        <v>6</v>
      </c>
      <c r="I84" s="348"/>
      <c r="J84" s="348">
        <f>ROUND(I84*H84,2)</f>
        <v>0</v>
      </c>
      <c r="K84" s="345" t="s">
        <v>153</v>
      </c>
      <c r="L84" s="349" t="s">
        <v>2030</v>
      </c>
      <c r="M84" s="350" t="s">
        <v>5</v>
      </c>
      <c r="N84" s="351" t="s">
        <v>42</v>
      </c>
      <c r="O84" s="336"/>
      <c r="P84" s="337">
        <f>O84*H84</f>
        <v>0</v>
      </c>
      <c r="Q84" s="337">
        <v>0</v>
      </c>
      <c r="R84" s="337">
        <f>Q84*H84</f>
        <v>0</v>
      </c>
      <c r="S84" s="337">
        <v>0</v>
      </c>
      <c r="T84" s="338">
        <f>S84*H84</f>
        <v>0</v>
      </c>
      <c r="AR84" s="340" t="s">
        <v>239</v>
      </c>
      <c r="AT84" s="340" t="s">
        <v>150</v>
      </c>
      <c r="AU84" s="340" t="s">
        <v>81</v>
      </c>
      <c r="AY84" s="340" t="s">
        <v>148</v>
      </c>
      <c r="BE84" s="341">
        <f>IF(N84="základní",J84,0)</f>
        <v>0</v>
      </c>
      <c r="BF84" s="341">
        <f>IF(N84="snížená",J84,0)</f>
        <v>0</v>
      </c>
      <c r="BG84" s="341">
        <f>IF(N84="zákl. přenesená",J84,0)</f>
        <v>0</v>
      </c>
      <c r="BH84" s="341">
        <f>IF(N84="sníž. přenesená",J84,0)</f>
        <v>0</v>
      </c>
      <c r="BI84" s="341">
        <f>IF(N84="nulová",J84,0)</f>
        <v>0</v>
      </c>
      <c r="BJ84" s="340" t="s">
        <v>79</v>
      </c>
      <c r="BK84" s="341">
        <f>ROUND(I84*H84,2)</f>
        <v>0</v>
      </c>
      <c r="BL84" s="340" t="s">
        <v>239</v>
      </c>
      <c r="BM84" s="340" t="s">
        <v>1668</v>
      </c>
    </row>
    <row r="85" spans="2:65" s="339" customFormat="1" ht="21.75" customHeight="1">
      <c r="B85" s="326"/>
      <c r="C85" s="327" t="s">
        <v>81</v>
      </c>
      <c r="D85" s="327" t="s">
        <v>305</v>
      </c>
      <c r="E85" s="328" t="s">
        <v>1669</v>
      </c>
      <c r="F85" s="329" t="s">
        <v>1670</v>
      </c>
      <c r="G85" s="330" t="s">
        <v>214</v>
      </c>
      <c r="H85" s="331">
        <v>6</v>
      </c>
      <c r="I85" s="332"/>
      <c r="J85" s="332">
        <f>ROUND(I85*H85,2)</f>
        <v>0</v>
      </c>
      <c r="K85" s="329" t="s">
        <v>153</v>
      </c>
      <c r="L85" s="333" t="s">
        <v>2030</v>
      </c>
      <c r="M85" s="334" t="s">
        <v>5</v>
      </c>
      <c r="N85" s="335" t="s">
        <v>42</v>
      </c>
      <c r="O85" s="336"/>
      <c r="P85" s="337">
        <f>O85*H85</f>
        <v>0</v>
      </c>
      <c r="Q85" s="337">
        <v>3.1E-4</v>
      </c>
      <c r="R85" s="337">
        <f>Q85*H85</f>
        <v>1.8600000000000001E-3</v>
      </c>
      <c r="S85" s="337">
        <v>0</v>
      </c>
      <c r="T85" s="338">
        <f>S85*H85</f>
        <v>0</v>
      </c>
      <c r="AR85" s="340" t="s">
        <v>416</v>
      </c>
      <c r="AT85" s="340" t="s">
        <v>305</v>
      </c>
      <c r="AU85" s="340" t="s">
        <v>81</v>
      </c>
      <c r="AY85" s="340" t="s">
        <v>148</v>
      </c>
      <c r="BE85" s="341">
        <f>IF(N85="základní",J85,0)</f>
        <v>0</v>
      </c>
      <c r="BF85" s="341">
        <f>IF(N85="snížená",J85,0)</f>
        <v>0</v>
      </c>
      <c r="BG85" s="341">
        <f>IF(N85="zákl. přenesená",J85,0)</f>
        <v>0</v>
      </c>
      <c r="BH85" s="341">
        <f>IF(N85="sníž. přenesená",J85,0)</f>
        <v>0</v>
      </c>
      <c r="BI85" s="341">
        <f>IF(N85="nulová",J85,0)</f>
        <v>0</v>
      </c>
      <c r="BJ85" s="340" t="s">
        <v>79</v>
      </c>
      <c r="BK85" s="341">
        <f>ROUND(I85*H85,2)</f>
        <v>0</v>
      </c>
      <c r="BL85" s="340" t="s">
        <v>239</v>
      </c>
      <c r="BM85" s="340" t="s">
        <v>1671</v>
      </c>
    </row>
    <row r="86" spans="2:65" s="1" customFormat="1" ht="27">
      <c r="B86" s="40"/>
      <c r="D86" s="197" t="s">
        <v>547</v>
      </c>
      <c r="F86" s="237" t="s">
        <v>1672</v>
      </c>
      <c r="I86" s="234"/>
      <c r="L86" s="40"/>
      <c r="M86" s="235"/>
      <c r="N86" s="41"/>
      <c r="O86" s="41"/>
      <c r="P86" s="41"/>
      <c r="Q86" s="41"/>
      <c r="R86" s="41"/>
      <c r="S86" s="41"/>
      <c r="T86" s="69"/>
      <c r="AT86" s="23" t="s">
        <v>547</v>
      </c>
      <c r="AU86" s="23" t="s">
        <v>81</v>
      </c>
    </row>
    <row r="87" spans="2:65" s="339" customFormat="1" ht="31.5" customHeight="1">
      <c r="B87" s="326"/>
      <c r="C87" s="343" t="s">
        <v>166</v>
      </c>
      <c r="D87" s="343" t="s">
        <v>150</v>
      </c>
      <c r="E87" s="344" t="s">
        <v>1673</v>
      </c>
      <c r="F87" s="345" t="s">
        <v>1674</v>
      </c>
      <c r="G87" s="346" t="s">
        <v>214</v>
      </c>
      <c r="H87" s="347">
        <v>20</v>
      </c>
      <c r="I87" s="348"/>
      <c r="J87" s="348">
        <f>ROUND(I87*H87,2)</f>
        <v>0</v>
      </c>
      <c r="K87" s="345" t="s">
        <v>153</v>
      </c>
      <c r="L87" s="349" t="s">
        <v>2030</v>
      </c>
      <c r="M87" s="350" t="s">
        <v>5</v>
      </c>
      <c r="N87" s="351" t="s">
        <v>42</v>
      </c>
      <c r="O87" s="336"/>
      <c r="P87" s="337">
        <f>O87*H87</f>
        <v>0</v>
      </c>
      <c r="Q87" s="337">
        <v>0</v>
      </c>
      <c r="R87" s="337">
        <f>Q87*H87</f>
        <v>0</v>
      </c>
      <c r="S87" s="337">
        <v>0</v>
      </c>
      <c r="T87" s="338">
        <f>S87*H87</f>
        <v>0</v>
      </c>
      <c r="AR87" s="340" t="s">
        <v>239</v>
      </c>
      <c r="AT87" s="340" t="s">
        <v>150</v>
      </c>
      <c r="AU87" s="340" t="s">
        <v>81</v>
      </c>
      <c r="AY87" s="340" t="s">
        <v>148</v>
      </c>
      <c r="BE87" s="341">
        <f>IF(N87="základní",J87,0)</f>
        <v>0</v>
      </c>
      <c r="BF87" s="341">
        <f>IF(N87="snížená",J87,0)</f>
        <v>0</v>
      </c>
      <c r="BG87" s="341">
        <f>IF(N87="zákl. přenesená",J87,0)</f>
        <v>0</v>
      </c>
      <c r="BH87" s="341">
        <f>IF(N87="sníž. přenesená",J87,0)</f>
        <v>0</v>
      </c>
      <c r="BI87" s="341">
        <f>IF(N87="nulová",J87,0)</f>
        <v>0</v>
      </c>
      <c r="BJ87" s="340" t="s">
        <v>79</v>
      </c>
      <c r="BK87" s="341">
        <f>ROUND(I87*H87,2)</f>
        <v>0</v>
      </c>
      <c r="BL87" s="340" t="s">
        <v>239</v>
      </c>
      <c r="BM87" s="340" t="s">
        <v>1675</v>
      </c>
    </row>
    <row r="88" spans="2:65" s="339" customFormat="1" ht="22.5" customHeight="1">
      <c r="B88" s="326"/>
      <c r="C88" s="327" t="s">
        <v>154</v>
      </c>
      <c r="D88" s="327" t="s">
        <v>305</v>
      </c>
      <c r="E88" s="328" t="s">
        <v>1676</v>
      </c>
      <c r="F88" s="329" t="s">
        <v>1677</v>
      </c>
      <c r="G88" s="330" t="s">
        <v>214</v>
      </c>
      <c r="H88" s="331">
        <v>20</v>
      </c>
      <c r="I88" s="332"/>
      <c r="J88" s="332">
        <f>ROUND(I88*H88,2)</f>
        <v>0</v>
      </c>
      <c r="K88" s="329" t="s">
        <v>153</v>
      </c>
      <c r="L88" s="333" t="s">
        <v>2030</v>
      </c>
      <c r="M88" s="334" t="s">
        <v>5</v>
      </c>
      <c r="N88" s="335" t="s">
        <v>42</v>
      </c>
      <c r="O88" s="336"/>
      <c r="P88" s="337">
        <f>O88*H88</f>
        <v>0</v>
      </c>
      <c r="Q88" s="337">
        <v>2.5999999999999998E-4</v>
      </c>
      <c r="R88" s="337">
        <f>Q88*H88</f>
        <v>5.1999999999999998E-3</v>
      </c>
      <c r="S88" s="337">
        <v>0</v>
      </c>
      <c r="T88" s="338">
        <f>S88*H88</f>
        <v>0</v>
      </c>
      <c r="AR88" s="340" t="s">
        <v>416</v>
      </c>
      <c r="AT88" s="340" t="s">
        <v>305</v>
      </c>
      <c r="AU88" s="340" t="s">
        <v>81</v>
      </c>
      <c r="AY88" s="340" t="s">
        <v>148</v>
      </c>
      <c r="BE88" s="341">
        <f>IF(N88="základní",J88,0)</f>
        <v>0</v>
      </c>
      <c r="BF88" s="341">
        <f>IF(N88="snížená",J88,0)</f>
        <v>0</v>
      </c>
      <c r="BG88" s="341">
        <f>IF(N88="zákl. přenesená",J88,0)</f>
        <v>0</v>
      </c>
      <c r="BH88" s="341">
        <f>IF(N88="sníž. přenesená",J88,0)</f>
        <v>0</v>
      </c>
      <c r="BI88" s="341">
        <f>IF(N88="nulová",J88,0)</f>
        <v>0</v>
      </c>
      <c r="BJ88" s="340" t="s">
        <v>79</v>
      </c>
      <c r="BK88" s="341">
        <f>ROUND(I88*H88,2)</f>
        <v>0</v>
      </c>
      <c r="BL88" s="340" t="s">
        <v>239</v>
      </c>
      <c r="BM88" s="340" t="s">
        <v>1678</v>
      </c>
    </row>
    <row r="89" spans="2:65" s="1" customFormat="1" ht="27">
      <c r="B89" s="40"/>
      <c r="D89" s="197" t="s">
        <v>547</v>
      </c>
      <c r="F89" s="237" t="s">
        <v>1679</v>
      </c>
      <c r="I89" s="234"/>
      <c r="L89" s="40"/>
      <c r="M89" s="235"/>
      <c r="N89" s="41"/>
      <c r="O89" s="41"/>
      <c r="P89" s="41"/>
      <c r="Q89" s="41"/>
      <c r="R89" s="41"/>
      <c r="S89" s="41"/>
      <c r="T89" s="69"/>
      <c r="AT89" s="23" t="s">
        <v>547</v>
      </c>
      <c r="AU89" s="23" t="s">
        <v>81</v>
      </c>
    </row>
    <row r="90" spans="2:65" s="339" customFormat="1" ht="31.5" customHeight="1">
      <c r="B90" s="326"/>
      <c r="C90" s="343" t="s">
        <v>179</v>
      </c>
      <c r="D90" s="343" t="s">
        <v>150</v>
      </c>
      <c r="E90" s="344" t="s">
        <v>1680</v>
      </c>
      <c r="F90" s="345" t="s">
        <v>1681</v>
      </c>
      <c r="G90" s="346" t="s">
        <v>214</v>
      </c>
      <c r="H90" s="347">
        <v>25</v>
      </c>
      <c r="I90" s="348"/>
      <c r="J90" s="348">
        <f>ROUND(I90*H90,2)</f>
        <v>0</v>
      </c>
      <c r="K90" s="345" t="s">
        <v>153</v>
      </c>
      <c r="L90" s="349" t="s">
        <v>2030</v>
      </c>
      <c r="M90" s="350" t="s">
        <v>5</v>
      </c>
      <c r="N90" s="351" t="s">
        <v>42</v>
      </c>
      <c r="O90" s="336"/>
      <c r="P90" s="337">
        <f>O90*H90</f>
        <v>0</v>
      </c>
      <c r="Q90" s="337">
        <v>0</v>
      </c>
      <c r="R90" s="337">
        <f>Q90*H90</f>
        <v>0</v>
      </c>
      <c r="S90" s="337">
        <v>0</v>
      </c>
      <c r="T90" s="338">
        <f>S90*H90</f>
        <v>0</v>
      </c>
      <c r="AR90" s="340" t="s">
        <v>239</v>
      </c>
      <c r="AT90" s="340" t="s">
        <v>150</v>
      </c>
      <c r="AU90" s="340" t="s">
        <v>81</v>
      </c>
      <c r="AY90" s="340" t="s">
        <v>148</v>
      </c>
      <c r="BE90" s="341">
        <f>IF(N90="základní",J90,0)</f>
        <v>0</v>
      </c>
      <c r="BF90" s="341">
        <f>IF(N90="snížená",J90,0)</f>
        <v>0</v>
      </c>
      <c r="BG90" s="341">
        <f>IF(N90="zákl. přenesená",J90,0)</f>
        <v>0</v>
      </c>
      <c r="BH90" s="341">
        <f>IF(N90="sníž. přenesená",J90,0)</f>
        <v>0</v>
      </c>
      <c r="BI90" s="341">
        <f>IF(N90="nulová",J90,0)</f>
        <v>0</v>
      </c>
      <c r="BJ90" s="340" t="s">
        <v>79</v>
      </c>
      <c r="BK90" s="341">
        <f>ROUND(I90*H90,2)</f>
        <v>0</v>
      </c>
      <c r="BL90" s="340" t="s">
        <v>239</v>
      </c>
      <c r="BM90" s="340" t="s">
        <v>1682</v>
      </c>
    </row>
    <row r="91" spans="2:65" s="339" customFormat="1" ht="31.5" customHeight="1">
      <c r="B91" s="326"/>
      <c r="C91" s="343" t="s">
        <v>186</v>
      </c>
      <c r="D91" s="343" t="s">
        <v>150</v>
      </c>
      <c r="E91" s="344" t="s">
        <v>1683</v>
      </c>
      <c r="F91" s="345" t="s">
        <v>1684</v>
      </c>
      <c r="G91" s="346" t="s">
        <v>214</v>
      </c>
      <c r="H91" s="347">
        <v>25</v>
      </c>
      <c r="I91" s="348"/>
      <c r="J91" s="348">
        <f>ROUND(I91*H91,2)</f>
        <v>0</v>
      </c>
      <c r="K91" s="345" t="s">
        <v>153</v>
      </c>
      <c r="L91" s="349" t="s">
        <v>2030</v>
      </c>
      <c r="M91" s="350" t="s">
        <v>5</v>
      </c>
      <c r="N91" s="351" t="s">
        <v>42</v>
      </c>
      <c r="O91" s="336"/>
      <c r="P91" s="337">
        <f>O91*H91</f>
        <v>0</v>
      </c>
      <c r="Q91" s="337">
        <v>0</v>
      </c>
      <c r="R91" s="337">
        <f>Q91*H91</f>
        <v>0</v>
      </c>
      <c r="S91" s="337">
        <v>0</v>
      </c>
      <c r="T91" s="338">
        <f>S91*H91</f>
        <v>0</v>
      </c>
      <c r="AR91" s="340" t="s">
        <v>239</v>
      </c>
      <c r="AT91" s="340" t="s">
        <v>150</v>
      </c>
      <c r="AU91" s="340" t="s">
        <v>81</v>
      </c>
      <c r="AY91" s="340" t="s">
        <v>148</v>
      </c>
      <c r="BE91" s="341">
        <f>IF(N91="základní",J91,0)</f>
        <v>0</v>
      </c>
      <c r="BF91" s="341">
        <f>IF(N91="snížená",J91,0)</f>
        <v>0</v>
      </c>
      <c r="BG91" s="341">
        <f>IF(N91="zákl. přenesená",J91,0)</f>
        <v>0</v>
      </c>
      <c r="BH91" s="341">
        <f>IF(N91="sníž. přenesená",J91,0)</f>
        <v>0</v>
      </c>
      <c r="BI91" s="341">
        <f>IF(N91="nulová",J91,0)</f>
        <v>0</v>
      </c>
      <c r="BJ91" s="340" t="s">
        <v>79</v>
      </c>
      <c r="BK91" s="341">
        <f>ROUND(I91*H91,2)</f>
        <v>0</v>
      </c>
      <c r="BL91" s="340" t="s">
        <v>239</v>
      </c>
      <c r="BM91" s="340" t="s">
        <v>1685</v>
      </c>
    </row>
    <row r="92" spans="2:65" s="339" customFormat="1" ht="22.5" customHeight="1">
      <c r="B92" s="326"/>
      <c r="C92" s="327" t="s">
        <v>191</v>
      </c>
      <c r="D92" s="327" t="s">
        <v>305</v>
      </c>
      <c r="E92" s="328" t="s">
        <v>1686</v>
      </c>
      <c r="F92" s="329" t="s">
        <v>1687</v>
      </c>
      <c r="G92" s="330" t="s">
        <v>214</v>
      </c>
      <c r="H92" s="331">
        <v>23</v>
      </c>
      <c r="I92" s="332"/>
      <c r="J92" s="332">
        <f>ROUND(I92*H92,2)</f>
        <v>0</v>
      </c>
      <c r="K92" s="329" t="s">
        <v>153</v>
      </c>
      <c r="L92" s="333" t="s">
        <v>2030</v>
      </c>
      <c r="M92" s="334" t="s">
        <v>5</v>
      </c>
      <c r="N92" s="335" t="s">
        <v>42</v>
      </c>
      <c r="O92" s="336"/>
      <c r="P92" s="337">
        <f>O92*H92</f>
        <v>0</v>
      </c>
      <c r="Q92" s="337">
        <v>1.2E-4</v>
      </c>
      <c r="R92" s="337">
        <f>Q92*H92</f>
        <v>2.7599999999999999E-3</v>
      </c>
      <c r="S92" s="337">
        <v>0</v>
      </c>
      <c r="T92" s="338">
        <f>S92*H92</f>
        <v>0</v>
      </c>
      <c r="AR92" s="340" t="s">
        <v>416</v>
      </c>
      <c r="AT92" s="340" t="s">
        <v>305</v>
      </c>
      <c r="AU92" s="340" t="s">
        <v>81</v>
      </c>
      <c r="AY92" s="340" t="s">
        <v>148</v>
      </c>
      <c r="BE92" s="341">
        <f>IF(N92="základní",J92,0)</f>
        <v>0</v>
      </c>
      <c r="BF92" s="341">
        <f>IF(N92="snížená",J92,0)</f>
        <v>0</v>
      </c>
      <c r="BG92" s="341">
        <f>IF(N92="zákl. přenesená",J92,0)</f>
        <v>0</v>
      </c>
      <c r="BH92" s="341">
        <f>IF(N92="sníž. přenesená",J92,0)</f>
        <v>0</v>
      </c>
      <c r="BI92" s="341">
        <f>IF(N92="nulová",J92,0)</f>
        <v>0</v>
      </c>
      <c r="BJ92" s="340" t="s">
        <v>79</v>
      </c>
      <c r="BK92" s="341">
        <f>ROUND(I92*H92,2)</f>
        <v>0</v>
      </c>
      <c r="BL92" s="340" t="s">
        <v>239</v>
      </c>
      <c r="BM92" s="340" t="s">
        <v>1688</v>
      </c>
    </row>
    <row r="93" spans="2:65" s="1" customFormat="1" ht="27">
      <c r="B93" s="40"/>
      <c r="D93" s="197" t="s">
        <v>547</v>
      </c>
      <c r="F93" s="237" t="s">
        <v>1689</v>
      </c>
      <c r="I93" s="234"/>
      <c r="L93" s="40"/>
      <c r="M93" s="235"/>
      <c r="N93" s="41"/>
      <c r="O93" s="41"/>
      <c r="P93" s="41"/>
      <c r="Q93" s="41"/>
      <c r="R93" s="41"/>
      <c r="S93" s="41"/>
      <c r="T93" s="69"/>
      <c r="AT93" s="23" t="s">
        <v>547</v>
      </c>
      <c r="AU93" s="23" t="s">
        <v>81</v>
      </c>
    </row>
    <row r="94" spans="2:65" s="339" customFormat="1" ht="22.5" customHeight="1">
      <c r="B94" s="326"/>
      <c r="C94" s="327" t="s">
        <v>196</v>
      </c>
      <c r="D94" s="327" t="s">
        <v>305</v>
      </c>
      <c r="E94" s="328" t="s">
        <v>1690</v>
      </c>
      <c r="F94" s="329" t="s">
        <v>1691</v>
      </c>
      <c r="G94" s="330" t="s">
        <v>214</v>
      </c>
      <c r="H94" s="331">
        <v>2</v>
      </c>
      <c r="I94" s="332"/>
      <c r="J94" s="332">
        <f>ROUND(I94*H94,2)</f>
        <v>0</v>
      </c>
      <c r="K94" s="329" t="s">
        <v>153</v>
      </c>
      <c r="L94" s="333" t="s">
        <v>2030</v>
      </c>
      <c r="M94" s="334" t="s">
        <v>5</v>
      </c>
      <c r="N94" s="335" t="s">
        <v>42</v>
      </c>
      <c r="O94" s="336"/>
      <c r="P94" s="337">
        <f>O94*H94</f>
        <v>0</v>
      </c>
      <c r="Q94" s="337">
        <v>1.7000000000000001E-4</v>
      </c>
      <c r="R94" s="337">
        <f>Q94*H94</f>
        <v>3.4000000000000002E-4</v>
      </c>
      <c r="S94" s="337">
        <v>0</v>
      </c>
      <c r="T94" s="338">
        <f>S94*H94</f>
        <v>0</v>
      </c>
      <c r="AR94" s="340" t="s">
        <v>416</v>
      </c>
      <c r="AT94" s="340" t="s">
        <v>305</v>
      </c>
      <c r="AU94" s="340" t="s">
        <v>81</v>
      </c>
      <c r="AY94" s="340" t="s">
        <v>148</v>
      </c>
      <c r="BE94" s="341">
        <f>IF(N94="základní",J94,0)</f>
        <v>0</v>
      </c>
      <c r="BF94" s="341">
        <f>IF(N94="snížená",J94,0)</f>
        <v>0</v>
      </c>
      <c r="BG94" s="341">
        <f>IF(N94="zákl. přenesená",J94,0)</f>
        <v>0</v>
      </c>
      <c r="BH94" s="341">
        <f>IF(N94="sníž. přenesená",J94,0)</f>
        <v>0</v>
      </c>
      <c r="BI94" s="341">
        <f>IF(N94="nulová",J94,0)</f>
        <v>0</v>
      </c>
      <c r="BJ94" s="340" t="s">
        <v>79</v>
      </c>
      <c r="BK94" s="341">
        <f>ROUND(I94*H94,2)</f>
        <v>0</v>
      </c>
      <c r="BL94" s="340" t="s">
        <v>239</v>
      </c>
      <c r="BM94" s="340" t="s">
        <v>1692</v>
      </c>
    </row>
    <row r="95" spans="2:65" s="1" customFormat="1" ht="27">
      <c r="B95" s="40"/>
      <c r="D95" s="197" t="s">
        <v>547</v>
      </c>
      <c r="F95" s="237" t="s">
        <v>1693</v>
      </c>
      <c r="I95" s="234"/>
      <c r="L95" s="40"/>
      <c r="M95" s="235"/>
      <c r="N95" s="41"/>
      <c r="O95" s="41"/>
      <c r="P95" s="41"/>
      <c r="Q95" s="41"/>
      <c r="R95" s="41"/>
      <c r="S95" s="41"/>
      <c r="T95" s="69"/>
      <c r="AT95" s="23" t="s">
        <v>547</v>
      </c>
      <c r="AU95" s="23" t="s">
        <v>81</v>
      </c>
    </row>
    <row r="96" spans="2:65" s="339" customFormat="1" ht="31.5" customHeight="1">
      <c r="B96" s="326"/>
      <c r="C96" s="343" t="s">
        <v>177</v>
      </c>
      <c r="D96" s="343" t="s">
        <v>150</v>
      </c>
      <c r="E96" s="344" t="s">
        <v>1694</v>
      </c>
      <c r="F96" s="345" t="s">
        <v>1695</v>
      </c>
      <c r="G96" s="346" t="s">
        <v>214</v>
      </c>
      <c r="H96" s="347">
        <v>10</v>
      </c>
      <c r="I96" s="348"/>
      <c r="J96" s="348">
        <f>ROUND(I96*H96,2)</f>
        <v>0</v>
      </c>
      <c r="K96" s="345" t="s">
        <v>153</v>
      </c>
      <c r="L96" s="349" t="s">
        <v>2030</v>
      </c>
      <c r="M96" s="350" t="s">
        <v>5</v>
      </c>
      <c r="N96" s="351" t="s">
        <v>42</v>
      </c>
      <c r="O96" s="336"/>
      <c r="P96" s="337">
        <f>O96*H96</f>
        <v>0</v>
      </c>
      <c r="Q96" s="337">
        <v>0</v>
      </c>
      <c r="R96" s="337">
        <f>Q96*H96</f>
        <v>0</v>
      </c>
      <c r="S96" s="337">
        <v>0</v>
      </c>
      <c r="T96" s="338">
        <f>S96*H96</f>
        <v>0</v>
      </c>
      <c r="AR96" s="340" t="s">
        <v>239</v>
      </c>
      <c r="AT96" s="340" t="s">
        <v>150</v>
      </c>
      <c r="AU96" s="340" t="s">
        <v>81</v>
      </c>
      <c r="AY96" s="340" t="s">
        <v>148</v>
      </c>
      <c r="BE96" s="341">
        <f>IF(N96="základní",J96,0)</f>
        <v>0</v>
      </c>
      <c r="BF96" s="341">
        <f>IF(N96="snížená",J96,0)</f>
        <v>0</v>
      </c>
      <c r="BG96" s="341">
        <f>IF(N96="zákl. přenesená",J96,0)</f>
        <v>0</v>
      </c>
      <c r="BH96" s="341">
        <f>IF(N96="sníž. přenesená",J96,0)</f>
        <v>0</v>
      </c>
      <c r="BI96" s="341">
        <f>IF(N96="nulová",J96,0)</f>
        <v>0</v>
      </c>
      <c r="BJ96" s="340" t="s">
        <v>79</v>
      </c>
      <c r="BK96" s="341">
        <f>ROUND(I96*H96,2)</f>
        <v>0</v>
      </c>
      <c r="BL96" s="340" t="s">
        <v>239</v>
      </c>
      <c r="BM96" s="340" t="s">
        <v>1696</v>
      </c>
    </row>
    <row r="97" spans="2:65" s="1" customFormat="1" ht="27">
      <c r="B97" s="40"/>
      <c r="D97" s="197" t="s">
        <v>547</v>
      </c>
      <c r="F97" s="237" t="s">
        <v>1697</v>
      </c>
      <c r="I97" s="234"/>
      <c r="L97" s="40"/>
      <c r="M97" s="235"/>
      <c r="N97" s="41"/>
      <c r="O97" s="41"/>
      <c r="P97" s="41"/>
      <c r="Q97" s="41"/>
      <c r="R97" s="41"/>
      <c r="S97" s="41"/>
      <c r="T97" s="69"/>
      <c r="AT97" s="23" t="s">
        <v>547</v>
      </c>
      <c r="AU97" s="23" t="s">
        <v>81</v>
      </c>
    </row>
    <row r="98" spans="2:65" s="339" customFormat="1" ht="31.5" customHeight="1">
      <c r="B98" s="326"/>
      <c r="C98" s="343" t="s">
        <v>205</v>
      </c>
      <c r="D98" s="343" t="s">
        <v>150</v>
      </c>
      <c r="E98" s="344" t="s">
        <v>1698</v>
      </c>
      <c r="F98" s="345" t="s">
        <v>1699</v>
      </c>
      <c r="G98" s="346" t="s">
        <v>294</v>
      </c>
      <c r="H98" s="347">
        <v>1</v>
      </c>
      <c r="I98" s="348"/>
      <c r="J98" s="348">
        <f t="shared" ref="J98:J114" si="0">ROUND(I98*H98,2)</f>
        <v>0</v>
      </c>
      <c r="K98" s="345" t="s">
        <v>153</v>
      </c>
      <c r="L98" s="349" t="s">
        <v>2030</v>
      </c>
      <c r="M98" s="350" t="s">
        <v>5</v>
      </c>
      <c r="N98" s="351" t="s">
        <v>42</v>
      </c>
      <c r="O98" s="336"/>
      <c r="P98" s="337">
        <f t="shared" ref="P98:P114" si="1">O98*H98</f>
        <v>0</v>
      </c>
      <c r="Q98" s="337">
        <v>0</v>
      </c>
      <c r="R98" s="337">
        <f t="shared" ref="R98:R114" si="2">Q98*H98</f>
        <v>0</v>
      </c>
      <c r="S98" s="337">
        <v>0</v>
      </c>
      <c r="T98" s="338">
        <f t="shared" ref="T98:T114" si="3">S98*H98</f>
        <v>0</v>
      </c>
      <c r="AR98" s="340" t="s">
        <v>239</v>
      </c>
      <c r="AT98" s="340" t="s">
        <v>150</v>
      </c>
      <c r="AU98" s="340" t="s">
        <v>81</v>
      </c>
      <c r="AY98" s="340" t="s">
        <v>148</v>
      </c>
      <c r="BE98" s="341">
        <f t="shared" ref="BE98:BE114" si="4">IF(N98="základní",J98,0)</f>
        <v>0</v>
      </c>
      <c r="BF98" s="341">
        <f t="shared" ref="BF98:BF114" si="5">IF(N98="snížená",J98,0)</f>
        <v>0</v>
      </c>
      <c r="BG98" s="341">
        <f t="shared" ref="BG98:BG114" si="6">IF(N98="zákl. přenesená",J98,0)</f>
        <v>0</v>
      </c>
      <c r="BH98" s="341">
        <f t="shared" ref="BH98:BH114" si="7">IF(N98="sníž. přenesená",J98,0)</f>
        <v>0</v>
      </c>
      <c r="BI98" s="341">
        <f t="shared" ref="BI98:BI114" si="8">IF(N98="nulová",J98,0)</f>
        <v>0</v>
      </c>
      <c r="BJ98" s="340" t="s">
        <v>79</v>
      </c>
      <c r="BK98" s="341">
        <f t="shared" ref="BK98:BK114" si="9">ROUND(I98*H98,2)</f>
        <v>0</v>
      </c>
      <c r="BL98" s="340" t="s">
        <v>239</v>
      </c>
      <c r="BM98" s="340" t="s">
        <v>1700</v>
      </c>
    </row>
    <row r="99" spans="2:65" s="339" customFormat="1" ht="31.5" customHeight="1">
      <c r="B99" s="326"/>
      <c r="C99" s="327" t="s">
        <v>211</v>
      </c>
      <c r="D99" s="327" t="s">
        <v>305</v>
      </c>
      <c r="E99" s="328" t="s">
        <v>1701</v>
      </c>
      <c r="F99" s="329" t="s">
        <v>1702</v>
      </c>
      <c r="G99" s="330" t="s">
        <v>1521</v>
      </c>
      <c r="H99" s="331">
        <v>1</v>
      </c>
      <c r="I99" s="332"/>
      <c r="J99" s="332">
        <f t="shared" si="0"/>
        <v>0</v>
      </c>
      <c r="K99" s="329" t="s">
        <v>5</v>
      </c>
      <c r="L99" s="333" t="s">
        <v>2030</v>
      </c>
      <c r="M99" s="334" t="s">
        <v>5</v>
      </c>
      <c r="N99" s="335" t="s">
        <v>42</v>
      </c>
      <c r="O99" s="336"/>
      <c r="P99" s="337">
        <f t="shared" si="1"/>
        <v>0</v>
      </c>
      <c r="Q99" s="337">
        <v>0</v>
      </c>
      <c r="R99" s="337">
        <f t="shared" si="2"/>
        <v>0</v>
      </c>
      <c r="S99" s="337">
        <v>0</v>
      </c>
      <c r="T99" s="338">
        <f t="shared" si="3"/>
        <v>0</v>
      </c>
      <c r="AR99" s="340" t="s">
        <v>416</v>
      </c>
      <c r="AT99" s="340" t="s">
        <v>305</v>
      </c>
      <c r="AU99" s="340" t="s">
        <v>81</v>
      </c>
      <c r="AY99" s="340" t="s">
        <v>148</v>
      </c>
      <c r="BE99" s="341">
        <f t="shared" si="4"/>
        <v>0</v>
      </c>
      <c r="BF99" s="341">
        <f t="shared" si="5"/>
        <v>0</v>
      </c>
      <c r="BG99" s="341">
        <f t="shared" si="6"/>
        <v>0</v>
      </c>
      <c r="BH99" s="341">
        <f t="shared" si="7"/>
        <v>0</v>
      </c>
      <c r="BI99" s="341">
        <f t="shared" si="8"/>
        <v>0</v>
      </c>
      <c r="BJ99" s="340" t="s">
        <v>79</v>
      </c>
      <c r="BK99" s="341">
        <f t="shared" si="9"/>
        <v>0</v>
      </c>
      <c r="BL99" s="340" t="s">
        <v>239</v>
      </c>
      <c r="BM99" s="340" t="s">
        <v>1703</v>
      </c>
    </row>
    <row r="100" spans="2:65" s="339" customFormat="1" ht="31.5" customHeight="1">
      <c r="B100" s="326"/>
      <c r="C100" s="343" t="s">
        <v>217</v>
      </c>
      <c r="D100" s="343" t="s">
        <v>150</v>
      </c>
      <c r="E100" s="344" t="s">
        <v>1704</v>
      </c>
      <c r="F100" s="345" t="s">
        <v>1705</v>
      </c>
      <c r="G100" s="346" t="s">
        <v>294</v>
      </c>
      <c r="H100" s="347">
        <v>1</v>
      </c>
      <c r="I100" s="348"/>
      <c r="J100" s="348">
        <f t="shared" si="0"/>
        <v>0</v>
      </c>
      <c r="K100" s="345" t="s">
        <v>153</v>
      </c>
      <c r="L100" s="349" t="s">
        <v>2030</v>
      </c>
      <c r="M100" s="350" t="s">
        <v>5</v>
      </c>
      <c r="N100" s="351" t="s">
        <v>42</v>
      </c>
      <c r="O100" s="336"/>
      <c r="P100" s="337">
        <f t="shared" si="1"/>
        <v>0</v>
      </c>
      <c r="Q100" s="337">
        <v>0</v>
      </c>
      <c r="R100" s="337">
        <f t="shared" si="2"/>
        <v>0</v>
      </c>
      <c r="S100" s="337">
        <v>0</v>
      </c>
      <c r="T100" s="338">
        <f t="shared" si="3"/>
        <v>0</v>
      </c>
      <c r="AR100" s="340" t="s">
        <v>239</v>
      </c>
      <c r="AT100" s="340" t="s">
        <v>150</v>
      </c>
      <c r="AU100" s="340" t="s">
        <v>81</v>
      </c>
      <c r="AY100" s="340" t="s">
        <v>148</v>
      </c>
      <c r="BE100" s="341">
        <f t="shared" si="4"/>
        <v>0</v>
      </c>
      <c r="BF100" s="341">
        <f t="shared" si="5"/>
        <v>0</v>
      </c>
      <c r="BG100" s="341">
        <f t="shared" si="6"/>
        <v>0</v>
      </c>
      <c r="BH100" s="341">
        <f t="shared" si="7"/>
        <v>0</v>
      </c>
      <c r="BI100" s="341">
        <f t="shared" si="8"/>
        <v>0</v>
      </c>
      <c r="BJ100" s="340" t="s">
        <v>79</v>
      </c>
      <c r="BK100" s="341">
        <f t="shared" si="9"/>
        <v>0</v>
      </c>
      <c r="BL100" s="340" t="s">
        <v>239</v>
      </c>
      <c r="BM100" s="340" t="s">
        <v>1706</v>
      </c>
    </row>
    <row r="101" spans="2:65" s="339" customFormat="1" ht="31.5" customHeight="1">
      <c r="B101" s="326"/>
      <c r="C101" s="327" t="s">
        <v>221</v>
      </c>
      <c r="D101" s="327" t="s">
        <v>305</v>
      </c>
      <c r="E101" s="328" t="s">
        <v>1707</v>
      </c>
      <c r="F101" s="329" t="s">
        <v>1708</v>
      </c>
      <c r="G101" s="330" t="s">
        <v>1521</v>
      </c>
      <c r="H101" s="331">
        <v>1</v>
      </c>
      <c r="I101" s="332"/>
      <c r="J101" s="332">
        <f t="shared" si="0"/>
        <v>0</v>
      </c>
      <c r="K101" s="329" t="s">
        <v>5</v>
      </c>
      <c r="L101" s="333" t="s">
        <v>2030</v>
      </c>
      <c r="M101" s="334" t="s">
        <v>5</v>
      </c>
      <c r="N101" s="335" t="s">
        <v>42</v>
      </c>
      <c r="O101" s="336"/>
      <c r="P101" s="337">
        <f t="shared" si="1"/>
        <v>0</v>
      </c>
      <c r="Q101" s="337">
        <v>0</v>
      </c>
      <c r="R101" s="337">
        <f t="shared" si="2"/>
        <v>0</v>
      </c>
      <c r="S101" s="337">
        <v>0</v>
      </c>
      <c r="T101" s="338">
        <f t="shared" si="3"/>
        <v>0</v>
      </c>
      <c r="AR101" s="340" t="s">
        <v>416</v>
      </c>
      <c r="AT101" s="340" t="s">
        <v>305</v>
      </c>
      <c r="AU101" s="340" t="s">
        <v>81</v>
      </c>
      <c r="AY101" s="340" t="s">
        <v>148</v>
      </c>
      <c r="BE101" s="341">
        <f t="shared" si="4"/>
        <v>0</v>
      </c>
      <c r="BF101" s="341">
        <f t="shared" si="5"/>
        <v>0</v>
      </c>
      <c r="BG101" s="341">
        <f t="shared" si="6"/>
        <v>0</v>
      </c>
      <c r="BH101" s="341">
        <f t="shared" si="7"/>
        <v>0</v>
      </c>
      <c r="BI101" s="341">
        <f t="shared" si="8"/>
        <v>0</v>
      </c>
      <c r="BJ101" s="340" t="s">
        <v>79</v>
      </c>
      <c r="BK101" s="341">
        <f t="shared" si="9"/>
        <v>0</v>
      </c>
      <c r="BL101" s="340" t="s">
        <v>239</v>
      </c>
      <c r="BM101" s="340" t="s">
        <v>1709</v>
      </c>
    </row>
    <row r="102" spans="2:65" s="339" customFormat="1" ht="31.5" customHeight="1">
      <c r="B102" s="326"/>
      <c r="C102" s="343" t="s">
        <v>226</v>
      </c>
      <c r="D102" s="343" t="s">
        <v>150</v>
      </c>
      <c r="E102" s="344" t="s">
        <v>1710</v>
      </c>
      <c r="F102" s="345" t="s">
        <v>1711</v>
      </c>
      <c r="G102" s="346" t="s">
        <v>294</v>
      </c>
      <c r="H102" s="347">
        <v>1</v>
      </c>
      <c r="I102" s="348"/>
      <c r="J102" s="348">
        <f t="shared" si="0"/>
        <v>0</v>
      </c>
      <c r="K102" s="345" t="s">
        <v>153</v>
      </c>
      <c r="L102" s="349" t="s">
        <v>2030</v>
      </c>
      <c r="M102" s="350" t="s">
        <v>5</v>
      </c>
      <c r="N102" s="351" t="s">
        <v>42</v>
      </c>
      <c r="O102" s="336"/>
      <c r="P102" s="337">
        <f t="shared" si="1"/>
        <v>0</v>
      </c>
      <c r="Q102" s="337">
        <v>0</v>
      </c>
      <c r="R102" s="337">
        <f t="shared" si="2"/>
        <v>0</v>
      </c>
      <c r="S102" s="337">
        <v>0</v>
      </c>
      <c r="T102" s="338">
        <f t="shared" si="3"/>
        <v>0</v>
      </c>
      <c r="AR102" s="340" t="s">
        <v>239</v>
      </c>
      <c r="AT102" s="340" t="s">
        <v>150</v>
      </c>
      <c r="AU102" s="340" t="s">
        <v>81</v>
      </c>
      <c r="AY102" s="340" t="s">
        <v>148</v>
      </c>
      <c r="BE102" s="341">
        <f t="shared" si="4"/>
        <v>0</v>
      </c>
      <c r="BF102" s="341">
        <f t="shared" si="5"/>
        <v>0</v>
      </c>
      <c r="BG102" s="341">
        <f t="shared" si="6"/>
        <v>0</v>
      </c>
      <c r="BH102" s="341">
        <f t="shared" si="7"/>
        <v>0</v>
      </c>
      <c r="BI102" s="341">
        <f t="shared" si="8"/>
        <v>0</v>
      </c>
      <c r="BJ102" s="340" t="s">
        <v>79</v>
      </c>
      <c r="BK102" s="341">
        <f t="shared" si="9"/>
        <v>0</v>
      </c>
      <c r="BL102" s="340" t="s">
        <v>239</v>
      </c>
      <c r="BM102" s="340" t="s">
        <v>1712</v>
      </c>
    </row>
    <row r="103" spans="2:65" s="339" customFormat="1" ht="31.5" customHeight="1">
      <c r="B103" s="326"/>
      <c r="C103" s="327" t="s">
        <v>11</v>
      </c>
      <c r="D103" s="327" t="s">
        <v>305</v>
      </c>
      <c r="E103" s="328" t="s">
        <v>1713</v>
      </c>
      <c r="F103" s="329" t="s">
        <v>1714</v>
      </c>
      <c r="G103" s="330" t="s">
        <v>1521</v>
      </c>
      <c r="H103" s="331">
        <v>1</v>
      </c>
      <c r="I103" s="332"/>
      <c r="J103" s="332">
        <f t="shared" si="0"/>
        <v>0</v>
      </c>
      <c r="K103" s="329" t="s">
        <v>5</v>
      </c>
      <c r="L103" s="333" t="s">
        <v>2030</v>
      </c>
      <c r="M103" s="334" t="s">
        <v>5</v>
      </c>
      <c r="N103" s="335" t="s">
        <v>42</v>
      </c>
      <c r="O103" s="336"/>
      <c r="P103" s="337">
        <f t="shared" si="1"/>
        <v>0</v>
      </c>
      <c r="Q103" s="337">
        <v>0</v>
      </c>
      <c r="R103" s="337">
        <f t="shared" si="2"/>
        <v>0</v>
      </c>
      <c r="S103" s="337">
        <v>0</v>
      </c>
      <c r="T103" s="338">
        <f t="shared" si="3"/>
        <v>0</v>
      </c>
      <c r="AR103" s="340" t="s">
        <v>416</v>
      </c>
      <c r="AT103" s="340" t="s">
        <v>305</v>
      </c>
      <c r="AU103" s="340" t="s">
        <v>81</v>
      </c>
      <c r="AY103" s="340" t="s">
        <v>148</v>
      </c>
      <c r="BE103" s="341">
        <f t="shared" si="4"/>
        <v>0</v>
      </c>
      <c r="BF103" s="341">
        <f t="shared" si="5"/>
        <v>0</v>
      </c>
      <c r="BG103" s="341">
        <f t="shared" si="6"/>
        <v>0</v>
      </c>
      <c r="BH103" s="341">
        <f t="shared" si="7"/>
        <v>0</v>
      </c>
      <c r="BI103" s="341">
        <f t="shared" si="8"/>
        <v>0</v>
      </c>
      <c r="BJ103" s="340" t="s">
        <v>79</v>
      </c>
      <c r="BK103" s="341">
        <f t="shared" si="9"/>
        <v>0</v>
      </c>
      <c r="BL103" s="340" t="s">
        <v>239</v>
      </c>
      <c r="BM103" s="340" t="s">
        <v>1296</v>
      </c>
    </row>
    <row r="104" spans="2:65" s="339" customFormat="1" ht="31.5" customHeight="1">
      <c r="B104" s="326"/>
      <c r="C104" s="343" t="s">
        <v>239</v>
      </c>
      <c r="D104" s="343" t="s">
        <v>150</v>
      </c>
      <c r="E104" s="344" t="s">
        <v>1715</v>
      </c>
      <c r="F104" s="345" t="s">
        <v>1716</v>
      </c>
      <c r="G104" s="346" t="s">
        <v>294</v>
      </c>
      <c r="H104" s="347">
        <v>5</v>
      </c>
      <c r="I104" s="348"/>
      <c r="J104" s="348">
        <f t="shared" si="0"/>
        <v>0</v>
      </c>
      <c r="K104" s="345" t="s">
        <v>153</v>
      </c>
      <c r="L104" s="349" t="s">
        <v>2030</v>
      </c>
      <c r="M104" s="350" t="s">
        <v>5</v>
      </c>
      <c r="N104" s="351" t="s">
        <v>42</v>
      </c>
      <c r="O104" s="336"/>
      <c r="P104" s="337">
        <f t="shared" si="1"/>
        <v>0</v>
      </c>
      <c r="Q104" s="337">
        <v>0</v>
      </c>
      <c r="R104" s="337">
        <f t="shared" si="2"/>
        <v>0</v>
      </c>
      <c r="S104" s="337">
        <v>0</v>
      </c>
      <c r="T104" s="338">
        <f t="shared" si="3"/>
        <v>0</v>
      </c>
      <c r="AR104" s="340" t="s">
        <v>239</v>
      </c>
      <c r="AT104" s="340" t="s">
        <v>150</v>
      </c>
      <c r="AU104" s="340" t="s">
        <v>81</v>
      </c>
      <c r="AY104" s="340" t="s">
        <v>148</v>
      </c>
      <c r="BE104" s="341">
        <f t="shared" si="4"/>
        <v>0</v>
      </c>
      <c r="BF104" s="341">
        <f t="shared" si="5"/>
        <v>0</v>
      </c>
      <c r="BG104" s="341">
        <f t="shared" si="6"/>
        <v>0</v>
      </c>
      <c r="BH104" s="341">
        <f t="shared" si="7"/>
        <v>0</v>
      </c>
      <c r="BI104" s="341">
        <f t="shared" si="8"/>
        <v>0</v>
      </c>
      <c r="BJ104" s="340" t="s">
        <v>79</v>
      </c>
      <c r="BK104" s="341">
        <f t="shared" si="9"/>
        <v>0</v>
      </c>
      <c r="BL104" s="340" t="s">
        <v>239</v>
      </c>
      <c r="BM104" s="340" t="s">
        <v>1717</v>
      </c>
    </row>
    <row r="105" spans="2:65" s="339" customFormat="1" ht="31.5" customHeight="1">
      <c r="B105" s="326"/>
      <c r="C105" s="327" t="s">
        <v>244</v>
      </c>
      <c r="D105" s="327" t="s">
        <v>305</v>
      </c>
      <c r="E105" s="328" t="s">
        <v>1718</v>
      </c>
      <c r="F105" s="329" t="s">
        <v>1719</v>
      </c>
      <c r="G105" s="330" t="s">
        <v>1521</v>
      </c>
      <c r="H105" s="331">
        <v>5</v>
      </c>
      <c r="I105" s="332"/>
      <c r="J105" s="332">
        <f t="shared" si="0"/>
        <v>0</v>
      </c>
      <c r="K105" s="329" t="s">
        <v>5</v>
      </c>
      <c r="L105" s="333" t="s">
        <v>2030</v>
      </c>
      <c r="M105" s="334" t="s">
        <v>5</v>
      </c>
      <c r="N105" s="335" t="s">
        <v>42</v>
      </c>
      <c r="O105" s="336"/>
      <c r="P105" s="337">
        <f t="shared" si="1"/>
        <v>0</v>
      </c>
      <c r="Q105" s="337">
        <v>0</v>
      </c>
      <c r="R105" s="337">
        <f t="shared" si="2"/>
        <v>0</v>
      </c>
      <c r="S105" s="337">
        <v>0</v>
      </c>
      <c r="T105" s="338">
        <f t="shared" si="3"/>
        <v>0</v>
      </c>
      <c r="AR105" s="340" t="s">
        <v>416</v>
      </c>
      <c r="AT105" s="340" t="s">
        <v>305</v>
      </c>
      <c r="AU105" s="340" t="s">
        <v>81</v>
      </c>
      <c r="AY105" s="340" t="s">
        <v>148</v>
      </c>
      <c r="BE105" s="341">
        <f t="shared" si="4"/>
        <v>0</v>
      </c>
      <c r="BF105" s="341">
        <f t="shared" si="5"/>
        <v>0</v>
      </c>
      <c r="BG105" s="341">
        <f t="shared" si="6"/>
        <v>0</v>
      </c>
      <c r="BH105" s="341">
        <f t="shared" si="7"/>
        <v>0</v>
      </c>
      <c r="BI105" s="341">
        <f t="shared" si="8"/>
        <v>0</v>
      </c>
      <c r="BJ105" s="340" t="s">
        <v>79</v>
      </c>
      <c r="BK105" s="341">
        <f t="shared" si="9"/>
        <v>0</v>
      </c>
      <c r="BL105" s="340" t="s">
        <v>239</v>
      </c>
      <c r="BM105" s="340" t="s">
        <v>1720</v>
      </c>
    </row>
    <row r="106" spans="2:65" s="339" customFormat="1" ht="31.5" customHeight="1">
      <c r="B106" s="326"/>
      <c r="C106" s="327" t="s">
        <v>250</v>
      </c>
      <c r="D106" s="327" t="s">
        <v>305</v>
      </c>
      <c r="E106" s="328" t="s">
        <v>1721</v>
      </c>
      <c r="F106" s="329" t="s">
        <v>1722</v>
      </c>
      <c r="G106" s="330" t="s">
        <v>1521</v>
      </c>
      <c r="H106" s="331">
        <v>5</v>
      </c>
      <c r="I106" s="332"/>
      <c r="J106" s="332">
        <f t="shared" si="0"/>
        <v>0</v>
      </c>
      <c r="K106" s="329" t="s">
        <v>5</v>
      </c>
      <c r="L106" s="333" t="s">
        <v>2030</v>
      </c>
      <c r="M106" s="334" t="s">
        <v>5</v>
      </c>
      <c r="N106" s="335" t="s">
        <v>42</v>
      </c>
      <c r="O106" s="336"/>
      <c r="P106" s="337">
        <f t="shared" si="1"/>
        <v>0</v>
      </c>
      <c r="Q106" s="337">
        <v>0</v>
      </c>
      <c r="R106" s="337">
        <f t="shared" si="2"/>
        <v>0</v>
      </c>
      <c r="S106" s="337">
        <v>0</v>
      </c>
      <c r="T106" s="338">
        <f t="shared" si="3"/>
        <v>0</v>
      </c>
      <c r="AR106" s="340" t="s">
        <v>416</v>
      </c>
      <c r="AT106" s="340" t="s">
        <v>305</v>
      </c>
      <c r="AU106" s="340" t="s">
        <v>81</v>
      </c>
      <c r="AY106" s="340" t="s">
        <v>148</v>
      </c>
      <c r="BE106" s="341">
        <f t="shared" si="4"/>
        <v>0</v>
      </c>
      <c r="BF106" s="341">
        <f t="shared" si="5"/>
        <v>0</v>
      </c>
      <c r="BG106" s="341">
        <f t="shared" si="6"/>
        <v>0</v>
      </c>
      <c r="BH106" s="341">
        <f t="shared" si="7"/>
        <v>0</v>
      </c>
      <c r="BI106" s="341">
        <f t="shared" si="8"/>
        <v>0</v>
      </c>
      <c r="BJ106" s="340" t="s">
        <v>79</v>
      </c>
      <c r="BK106" s="341">
        <f t="shared" si="9"/>
        <v>0</v>
      </c>
      <c r="BL106" s="340" t="s">
        <v>239</v>
      </c>
      <c r="BM106" s="340" t="s">
        <v>1723</v>
      </c>
    </row>
    <row r="107" spans="2:65" s="1" customFormat="1" ht="31.5" customHeight="1">
      <c r="B107" s="174"/>
      <c r="C107" s="175" t="s">
        <v>255</v>
      </c>
      <c r="D107" s="175" t="s">
        <v>150</v>
      </c>
      <c r="E107" s="176" t="s">
        <v>1724</v>
      </c>
      <c r="F107" s="177" t="s">
        <v>1725</v>
      </c>
      <c r="G107" s="178" t="s">
        <v>214</v>
      </c>
      <c r="H107" s="179">
        <v>55</v>
      </c>
      <c r="I107" s="180"/>
      <c r="J107" s="181">
        <f t="shared" si="0"/>
        <v>0</v>
      </c>
      <c r="K107" s="177" t="s">
        <v>153</v>
      </c>
      <c r="L107" s="40"/>
      <c r="M107" s="182" t="s">
        <v>5</v>
      </c>
      <c r="N107" s="183" t="s">
        <v>42</v>
      </c>
      <c r="O107" s="41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AR107" s="23" t="s">
        <v>239</v>
      </c>
      <c r="AT107" s="23" t="s">
        <v>150</v>
      </c>
      <c r="AU107" s="23" t="s">
        <v>81</v>
      </c>
      <c r="AY107" s="23" t="s">
        <v>148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23" t="s">
        <v>79</v>
      </c>
      <c r="BK107" s="186">
        <f t="shared" si="9"/>
        <v>0</v>
      </c>
      <c r="BL107" s="23" t="s">
        <v>239</v>
      </c>
      <c r="BM107" s="23" t="s">
        <v>1726</v>
      </c>
    </row>
    <row r="108" spans="2:65" s="1" customFormat="1" ht="22.5" customHeight="1">
      <c r="B108" s="174"/>
      <c r="C108" s="215" t="s">
        <v>260</v>
      </c>
      <c r="D108" s="215" t="s">
        <v>305</v>
      </c>
      <c r="E108" s="216" t="s">
        <v>1727</v>
      </c>
      <c r="F108" s="217" t="s">
        <v>1728</v>
      </c>
      <c r="G108" s="218" t="s">
        <v>214</v>
      </c>
      <c r="H108" s="219">
        <v>55</v>
      </c>
      <c r="I108" s="220"/>
      <c r="J108" s="221">
        <f t="shared" si="0"/>
        <v>0</v>
      </c>
      <c r="K108" s="217" t="s">
        <v>153</v>
      </c>
      <c r="L108" s="222"/>
      <c r="M108" s="223" t="s">
        <v>5</v>
      </c>
      <c r="N108" s="224" t="s">
        <v>42</v>
      </c>
      <c r="O108" s="41"/>
      <c r="P108" s="184">
        <f t="shared" si="1"/>
        <v>0</v>
      </c>
      <c r="Q108" s="184">
        <v>1E-3</v>
      </c>
      <c r="R108" s="184">
        <f t="shared" si="2"/>
        <v>5.5E-2</v>
      </c>
      <c r="S108" s="184">
        <v>0</v>
      </c>
      <c r="T108" s="185">
        <f t="shared" si="3"/>
        <v>0</v>
      </c>
      <c r="AR108" s="23" t="s">
        <v>416</v>
      </c>
      <c r="AT108" s="23" t="s">
        <v>305</v>
      </c>
      <c r="AU108" s="23" t="s">
        <v>81</v>
      </c>
      <c r="AY108" s="23" t="s">
        <v>148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23" t="s">
        <v>79</v>
      </c>
      <c r="BK108" s="186">
        <f t="shared" si="9"/>
        <v>0</v>
      </c>
      <c r="BL108" s="23" t="s">
        <v>239</v>
      </c>
      <c r="BM108" s="23" t="s">
        <v>1729</v>
      </c>
    </row>
    <row r="109" spans="2:65" s="1" customFormat="1" ht="31.5" customHeight="1">
      <c r="B109" s="174"/>
      <c r="C109" s="175" t="s">
        <v>10</v>
      </c>
      <c r="D109" s="175" t="s">
        <v>150</v>
      </c>
      <c r="E109" s="176" t="s">
        <v>1730</v>
      </c>
      <c r="F109" s="177" t="s">
        <v>1731</v>
      </c>
      <c r="G109" s="178" t="s">
        <v>214</v>
      </c>
      <c r="H109" s="179">
        <v>5</v>
      </c>
      <c r="I109" s="180"/>
      <c r="J109" s="181">
        <f t="shared" si="0"/>
        <v>0</v>
      </c>
      <c r="K109" s="177" t="s">
        <v>153</v>
      </c>
      <c r="L109" s="40"/>
      <c r="M109" s="182" t="s">
        <v>5</v>
      </c>
      <c r="N109" s="183" t="s">
        <v>42</v>
      </c>
      <c r="O109" s="41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AR109" s="23" t="s">
        <v>239</v>
      </c>
      <c r="AT109" s="23" t="s">
        <v>150</v>
      </c>
      <c r="AU109" s="23" t="s">
        <v>81</v>
      </c>
      <c r="AY109" s="23" t="s">
        <v>148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23" t="s">
        <v>79</v>
      </c>
      <c r="BK109" s="186">
        <f t="shared" si="9"/>
        <v>0</v>
      </c>
      <c r="BL109" s="23" t="s">
        <v>239</v>
      </c>
      <c r="BM109" s="23" t="s">
        <v>1732</v>
      </c>
    </row>
    <row r="110" spans="2:65" s="1" customFormat="1" ht="31.5" customHeight="1">
      <c r="B110" s="174"/>
      <c r="C110" s="215" t="s">
        <v>272</v>
      </c>
      <c r="D110" s="215" t="s">
        <v>305</v>
      </c>
      <c r="E110" s="216" t="s">
        <v>1733</v>
      </c>
      <c r="F110" s="217" t="s">
        <v>1734</v>
      </c>
      <c r="G110" s="218" t="s">
        <v>305</v>
      </c>
      <c r="H110" s="219">
        <v>5</v>
      </c>
      <c r="I110" s="220"/>
      <c r="J110" s="221">
        <f t="shared" si="0"/>
        <v>0</v>
      </c>
      <c r="K110" s="217" t="s">
        <v>5</v>
      </c>
      <c r="L110" s="222"/>
      <c r="M110" s="223" t="s">
        <v>5</v>
      </c>
      <c r="N110" s="224" t="s">
        <v>42</v>
      </c>
      <c r="O110" s="41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AR110" s="23" t="s">
        <v>416</v>
      </c>
      <c r="AT110" s="23" t="s">
        <v>305</v>
      </c>
      <c r="AU110" s="23" t="s">
        <v>81</v>
      </c>
      <c r="AY110" s="23" t="s">
        <v>148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23" t="s">
        <v>79</v>
      </c>
      <c r="BK110" s="186">
        <f t="shared" si="9"/>
        <v>0</v>
      </c>
      <c r="BL110" s="23" t="s">
        <v>239</v>
      </c>
      <c r="BM110" s="23" t="s">
        <v>1735</v>
      </c>
    </row>
    <row r="111" spans="2:65" s="1" customFormat="1" ht="22.5" customHeight="1">
      <c r="B111" s="174"/>
      <c r="C111" s="215" t="s">
        <v>280</v>
      </c>
      <c r="D111" s="215" t="s">
        <v>305</v>
      </c>
      <c r="E111" s="216" t="s">
        <v>1736</v>
      </c>
      <c r="F111" s="217" t="s">
        <v>1737</v>
      </c>
      <c r="G111" s="218" t="s">
        <v>294</v>
      </c>
      <c r="H111" s="219">
        <v>2</v>
      </c>
      <c r="I111" s="220"/>
      <c r="J111" s="221">
        <f t="shared" si="0"/>
        <v>0</v>
      </c>
      <c r="K111" s="217" t="s">
        <v>153</v>
      </c>
      <c r="L111" s="222"/>
      <c r="M111" s="223" t="s">
        <v>5</v>
      </c>
      <c r="N111" s="224" t="s">
        <v>42</v>
      </c>
      <c r="O111" s="41"/>
      <c r="P111" s="184">
        <f t="shared" si="1"/>
        <v>0</v>
      </c>
      <c r="Q111" s="184">
        <v>1.3999999999999999E-4</v>
      </c>
      <c r="R111" s="184">
        <f t="shared" si="2"/>
        <v>2.7999999999999998E-4</v>
      </c>
      <c r="S111" s="184">
        <v>0</v>
      </c>
      <c r="T111" s="185">
        <f t="shared" si="3"/>
        <v>0</v>
      </c>
      <c r="AR111" s="23" t="s">
        <v>416</v>
      </c>
      <c r="AT111" s="23" t="s">
        <v>305</v>
      </c>
      <c r="AU111" s="23" t="s">
        <v>81</v>
      </c>
      <c r="AY111" s="23" t="s">
        <v>148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23" t="s">
        <v>79</v>
      </c>
      <c r="BK111" s="186">
        <f t="shared" si="9"/>
        <v>0</v>
      </c>
      <c r="BL111" s="23" t="s">
        <v>239</v>
      </c>
      <c r="BM111" s="23" t="s">
        <v>1738</v>
      </c>
    </row>
    <row r="112" spans="2:65" s="1" customFormat="1" ht="22.5" customHeight="1">
      <c r="B112" s="174"/>
      <c r="C112" s="215" t="s">
        <v>284</v>
      </c>
      <c r="D112" s="215" t="s">
        <v>305</v>
      </c>
      <c r="E112" s="216" t="s">
        <v>1739</v>
      </c>
      <c r="F112" s="217" t="s">
        <v>1740</v>
      </c>
      <c r="G112" s="218" t="s">
        <v>294</v>
      </c>
      <c r="H112" s="219">
        <v>4</v>
      </c>
      <c r="I112" s="220"/>
      <c r="J112" s="221">
        <f t="shared" si="0"/>
        <v>0</v>
      </c>
      <c r="K112" s="217" t="s">
        <v>153</v>
      </c>
      <c r="L112" s="222"/>
      <c r="M112" s="223" t="s">
        <v>5</v>
      </c>
      <c r="N112" s="224" t="s">
        <v>42</v>
      </c>
      <c r="O112" s="41"/>
      <c r="P112" s="184">
        <f t="shared" si="1"/>
        <v>0</v>
      </c>
      <c r="Q112" s="184">
        <v>2.2000000000000001E-4</v>
      </c>
      <c r="R112" s="184">
        <f t="shared" si="2"/>
        <v>8.8000000000000003E-4</v>
      </c>
      <c r="S112" s="184">
        <v>0</v>
      </c>
      <c r="T112" s="185">
        <f t="shared" si="3"/>
        <v>0</v>
      </c>
      <c r="AR112" s="23" t="s">
        <v>416</v>
      </c>
      <c r="AT112" s="23" t="s">
        <v>305</v>
      </c>
      <c r="AU112" s="23" t="s">
        <v>81</v>
      </c>
      <c r="AY112" s="23" t="s">
        <v>148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23" t="s">
        <v>79</v>
      </c>
      <c r="BK112" s="186">
        <f t="shared" si="9"/>
        <v>0</v>
      </c>
      <c r="BL112" s="23" t="s">
        <v>239</v>
      </c>
      <c r="BM112" s="23" t="s">
        <v>1741</v>
      </c>
    </row>
    <row r="113" spans="2:65" s="1" customFormat="1" ht="31.5" customHeight="1">
      <c r="B113" s="174"/>
      <c r="C113" s="175" t="s">
        <v>291</v>
      </c>
      <c r="D113" s="175" t="s">
        <v>150</v>
      </c>
      <c r="E113" s="176" t="s">
        <v>1742</v>
      </c>
      <c r="F113" s="177" t="s">
        <v>1743</v>
      </c>
      <c r="G113" s="178" t="s">
        <v>214</v>
      </c>
      <c r="H113" s="179">
        <v>10</v>
      </c>
      <c r="I113" s="180"/>
      <c r="J113" s="181">
        <f t="shared" si="0"/>
        <v>0</v>
      </c>
      <c r="K113" s="177" t="s">
        <v>153</v>
      </c>
      <c r="L113" s="40"/>
      <c r="M113" s="182" t="s">
        <v>5</v>
      </c>
      <c r="N113" s="183" t="s">
        <v>42</v>
      </c>
      <c r="O113" s="41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AR113" s="23" t="s">
        <v>239</v>
      </c>
      <c r="AT113" s="23" t="s">
        <v>150</v>
      </c>
      <c r="AU113" s="23" t="s">
        <v>81</v>
      </c>
      <c r="AY113" s="23" t="s">
        <v>148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23" t="s">
        <v>79</v>
      </c>
      <c r="BK113" s="186">
        <f t="shared" si="9"/>
        <v>0</v>
      </c>
      <c r="BL113" s="23" t="s">
        <v>239</v>
      </c>
      <c r="BM113" s="23" t="s">
        <v>1744</v>
      </c>
    </row>
    <row r="114" spans="2:65" s="1" customFormat="1" ht="22.5" customHeight="1">
      <c r="B114" s="174"/>
      <c r="C114" s="215" t="s">
        <v>296</v>
      </c>
      <c r="D114" s="215" t="s">
        <v>305</v>
      </c>
      <c r="E114" s="216" t="s">
        <v>1745</v>
      </c>
      <c r="F114" s="217" t="s">
        <v>1746</v>
      </c>
      <c r="G114" s="218" t="s">
        <v>214</v>
      </c>
      <c r="H114" s="219">
        <v>10</v>
      </c>
      <c r="I114" s="220"/>
      <c r="J114" s="221">
        <f t="shared" si="0"/>
        <v>0</v>
      </c>
      <c r="K114" s="217" t="s">
        <v>153</v>
      </c>
      <c r="L114" s="222"/>
      <c r="M114" s="223" t="s">
        <v>5</v>
      </c>
      <c r="N114" s="224" t="s">
        <v>42</v>
      </c>
      <c r="O114" s="41"/>
      <c r="P114" s="184">
        <f t="shared" si="1"/>
        <v>0</v>
      </c>
      <c r="Q114" s="184">
        <v>6.0000000000000002E-5</v>
      </c>
      <c r="R114" s="184">
        <f t="shared" si="2"/>
        <v>6.0000000000000006E-4</v>
      </c>
      <c r="S114" s="184">
        <v>0</v>
      </c>
      <c r="T114" s="185">
        <f t="shared" si="3"/>
        <v>0</v>
      </c>
      <c r="AR114" s="23" t="s">
        <v>416</v>
      </c>
      <c r="AT114" s="23" t="s">
        <v>305</v>
      </c>
      <c r="AU114" s="23" t="s">
        <v>81</v>
      </c>
      <c r="AY114" s="23" t="s">
        <v>148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23" t="s">
        <v>79</v>
      </c>
      <c r="BK114" s="186">
        <f t="shared" si="9"/>
        <v>0</v>
      </c>
      <c r="BL114" s="23" t="s">
        <v>239</v>
      </c>
      <c r="BM114" s="23" t="s">
        <v>1747</v>
      </c>
    </row>
    <row r="115" spans="2:65" s="1" customFormat="1" ht="27">
      <c r="B115" s="40"/>
      <c r="D115" s="197" t="s">
        <v>547</v>
      </c>
      <c r="F115" s="237" t="s">
        <v>1748</v>
      </c>
      <c r="I115" s="234"/>
      <c r="L115" s="40"/>
      <c r="M115" s="235"/>
      <c r="N115" s="41"/>
      <c r="O115" s="41"/>
      <c r="P115" s="41"/>
      <c r="Q115" s="41"/>
      <c r="R115" s="41"/>
      <c r="S115" s="41"/>
      <c r="T115" s="69"/>
      <c r="AT115" s="23" t="s">
        <v>547</v>
      </c>
      <c r="AU115" s="23" t="s">
        <v>81</v>
      </c>
    </row>
    <row r="116" spans="2:65" s="1" customFormat="1" ht="22.5" customHeight="1">
      <c r="B116" s="174"/>
      <c r="C116" s="215" t="s">
        <v>300</v>
      </c>
      <c r="D116" s="215" t="s">
        <v>305</v>
      </c>
      <c r="E116" s="216" t="s">
        <v>1749</v>
      </c>
      <c r="F116" s="217" t="s">
        <v>1750</v>
      </c>
      <c r="G116" s="218" t="s">
        <v>214</v>
      </c>
      <c r="H116" s="219">
        <v>10</v>
      </c>
      <c r="I116" s="220"/>
      <c r="J116" s="221">
        <f>ROUND(I116*H116,2)</f>
        <v>0</v>
      </c>
      <c r="K116" s="217" t="s">
        <v>153</v>
      </c>
      <c r="L116" s="222"/>
      <c r="M116" s="223" t="s">
        <v>5</v>
      </c>
      <c r="N116" s="224" t="s">
        <v>42</v>
      </c>
      <c r="O116" s="41"/>
      <c r="P116" s="184">
        <f>O116*H116</f>
        <v>0</v>
      </c>
      <c r="Q116" s="184">
        <v>1.8000000000000001E-4</v>
      </c>
      <c r="R116" s="184">
        <f>Q116*H116</f>
        <v>1.8000000000000002E-3</v>
      </c>
      <c r="S116" s="184">
        <v>0</v>
      </c>
      <c r="T116" s="185">
        <f>S116*H116</f>
        <v>0</v>
      </c>
      <c r="AR116" s="23" t="s">
        <v>416</v>
      </c>
      <c r="AT116" s="23" t="s">
        <v>305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239</v>
      </c>
      <c r="BM116" s="23" t="s">
        <v>1364</v>
      </c>
    </row>
    <row r="117" spans="2:65" s="1" customFormat="1" ht="27">
      <c r="B117" s="40"/>
      <c r="D117" s="197" t="s">
        <v>547</v>
      </c>
      <c r="F117" s="237" t="s">
        <v>1751</v>
      </c>
      <c r="I117" s="234"/>
      <c r="L117" s="40"/>
      <c r="M117" s="235"/>
      <c r="N117" s="41"/>
      <c r="O117" s="41"/>
      <c r="P117" s="41"/>
      <c r="Q117" s="41"/>
      <c r="R117" s="41"/>
      <c r="S117" s="41"/>
      <c r="T117" s="69"/>
      <c r="AT117" s="23" t="s">
        <v>547</v>
      </c>
      <c r="AU117" s="23" t="s">
        <v>81</v>
      </c>
    </row>
    <row r="118" spans="2:65" s="1" customFormat="1" ht="22.5" customHeight="1">
      <c r="B118" s="174"/>
      <c r="C118" s="175" t="s">
        <v>309</v>
      </c>
      <c r="D118" s="175" t="s">
        <v>150</v>
      </c>
      <c r="E118" s="176" t="s">
        <v>1752</v>
      </c>
      <c r="F118" s="177" t="s">
        <v>1753</v>
      </c>
      <c r="G118" s="178" t="s">
        <v>214</v>
      </c>
      <c r="H118" s="179">
        <v>9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23" t="s">
        <v>239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239</v>
      </c>
      <c r="BM118" s="23" t="s">
        <v>1754</v>
      </c>
    </row>
    <row r="119" spans="2:65" s="1" customFormat="1" ht="31.5" customHeight="1">
      <c r="B119" s="174"/>
      <c r="C119" s="215" t="s">
        <v>477</v>
      </c>
      <c r="D119" s="215" t="s">
        <v>305</v>
      </c>
      <c r="E119" s="216" t="s">
        <v>1755</v>
      </c>
      <c r="F119" s="217" t="s">
        <v>1756</v>
      </c>
      <c r="G119" s="218" t="s">
        <v>294</v>
      </c>
      <c r="H119" s="219">
        <v>1</v>
      </c>
      <c r="I119" s="220"/>
      <c r="J119" s="221">
        <f>ROUND(I119*H119,2)</f>
        <v>0</v>
      </c>
      <c r="K119" s="217" t="s">
        <v>5</v>
      </c>
      <c r="L119" s="222"/>
      <c r="M119" s="223" t="s">
        <v>5</v>
      </c>
      <c r="N119" s="224" t="s">
        <v>42</v>
      </c>
      <c r="O119" s="41"/>
      <c r="P119" s="184">
        <f>O119*H119</f>
        <v>0</v>
      </c>
      <c r="Q119" s="184">
        <v>4.5500000000000002E-3</v>
      </c>
      <c r="R119" s="184">
        <f>Q119*H119</f>
        <v>4.5500000000000002E-3</v>
      </c>
      <c r="S119" s="184">
        <v>0</v>
      </c>
      <c r="T119" s="185">
        <f>S119*H119</f>
        <v>0</v>
      </c>
      <c r="AR119" s="23" t="s">
        <v>416</v>
      </c>
      <c r="AT119" s="23" t="s">
        <v>305</v>
      </c>
      <c r="AU119" s="23" t="s">
        <v>81</v>
      </c>
      <c r="AY119" s="23" t="s">
        <v>148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3" t="s">
        <v>79</v>
      </c>
      <c r="BK119" s="186">
        <f>ROUND(I119*H119,2)</f>
        <v>0</v>
      </c>
      <c r="BL119" s="23" t="s">
        <v>239</v>
      </c>
      <c r="BM119" s="23" t="s">
        <v>1757</v>
      </c>
    </row>
    <row r="120" spans="2:65" s="1" customFormat="1" ht="40.5">
      <c r="B120" s="40"/>
      <c r="D120" s="197" t="s">
        <v>547</v>
      </c>
      <c r="F120" s="237" t="s">
        <v>1758</v>
      </c>
      <c r="I120" s="234"/>
      <c r="L120" s="40"/>
      <c r="M120" s="235"/>
      <c r="N120" s="41"/>
      <c r="O120" s="41"/>
      <c r="P120" s="41"/>
      <c r="Q120" s="41"/>
      <c r="R120" s="41"/>
      <c r="S120" s="41"/>
      <c r="T120" s="69"/>
      <c r="AT120" s="23" t="s">
        <v>547</v>
      </c>
      <c r="AU120" s="23" t="s">
        <v>81</v>
      </c>
    </row>
    <row r="121" spans="2:65" s="339" customFormat="1" ht="22.5" customHeight="1">
      <c r="B121" s="326"/>
      <c r="C121" s="327" t="s">
        <v>481</v>
      </c>
      <c r="D121" s="327" t="s">
        <v>305</v>
      </c>
      <c r="E121" s="328" t="s">
        <v>1759</v>
      </c>
      <c r="F121" s="329" t="s">
        <v>1760</v>
      </c>
      <c r="G121" s="330" t="s">
        <v>294</v>
      </c>
      <c r="H121" s="331">
        <v>3</v>
      </c>
      <c r="I121" s="332"/>
      <c r="J121" s="332">
        <f>ROUND(I121*H121,2)</f>
        <v>0</v>
      </c>
      <c r="K121" s="329" t="s">
        <v>5</v>
      </c>
      <c r="L121" s="333" t="s">
        <v>2030</v>
      </c>
      <c r="M121" s="334" t="s">
        <v>5</v>
      </c>
      <c r="N121" s="335" t="s">
        <v>42</v>
      </c>
      <c r="O121" s="336"/>
      <c r="P121" s="337">
        <f>O121*H121</f>
        <v>0</v>
      </c>
      <c r="Q121" s="337">
        <v>1E-3</v>
      </c>
      <c r="R121" s="337">
        <f>Q121*H121</f>
        <v>3.0000000000000001E-3</v>
      </c>
      <c r="S121" s="337">
        <v>0</v>
      </c>
      <c r="T121" s="338">
        <f>S121*H121</f>
        <v>0</v>
      </c>
      <c r="AR121" s="340" t="s">
        <v>416</v>
      </c>
      <c r="AT121" s="340" t="s">
        <v>305</v>
      </c>
      <c r="AU121" s="340" t="s">
        <v>81</v>
      </c>
      <c r="AY121" s="340" t="s">
        <v>148</v>
      </c>
      <c r="BE121" s="341">
        <f>IF(N121="základní",J121,0)</f>
        <v>0</v>
      </c>
      <c r="BF121" s="341">
        <f>IF(N121="snížená",J121,0)</f>
        <v>0</v>
      </c>
      <c r="BG121" s="341">
        <f>IF(N121="zákl. přenesená",J121,0)</f>
        <v>0</v>
      </c>
      <c r="BH121" s="341">
        <f>IF(N121="sníž. přenesená",J121,0)</f>
        <v>0</v>
      </c>
      <c r="BI121" s="341">
        <f>IF(N121="nulová",J121,0)</f>
        <v>0</v>
      </c>
      <c r="BJ121" s="340" t="s">
        <v>79</v>
      </c>
      <c r="BK121" s="341">
        <f>ROUND(I121*H121,2)</f>
        <v>0</v>
      </c>
      <c r="BL121" s="340" t="s">
        <v>239</v>
      </c>
      <c r="BM121" s="340" t="s">
        <v>1761</v>
      </c>
    </row>
    <row r="122" spans="2:65" s="1" customFormat="1" ht="27">
      <c r="B122" s="40"/>
      <c r="D122" s="197" t="s">
        <v>547</v>
      </c>
      <c r="F122" s="237" t="s">
        <v>1762</v>
      </c>
      <c r="I122" s="234"/>
      <c r="L122" s="40"/>
      <c r="M122" s="235"/>
      <c r="N122" s="41"/>
      <c r="O122" s="41"/>
      <c r="P122" s="41"/>
      <c r="Q122" s="41"/>
      <c r="R122" s="41"/>
      <c r="S122" s="41"/>
      <c r="T122" s="69"/>
      <c r="AT122" s="23" t="s">
        <v>547</v>
      </c>
      <c r="AU122" s="23" t="s">
        <v>81</v>
      </c>
    </row>
    <row r="123" spans="2:65" s="339" customFormat="1" ht="22.5" customHeight="1">
      <c r="B123" s="326"/>
      <c r="C123" s="327" t="s">
        <v>485</v>
      </c>
      <c r="D123" s="327" t="s">
        <v>305</v>
      </c>
      <c r="E123" s="328" t="s">
        <v>1763</v>
      </c>
      <c r="F123" s="329" t="s">
        <v>1764</v>
      </c>
      <c r="G123" s="330" t="s">
        <v>294</v>
      </c>
      <c r="H123" s="331">
        <v>13</v>
      </c>
      <c r="I123" s="332"/>
      <c r="J123" s="332">
        <f>ROUND(I123*H123,2)</f>
        <v>0</v>
      </c>
      <c r="K123" s="329" t="s">
        <v>5</v>
      </c>
      <c r="L123" s="333" t="s">
        <v>2030</v>
      </c>
      <c r="M123" s="334" t="s">
        <v>5</v>
      </c>
      <c r="N123" s="335" t="s">
        <v>42</v>
      </c>
      <c r="O123" s="336"/>
      <c r="P123" s="337">
        <f>O123*H123</f>
        <v>0</v>
      </c>
      <c r="Q123" s="337">
        <v>1E-3</v>
      </c>
      <c r="R123" s="337">
        <f>Q123*H123</f>
        <v>1.3000000000000001E-2</v>
      </c>
      <c r="S123" s="337">
        <v>0</v>
      </c>
      <c r="T123" s="338">
        <f>S123*H123</f>
        <v>0</v>
      </c>
      <c r="AR123" s="340" t="s">
        <v>416</v>
      </c>
      <c r="AT123" s="340" t="s">
        <v>305</v>
      </c>
      <c r="AU123" s="340" t="s">
        <v>81</v>
      </c>
      <c r="AY123" s="340" t="s">
        <v>148</v>
      </c>
      <c r="BE123" s="341">
        <f>IF(N123="základní",J123,0)</f>
        <v>0</v>
      </c>
      <c r="BF123" s="341">
        <f>IF(N123="snížená",J123,0)</f>
        <v>0</v>
      </c>
      <c r="BG123" s="341">
        <f>IF(N123="zákl. přenesená",J123,0)</f>
        <v>0</v>
      </c>
      <c r="BH123" s="341">
        <f>IF(N123="sníž. přenesená",J123,0)</f>
        <v>0</v>
      </c>
      <c r="BI123" s="341">
        <f>IF(N123="nulová",J123,0)</f>
        <v>0</v>
      </c>
      <c r="BJ123" s="340" t="s">
        <v>79</v>
      </c>
      <c r="BK123" s="341">
        <f>ROUND(I123*H123,2)</f>
        <v>0</v>
      </c>
      <c r="BL123" s="340" t="s">
        <v>239</v>
      </c>
      <c r="BM123" s="340" t="s">
        <v>1765</v>
      </c>
    </row>
    <row r="124" spans="2:65" s="1" customFormat="1" ht="27">
      <c r="B124" s="40"/>
      <c r="D124" s="197" t="s">
        <v>547</v>
      </c>
      <c r="F124" s="237" t="s">
        <v>1766</v>
      </c>
      <c r="I124" s="234"/>
      <c r="L124" s="40"/>
      <c r="M124" s="235"/>
      <c r="N124" s="41"/>
      <c r="O124" s="41"/>
      <c r="P124" s="41"/>
      <c r="Q124" s="41"/>
      <c r="R124" s="41"/>
      <c r="S124" s="41"/>
      <c r="T124" s="69"/>
      <c r="AT124" s="23" t="s">
        <v>547</v>
      </c>
      <c r="AU124" s="23" t="s">
        <v>81</v>
      </c>
    </row>
    <row r="125" spans="2:65" s="339" customFormat="1" ht="31.5" customHeight="1">
      <c r="B125" s="326"/>
      <c r="C125" s="343" t="s">
        <v>416</v>
      </c>
      <c r="D125" s="343" t="s">
        <v>150</v>
      </c>
      <c r="E125" s="344" t="s">
        <v>1767</v>
      </c>
      <c r="F125" s="345" t="s">
        <v>1768</v>
      </c>
      <c r="G125" s="346" t="s">
        <v>294</v>
      </c>
      <c r="H125" s="347">
        <v>1</v>
      </c>
      <c r="I125" s="348"/>
      <c r="J125" s="348">
        <f t="shared" ref="J125:J130" si="10">ROUND(I125*H125,2)</f>
        <v>0</v>
      </c>
      <c r="K125" s="345" t="s">
        <v>153</v>
      </c>
      <c r="L125" s="349" t="s">
        <v>2030</v>
      </c>
      <c r="M125" s="350" t="s">
        <v>5</v>
      </c>
      <c r="N125" s="351" t="s">
        <v>42</v>
      </c>
      <c r="O125" s="336"/>
      <c r="P125" s="337">
        <f t="shared" ref="P125:P130" si="11">O125*H125</f>
        <v>0</v>
      </c>
      <c r="Q125" s="337">
        <v>0</v>
      </c>
      <c r="R125" s="337">
        <f t="shared" ref="R125:R130" si="12">Q125*H125</f>
        <v>0</v>
      </c>
      <c r="S125" s="337">
        <v>0</v>
      </c>
      <c r="T125" s="338">
        <f t="shared" ref="T125:T130" si="13">S125*H125</f>
        <v>0</v>
      </c>
      <c r="AR125" s="340" t="s">
        <v>239</v>
      </c>
      <c r="AT125" s="340" t="s">
        <v>150</v>
      </c>
      <c r="AU125" s="340" t="s">
        <v>81</v>
      </c>
      <c r="AY125" s="340" t="s">
        <v>148</v>
      </c>
      <c r="BE125" s="341">
        <f t="shared" ref="BE125:BE130" si="14">IF(N125="základní",J125,0)</f>
        <v>0</v>
      </c>
      <c r="BF125" s="341">
        <f t="shared" ref="BF125:BF130" si="15">IF(N125="snížená",J125,0)</f>
        <v>0</v>
      </c>
      <c r="BG125" s="341">
        <f t="shared" ref="BG125:BG130" si="16">IF(N125="zákl. přenesená",J125,0)</f>
        <v>0</v>
      </c>
      <c r="BH125" s="341">
        <f t="shared" ref="BH125:BH130" si="17">IF(N125="sníž. přenesená",J125,0)</f>
        <v>0</v>
      </c>
      <c r="BI125" s="341">
        <f t="shared" ref="BI125:BI130" si="18">IF(N125="nulová",J125,0)</f>
        <v>0</v>
      </c>
      <c r="BJ125" s="340" t="s">
        <v>79</v>
      </c>
      <c r="BK125" s="341">
        <f t="shared" ref="BK125:BK130" si="19">ROUND(I125*H125,2)</f>
        <v>0</v>
      </c>
      <c r="BL125" s="340" t="s">
        <v>239</v>
      </c>
      <c r="BM125" s="340" t="s">
        <v>1769</v>
      </c>
    </row>
    <row r="126" spans="2:65" s="339" customFormat="1" ht="31.5" customHeight="1">
      <c r="B126" s="326"/>
      <c r="C126" s="343" t="s">
        <v>497</v>
      </c>
      <c r="D126" s="343" t="s">
        <v>150</v>
      </c>
      <c r="E126" s="344" t="s">
        <v>1770</v>
      </c>
      <c r="F126" s="345" t="s">
        <v>1771</v>
      </c>
      <c r="G126" s="346" t="s">
        <v>214</v>
      </c>
      <c r="H126" s="347">
        <v>10</v>
      </c>
      <c r="I126" s="348"/>
      <c r="J126" s="348">
        <f t="shared" si="10"/>
        <v>0</v>
      </c>
      <c r="K126" s="345" t="s">
        <v>153</v>
      </c>
      <c r="L126" s="349" t="s">
        <v>2030</v>
      </c>
      <c r="M126" s="350" t="s">
        <v>5</v>
      </c>
      <c r="N126" s="351" t="s">
        <v>42</v>
      </c>
      <c r="O126" s="336"/>
      <c r="P126" s="337">
        <f t="shared" si="11"/>
        <v>0</v>
      </c>
      <c r="Q126" s="337">
        <v>0</v>
      </c>
      <c r="R126" s="337">
        <f t="shared" si="12"/>
        <v>0</v>
      </c>
      <c r="S126" s="337">
        <v>0</v>
      </c>
      <c r="T126" s="338">
        <f t="shared" si="13"/>
        <v>0</v>
      </c>
      <c r="AR126" s="340" t="s">
        <v>239</v>
      </c>
      <c r="AT126" s="340" t="s">
        <v>150</v>
      </c>
      <c r="AU126" s="340" t="s">
        <v>81</v>
      </c>
      <c r="AY126" s="340" t="s">
        <v>148</v>
      </c>
      <c r="BE126" s="341">
        <f t="shared" si="14"/>
        <v>0</v>
      </c>
      <c r="BF126" s="341">
        <f t="shared" si="15"/>
        <v>0</v>
      </c>
      <c r="BG126" s="341">
        <f t="shared" si="16"/>
        <v>0</v>
      </c>
      <c r="BH126" s="341">
        <f t="shared" si="17"/>
        <v>0</v>
      </c>
      <c r="BI126" s="341">
        <f t="shared" si="18"/>
        <v>0</v>
      </c>
      <c r="BJ126" s="340" t="s">
        <v>79</v>
      </c>
      <c r="BK126" s="341">
        <f t="shared" si="19"/>
        <v>0</v>
      </c>
      <c r="BL126" s="340" t="s">
        <v>239</v>
      </c>
      <c r="BM126" s="340" t="s">
        <v>1772</v>
      </c>
    </row>
    <row r="127" spans="2:65" s="339" customFormat="1" ht="31.5" customHeight="1">
      <c r="B127" s="326"/>
      <c r="C127" s="327" t="s">
        <v>503</v>
      </c>
      <c r="D127" s="327" t="s">
        <v>305</v>
      </c>
      <c r="E127" s="328" t="s">
        <v>1773</v>
      </c>
      <c r="F127" s="329" t="s">
        <v>1774</v>
      </c>
      <c r="G127" s="330" t="s">
        <v>305</v>
      </c>
      <c r="H127" s="331">
        <v>10</v>
      </c>
      <c r="I127" s="332"/>
      <c r="J127" s="332">
        <f t="shared" si="10"/>
        <v>0</v>
      </c>
      <c r="K127" s="329" t="s">
        <v>5</v>
      </c>
      <c r="L127" s="333" t="s">
        <v>2030</v>
      </c>
      <c r="M127" s="334" t="s">
        <v>5</v>
      </c>
      <c r="N127" s="335" t="s">
        <v>42</v>
      </c>
      <c r="O127" s="336"/>
      <c r="P127" s="337">
        <f t="shared" si="11"/>
        <v>0</v>
      </c>
      <c r="Q127" s="337">
        <v>0</v>
      </c>
      <c r="R127" s="337">
        <f t="shared" si="12"/>
        <v>0</v>
      </c>
      <c r="S127" s="337">
        <v>0</v>
      </c>
      <c r="T127" s="338">
        <f t="shared" si="13"/>
        <v>0</v>
      </c>
      <c r="AR127" s="340" t="s">
        <v>416</v>
      </c>
      <c r="AT127" s="340" t="s">
        <v>305</v>
      </c>
      <c r="AU127" s="340" t="s">
        <v>81</v>
      </c>
      <c r="AY127" s="340" t="s">
        <v>148</v>
      </c>
      <c r="BE127" s="341">
        <f t="shared" si="14"/>
        <v>0</v>
      </c>
      <c r="BF127" s="341">
        <f t="shared" si="15"/>
        <v>0</v>
      </c>
      <c r="BG127" s="341">
        <f t="shared" si="16"/>
        <v>0</v>
      </c>
      <c r="BH127" s="341">
        <f t="shared" si="17"/>
        <v>0</v>
      </c>
      <c r="BI127" s="341">
        <f t="shared" si="18"/>
        <v>0</v>
      </c>
      <c r="BJ127" s="340" t="s">
        <v>79</v>
      </c>
      <c r="BK127" s="341">
        <f t="shared" si="19"/>
        <v>0</v>
      </c>
      <c r="BL127" s="340" t="s">
        <v>239</v>
      </c>
      <c r="BM127" s="340" t="s">
        <v>1775</v>
      </c>
    </row>
    <row r="128" spans="2:65" s="339" customFormat="1" ht="31.5" customHeight="1">
      <c r="B128" s="326"/>
      <c r="C128" s="327" t="s">
        <v>507</v>
      </c>
      <c r="D128" s="327" t="s">
        <v>305</v>
      </c>
      <c r="E128" s="328" t="s">
        <v>1776</v>
      </c>
      <c r="F128" s="329" t="s">
        <v>1777</v>
      </c>
      <c r="G128" s="330" t="s">
        <v>1521</v>
      </c>
      <c r="H128" s="331">
        <v>10</v>
      </c>
      <c r="I128" s="332"/>
      <c r="J128" s="332">
        <f t="shared" si="10"/>
        <v>0</v>
      </c>
      <c r="K128" s="329" t="s">
        <v>5</v>
      </c>
      <c r="L128" s="333" t="s">
        <v>2030</v>
      </c>
      <c r="M128" s="334" t="s">
        <v>5</v>
      </c>
      <c r="N128" s="335" t="s">
        <v>42</v>
      </c>
      <c r="O128" s="336"/>
      <c r="P128" s="337">
        <f t="shared" si="11"/>
        <v>0</v>
      </c>
      <c r="Q128" s="337">
        <v>0</v>
      </c>
      <c r="R128" s="337">
        <f t="shared" si="12"/>
        <v>0</v>
      </c>
      <c r="S128" s="337">
        <v>0</v>
      </c>
      <c r="T128" s="338">
        <f t="shared" si="13"/>
        <v>0</v>
      </c>
      <c r="AR128" s="340" t="s">
        <v>416</v>
      </c>
      <c r="AT128" s="340" t="s">
        <v>305</v>
      </c>
      <c r="AU128" s="340" t="s">
        <v>81</v>
      </c>
      <c r="AY128" s="340" t="s">
        <v>148</v>
      </c>
      <c r="BE128" s="341">
        <f t="shared" si="14"/>
        <v>0</v>
      </c>
      <c r="BF128" s="341">
        <f t="shared" si="15"/>
        <v>0</v>
      </c>
      <c r="BG128" s="341">
        <f t="shared" si="16"/>
        <v>0</v>
      </c>
      <c r="BH128" s="341">
        <f t="shared" si="17"/>
        <v>0</v>
      </c>
      <c r="BI128" s="341">
        <f t="shared" si="18"/>
        <v>0</v>
      </c>
      <c r="BJ128" s="340" t="s">
        <v>79</v>
      </c>
      <c r="BK128" s="341">
        <f t="shared" si="19"/>
        <v>0</v>
      </c>
      <c r="BL128" s="340" t="s">
        <v>239</v>
      </c>
      <c r="BM128" s="340" t="s">
        <v>1778</v>
      </c>
    </row>
    <row r="129" spans="2:65" s="339" customFormat="1" ht="31.5" customHeight="1">
      <c r="B129" s="326"/>
      <c r="C129" s="327" t="s">
        <v>513</v>
      </c>
      <c r="D129" s="327" t="s">
        <v>305</v>
      </c>
      <c r="E129" s="328" t="s">
        <v>1779</v>
      </c>
      <c r="F129" s="329" t="s">
        <v>1780</v>
      </c>
      <c r="G129" s="330" t="s">
        <v>1521</v>
      </c>
      <c r="H129" s="331">
        <v>10</v>
      </c>
      <c r="I129" s="332"/>
      <c r="J129" s="332">
        <f t="shared" si="10"/>
        <v>0</v>
      </c>
      <c r="K129" s="329" t="s">
        <v>5</v>
      </c>
      <c r="L129" s="333" t="s">
        <v>2030</v>
      </c>
      <c r="M129" s="334" t="s">
        <v>5</v>
      </c>
      <c r="N129" s="335" t="s">
        <v>42</v>
      </c>
      <c r="O129" s="336"/>
      <c r="P129" s="337">
        <f t="shared" si="11"/>
        <v>0</v>
      </c>
      <c r="Q129" s="337">
        <v>0</v>
      </c>
      <c r="R129" s="337">
        <f t="shared" si="12"/>
        <v>0</v>
      </c>
      <c r="S129" s="337">
        <v>0</v>
      </c>
      <c r="T129" s="338">
        <f t="shared" si="13"/>
        <v>0</v>
      </c>
      <c r="AR129" s="340" t="s">
        <v>416</v>
      </c>
      <c r="AT129" s="340" t="s">
        <v>305</v>
      </c>
      <c r="AU129" s="340" t="s">
        <v>81</v>
      </c>
      <c r="AY129" s="340" t="s">
        <v>148</v>
      </c>
      <c r="BE129" s="341">
        <f t="shared" si="14"/>
        <v>0</v>
      </c>
      <c r="BF129" s="341">
        <f t="shared" si="15"/>
        <v>0</v>
      </c>
      <c r="BG129" s="341">
        <f t="shared" si="16"/>
        <v>0</v>
      </c>
      <c r="BH129" s="341">
        <f t="shared" si="17"/>
        <v>0</v>
      </c>
      <c r="BI129" s="341">
        <f t="shared" si="18"/>
        <v>0</v>
      </c>
      <c r="BJ129" s="340" t="s">
        <v>79</v>
      </c>
      <c r="BK129" s="341">
        <f t="shared" si="19"/>
        <v>0</v>
      </c>
      <c r="BL129" s="340" t="s">
        <v>239</v>
      </c>
      <c r="BM129" s="340" t="s">
        <v>1781</v>
      </c>
    </row>
    <row r="130" spans="2:65" s="339" customFormat="1" ht="31.5" customHeight="1">
      <c r="B130" s="326"/>
      <c r="C130" s="327" t="s">
        <v>519</v>
      </c>
      <c r="D130" s="327" t="s">
        <v>305</v>
      </c>
      <c r="E130" s="328" t="s">
        <v>1782</v>
      </c>
      <c r="F130" s="329" t="s">
        <v>1783</v>
      </c>
      <c r="G130" s="330" t="s">
        <v>1521</v>
      </c>
      <c r="H130" s="331">
        <v>20</v>
      </c>
      <c r="I130" s="332"/>
      <c r="J130" s="332">
        <f t="shared" si="10"/>
        <v>0</v>
      </c>
      <c r="K130" s="329" t="s">
        <v>5</v>
      </c>
      <c r="L130" s="333" t="s">
        <v>2030</v>
      </c>
      <c r="M130" s="334" t="s">
        <v>5</v>
      </c>
      <c r="N130" s="335" t="s">
        <v>42</v>
      </c>
      <c r="O130" s="336"/>
      <c r="P130" s="337">
        <f t="shared" si="11"/>
        <v>0</v>
      </c>
      <c r="Q130" s="337">
        <v>0</v>
      </c>
      <c r="R130" s="337">
        <f t="shared" si="12"/>
        <v>0</v>
      </c>
      <c r="S130" s="337">
        <v>0</v>
      </c>
      <c r="T130" s="338">
        <f t="shared" si="13"/>
        <v>0</v>
      </c>
      <c r="AR130" s="340" t="s">
        <v>416</v>
      </c>
      <c r="AT130" s="340" t="s">
        <v>305</v>
      </c>
      <c r="AU130" s="340" t="s">
        <v>81</v>
      </c>
      <c r="AY130" s="340" t="s">
        <v>148</v>
      </c>
      <c r="BE130" s="341">
        <f t="shared" si="14"/>
        <v>0</v>
      </c>
      <c r="BF130" s="341">
        <f t="shared" si="15"/>
        <v>0</v>
      </c>
      <c r="BG130" s="341">
        <f t="shared" si="16"/>
        <v>0</v>
      </c>
      <c r="BH130" s="341">
        <f t="shared" si="17"/>
        <v>0</v>
      </c>
      <c r="BI130" s="341">
        <f t="shared" si="18"/>
        <v>0</v>
      </c>
      <c r="BJ130" s="340" t="s">
        <v>79</v>
      </c>
      <c r="BK130" s="341">
        <f t="shared" si="19"/>
        <v>0</v>
      </c>
      <c r="BL130" s="340" t="s">
        <v>239</v>
      </c>
      <c r="BM130" s="340" t="s">
        <v>1784</v>
      </c>
    </row>
    <row r="131" spans="2:65" s="10" customFormat="1" ht="37.35" customHeight="1">
      <c r="B131" s="160"/>
      <c r="D131" s="161" t="s">
        <v>70</v>
      </c>
      <c r="E131" s="162" t="s">
        <v>305</v>
      </c>
      <c r="F131" s="162" t="s">
        <v>306</v>
      </c>
      <c r="I131" s="163"/>
      <c r="J131" s="164">
        <f>BK131</f>
        <v>0</v>
      </c>
      <c r="L131" s="160"/>
      <c r="M131" s="165"/>
      <c r="N131" s="166"/>
      <c r="O131" s="166"/>
      <c r="P131" s="167">
        <f>P132</f>
        <v>0</v>
      </c>
      <c r="Q131" s="166"/>
      <c r="R131" s="167">
        <f>R132</f>
        <v>0</v>
      </c>
      <c r="S131" s="166"/>
      <c r="T131" s="168">
        <f>T132</f>
        <v>0</v>
      </c>
      <c r="AR131" s="161" t="s">
        <v>166</v>
      </c>
      <c r="AT131" s="169" t="s">
        <v>70</v>
      </c>
      <c r="AU131" s="169" t="s">
        <v>71</v>
      </c>
      <c r="AY131" s="161" t="s">
        <v>148</v>
      </c>
      <c r="BK131" s="170">
        <f>BK132</f>
        <v>0</v>
      </c>
    </row>
    <row r="132" spans="2:65" s="10" customFormat="1" ht="19.899999999999999" customHeight="1">
      <c r="B132" s="160"/>
      <c r="D132" s="171" t="s">
        <v>70</v>
      </c>
      <c r="E132" s="172" t="s">
        <v>1785</v>
      </c>
      <c r="F132" s="172" t="s">
        <v>1786</v>
      </c>
      <c r="I132" s="163"/>
      <c r="J132" s="173">
        <f>BK132</f>
        <v>0</v>
      </c>
      <c r="L132" s="160"/>
      <c r="M132" s="165"/>
      <c r="N132" s="166"/>
      <c r="O132" s="166"/>
      <c r="P132" s="167">
        <f>SUM(P133:P134)</f>
        <v>0</v>
      </c>
      <c r="Q132" s="166"/>
      <c r="R132" s="167">
        <f>SUM(R133:R134)</f>
        <v>0</v>
      </c>
      <c r="S132" s="166"/>
      <c r="T132" s="168">
        <f>SUM(T133:T134)</f>
        <v>0</v>
      </c>
      <c r="AR132" s="161" t="s">
        <v>166</v>
      </c>
      <c r="AT132" s="169" t="s">
        <v>70</v>
      </c>
      <c r="AU132" s="169" t="s">
        <v>79</v>
      </c>
      <c r="AY132" s="161" t="s">
        <v>148</v>
      </c>
      <c r="BK132" s="170">
        <f>SUM(BK133:BK134)</f>
        <v>0</v>
      </c>
    </row>
    <row r="133" spans="2:65" s="1" customFormat="1" ht="44.25" customHeight="1">
      <c r="B133" s="174"/>
      <c r="C133" s="175" t="s">
        <v>525</v>
      </c>
      <c r="D133" s="175" t="s">
        <v>150</v>
      </c>
      <c r="E133" s="176" t="s">
        <v>1787</v>
      </c>
      <c r="F133" s="177" t="s">
        <v>1788</v>
      </c>
      <c r="G133" s="178" t="s">
        <v>214</v>
      </c>
      <c r="H133" s="179">
        <v>55</v>
      </c>
      <c r="I133" s="180"/>
      <c r="J133" s="181">
        <f>ROUND(I133*H133,2)</f>
        <v>0</v>
      </c>
      <c r="K133" s="177" t="s">
        <v>153</v>
      </c>
      <c r="L133" s="40"/>
      <c r="M133" s="182" t="s">
        <v>5</v>
      </c>
      <c r="N133" s="183" t="s">
        <v>42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3" t="s">
        <v>312</v>
      </c>
      <c r="AT133" s="23" t="s">
        <v>150</v>
      </c>
      <c r="AU133" s="23" t="s">
        <v>81</v>
      </c>
      <c r="AY133" s="23" t="s">
        <v>148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79</v>
      </c>
      <c r="BK133" s="186">
        <f>ROUND(I133*H133,2)</f>
        <v>0</v>
      </c>
      <c r="BL133" s="23" t="s">
        <v>312</v>
      </c>
      <c r="BM133" s="23" t="s">
        <v>1789</v>
      </c>
    </row>
    <row r="134" spans="2:65" s="1" customFormat="1" ht="31.5" customHeight="1">
      <c r="B134" s="174"/>
      <c r="C134" s="175" t="s">
        <v>530</v>
      </c>
      <c r="D134" s="175" t="s">
        <v>150</v>
      </c>
      <c r="E134" s="176" t="s">
        <v>1790</v>
      </c>
      <c r="F134" s="177" t="s">
        <v>1791</v>
      </c>
      <c r="G134" s="178" t="s">
        <v>214</v>
      </c>
      <c r="H134" s="179">
        <v>55</v>
      </c>
      <c r="I134" s="180"/>
      <c r="J134" s="181">
        <f>ROUND(I134*H134,2)</f>
        <v>0</v>
      </c>
      <c r="K134" s="177" t="s">
        <v>153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23" t="s">
        <v>312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312</v>
      </c>
      <c r="BM134" s="23" t="s">
        <v>1792</v>
      </c>
    </row>
    <row r="135" spans="2:65" s="10" customFormat="1" ht="37.35" customHeight="1">
      <c r="B135" s="160"/>
      <c r="D135" s="171" t="s">
        <v>70</v>
      </c>
      <c r="E135" s="241" t="s">
        <v>1135</v>
      </c>
      <c r="F135" s="241" t="s">
        <v>1136</v>
      </c>
      <c r="I135" s="163"/>
      <c r="J135" s="242">
        <f>BK135</f>
        <v>0</v>
      </c>
      <c r="L135" s="160"/>
      <c r="M135" s="165"/>
      <c r="N135" s="166"/>
      <c r="O135" s="166"/>
      <c r="P135" s="167">
        <f>P136</f>
        <v>0</v>
      </c>
      <c r="Q135" s="166"/>
      <c r="R135" s="167">
        <f>R136</f>
        <v>0</v>
      </c>
      <c r="S135" s="166"/>
      <c r="T135" s="168">
        <f>T136</f>
        <v>0</v>
      </c>
      <c r="AR135" s="161" t="s">
        <v>154</v>
      </c>
      <c r="AT135" s="169" t="s">
        <v>70</v>
      </c>
      <c r="AU135" s="169" t="s">
        <v>71</v>
      </c>
      <c r="AY135" s="161" t="s">
        <v>148</v>
      </c>
      <c r="BK135" s="170">
        <f>BK136</f>
        <v>0</v>
      </c>
    </row>
    <row r="136" spans="2:65" s="1" customFormat="1" ht="22.5" customHeight="1">
      <c r="B136" s="174"/>
      <c r="C136" s="175" t="s">
        <v>535</v>
      </c>
      <c r="D136" s="175" t="s">
        <v>150</v>
      </c>
      <c r="E136" s="176" t="s">
        <v>1793</v>
      </c>
      <c r="F136" s="177" t="s">
        <v>1794</v>
      </c>
      <c r="G136" s="178" t="s">
        <v>1140</v>
      </c>
      <c r="H136" s="179">
        <v>1</v>
      </c>
      <c r="I136" s="180"/>
      <c r="J136" s="181">
        <f>ROUND(I136*H136,2)</f>
        <v>0</v>
      </c>
      <c r="K136" s="177" t="s">
        <v>5</v>
      </c>
      <c r="L136" s="40"/>
      <c r="M136" s="182" t="s">
        <v>5</v>
      </c>
      <c r="N136" s="243" t="s">
        <v>42</v>
      </c>
      <c r="O136" s="244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3" t="s">
        <v>1141</v>
      </c>
      <c r="AT136" s="23" t="s">
        <v>150</v>
      </c>
      <c r="AU136" s="23" t="s">
        <v>79</v>
      </c>
      <c r="AY136" s="23" t="s">
        <v>148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79</v>
      </c>
      <c r="BK136" s="186">
        <f>ROUND(I136*H136,2)</f>
        <v>0</v>
      </c>
      <c r="BL136" s="23" t="s">
        <v>1141</v>
      </c>
      <c r="BM136" s="23" t="s">
        <v>1795</v>
      </c>
    </row>
    <row r="137" spans="2:65" s="1" customFormat="1" ht="6.95" customHeight="1">
      <c r="B137" s="55"/>
      <c r="C137" s="56"/>
      <c r="D137" s="56"/>
      <c r="E137" s="56"/>
      <c r="F137" s="56"/>
      <c r="G137" s="56"/>
      <c r="H137" s="56"/>
      <c r="I137" s="127"/>
      <c r="J137" s="56"/>
      <c r="K137" s="56"/>
      <c r="L137" s="40"/>
    </row>
  </sheetData>
  <autoFilter ref="C80:K13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 activeCell="F31" sqref="F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417" t="s">
        <v>105</v>
      </c>
      <c r="H1" s="417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04" t="s">
        <v>8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23" t="s">
        <v>103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18" t="str">
        <f>'Rekapitulace stavby'!K6</f>
        <v>Vlkava, VDJ - rekonstrukce</v>
      </c>
      <c r="F7" s="419"/>
      <c r="G7" s="419"/>
      <c r="H7" s="419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20" t="s">
        <v>1796</v>
      </c>
      <c r="F9" s="421"/>
      <c r="G9" s="421"/>
      <c r="H9" s="421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7" t="s">
        <v>5</v>
      </c>
      <c r="F24" s="387"/>
      <c r="G24" s="387"/>
      <c r="H24" s="387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ROUND(J77,2)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ROUND(SUM(BE77:BE95), 2)</f>
        <v>0</v>
      </c>
      <c r="G30" s="41"/>
      <c r="H30" s="41"/>
      <c r="I30" s="119">
        <v>0.21</v>
      </c>
      <c r="J30" s="118">
        <f>ROUND(ROUND((SUM(BE77:BE95)),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ROUND(SUM(BF77:BF95), 2)</f>
        <v>0</v>
      </c>
      <c r="G31" s="41"/>
      <c r="H31" s="41"/>
      <c r="I31" s="119">
        <v>0.15</v>
      </c>
      <c r="J31" s="118">
        <f>ROUND(ROUND((SUM(BF77:BF95)),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ROUND(SUM(BG77:BG95),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ROUND(SUM(BH77:BH95),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ROUND(SUM(BI77:BI95),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18" t="str">
        <f>E7</f>
        <v>Vlkava, VDJ - rekonstrukce</v>
      </c>
      <c r="F45" s="419"/>
      <c r="G45" s="419"/>
      <c r="H45" s="419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20" t="str">
        <f>E9</f>
        <v>08 - VON</v>
      </c>
      <c r="F47" s="421"/>
      <c r="G47" s="421"/>
      <c r="H47" s="42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J77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1797</v>
      </c>
      <c r="E57" s="138"/>
      <c r="F57" s="138"/>
      <c r="G57" s="138"/>
      <c r="H57" s="138"/>
      <c r="I57" s="139"/>
      <c r="J57" s="140">
        <f>J78</f>
        <v>0</v>
      </c>
      <c r="K57" s="141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06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27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28"/>
      <c r="J63" s="59"/>
      <c r="K63" s="59"/>
      <c r="L63" s="40"/>
    </row>
    <row r="64" spans="2:47" s="1" customFormat="1" ht="36.950000000000003" customHeight="1">
      <c r="B64" s="40"/>
      <c r="C64" s="60" t="s">
        <v>132</v>
      </c>
      <c r="L64" s="40"/>
    </row>
    <row r="65" spans="2:65" s="1" customFormat="1" ht="6.95" customHeight="1">
      <c r="B65" s="40"/>
      <c r="L65" s="40"/>
    </row>
    <row r="66" spans="2:65" s="1" customFormat="1" ht="14.45" customHeight="1">
      <c r="B66" s="40"/>
      <c r="C66" s="62" t="s">
        <v>19</v>
      </c>
      <c r="L66" s="40"/>
    </row>
    <row r="67" spans="2:65" s="1" customFormat="1" ht="22.5" customHeight="1">
      <c r="B67" s="40"/>
      <c r="E67" s="414" t="str">
        <f>E7</f>
        <v>Vlkava, VDJ - rekonstrukce</v>
      </c>
      <c r="F67" s="415"/>
      <c r="G67" s="415"/>
      <c r="H67" s="415"/>
      <c r="L67" s="40"/>
    </row>
    <row r="68" spans="2:65" s="1" customFormat="1" ht="14.45" customHeight="1">
      <c r="B68" s="40"/>
      <c r="C68" s="62" t="s">
        <v>114</v>
      </c>
      <c r="L68" s="40"/>
    </row>
    <row r="69" spans="2:65" s="1" customFormat="1" ht="23.25" customHeight="1">
      <c r="B69" s="40"/>
      <c r="E69" s="406" t="str">
        <f>E9</f>
        <v>08 - VON</v>
      </c>
      <c r="F69" s="416"/>
      <c r="G69" s="416"/>
      <c r="H69" s="416"/>
      <c r="L69" s="40"/>
    </row>
    <row r="70" spans="2:65" s="1" customFormat="1" ht="6.95" customHeight="1">
      <c r="B70" s="40"/>
      <c r="L70" s="40"/>
    </row>
    <row r="71" spans="2:65" s="1" customFormat="1" ht="18" customHeight="1">
      <c r="B71" s="40"/>
      <c r="C71" s="62" t="s">
        <v>23</v>
      </c>
      <c r="F71" s="149" t="str">
        <f>F12</f>
        <v>Vlkava</v>
      </c>
      <c r="I71" s="150" t="s">
        <v>25</v>
      </c>
      <c r="J71" s="66" t="str">
        <f>IF(J12="","",J12)</f>
        <v>10.1.2017</v>
      </c>
      <c r="L71" s="40"/>
    </row>
    <row r="72" spans="2:65" s="1" customFormat="1" ht="6.95" customHeight="1">
      <c r="B72" s="40"/>
      <c r="L72" s="40"/>
    </row>
    <row r="73" spans="2:65" s="1" customFormat="1" ht="15">
      <c r="B73" s="40"/>
      <c r="C73" s="62" t="s">
        <v>27</v>
      </c>
      <c r="F73" s="149" t="str">
        <f>E15</f>
        <v>VaK Mladá Boleslav, a.s.</v>
      </c>
      <c r="I73" s="150" t="s">
        <v>33</v>
      </c>
      <c r="J73" s="149" t="str">
        <f>E21</f>
        <v>Vodohospodářské inženýrské služby, a.s.</v>
      </c>
      <c r="L73" s="40"/>
    </row>
    <row r="74" spans="2:65" s="1" customFormat="1" ht="14.45" customHeight="1">
      <c r="B74" s="40"/>
      <c r="C74" s="62" t="s">
        <v>31</v>
      </c>
      <c r="F74" s="149" t="str">
        <f>IF(E18="","",E18)</f>
        <v/>
      </c>
      <c r="L74" s="40"/>
    </row>
    <row r="75" spans="2:65" s="1" customFormat="1" ht="10.35" customHeight="1">
      <c r="B75" s="40"/>
      <c r="L75" s="40"/>
    </row>
    <row r="76" spans="2:65" s="9" customFormat="1" ht="29.25" customHeight="1">
      <c r="B76" s="151"/>
      <c r="C76" s="152" t="s">
        <v>133</v>
      </c>
      <c r="D76" s="153" t="s">
        <v>56</v>
      </c>
      <c r="E76" s="153" t="s">
        <v>52</v>
      </c>
      <c r="F76" s="153" t="s">
        <v>134</v>
      </c>
      <c r="G76" s="153" t="s">
        <v>135</v>
      </c>
      <c r="H76" s="153" t="s">
        <v>136</v>
      </c>
      <c r="I76" s="154" t="s">
        <v>137</v>
      </c>
      <c r="J76" s="153" t="s">
        <v>118</v>
      </c>
      <c r="K76" s="155" t="s">
        <v>138</v>
      </c>
      <c r="L76" s="151"/>
      <c r="M76" s="72" t="s">
        <v>139</v>
      </c>
      <c r="N76" s="73" t="s">
        <v>41</v>
      </c>
      <c r="O76" s="73" t="s">
        <v>140</v>
      </c>
      <c r="P76" s="73" t="s">
        <v>141</v>
      </c>
      <c r="Q76" s="73" t="s">
        <v>142</v>
      </c>
      <c r="R76" s="73" t="s">
        <v>143</v>
      </c>
      <c r="S76" s="73" t="s">
        <v>144</v>
      </c>
      <c r="T76" s="74" t="s">
        <v>145</v>
      </c>
    </row>
    <row r="77" spans="2:65" s="1" customFormat="1" ht="29.25" customHeight="1">
      <c r="B77" s="40"/>
      <c r="C77" s="76" t="s">
        <v>119</v>
      </c>
      <c r="J77" s="156">
        <f>BK77</f>
        <v>0</v>
      </c>
      <c r="L77" s="40"/>
      <c r="M77" s="75"/>
      <c r="N77" s="67"/>
      <c r="O77" s="67"/>
      <c r="P77" s="157">
        <f>P78</f>
        <v>0</v>
      </c>
      <c r="Q77" s="67"/>
      <c r="R77" s="157">
        <f>R78</f>
        <v>0</v>
      </c>
      <c r="S77" s="67"/>
      <c r="T77" s="158">
        <f>T78</f>
        <v>0</v>
      </c>
      <c r="AT77" s="23" t="s">
        <v>70</v>
      </c>
      <c r="AU77" s="23" t="s">
        <v>120</v>
      </c>
      <c r="BK77" s="159">
        <f>BK78</f>
        <v>0</v>
      </c>
    </row>
    <row r="78" spans="2:65" s="10" customFormat="1" ht="37.35" customHeight="1">
      <c r="B78" s="160"/>
      <c r="D78" s="171" t="s">
        <v>70</v>
      </c>
      <c r="E78" s="241" t="s">
        <v>1798</v>
      </c>
      <c r="F78" s="241" t="s">
        <v>1799</v>
      </c>
      <c r="I78" s="163"/>
      <c r="J78" s="242">
        <f>BK78</f>
        <v>0</v>
      </c>
      <c r="L78" s="160"/>
      <c r="M78" s="165"/>
      <c r="N78" s="166"/>
      <c r="O78" s="166"/>
      <c r="P78" s="167">
        <f>SUM(P79:P95)</f>
        <v>0</v>
      </c>
      <c r="Q78" s="166"/>
      <c r="R78" s="167">
        <f>SUM(R79:R95)</f>
        <v>0</v>
      </c>
      <c r="S78" s="166"/>
      <c r="T78" s="168">
        <f>SUM(T79:T95)</f>
        <v>0</v>
      </c>
      <c r="AR78" s="161" t="s">
        <v>179</v>
      </c>
      <c r="AT78" s="169" t="s">
        <v>70</v>
      </c>
      <c r="AU78" s="169" t="s">
        <v>71</v>
      </c>
      <c r="AY78" s="161" t="s">
        <v>148</v>
      </c>
      <c r="BK78" s="170">
        <f>SUM(BK79:BK95)</f>
        <v>0</v>
      </c>
    </row>
    <row r="79" spans="2:65" s="1" customFormat="1" ht="22.5" customHeight="1">
      <c r="B79" s="174"/>
      <c r="C79" s="175" t="s">
        <v>79</v>
      </c>
      <c r="D79" s="175" t="s">
        <v>150</v>
      </c>
      <c r="E79" s="176" t="s">
        <v>1800</v>
      </c>
      <c r="F79" s="177" t="s">
        <v>1801</v>
      </c>
      <c r="G79" s="178" t="s">
        <v>1140</v>
      </c>
      <c r="H79" s="179">
        <v>1</v>
      </c>
      <c r="I79" s="180"/>
      <c r="J79" s="181">
        <f t="shared" ref="J79:J95" si="0">ROUND(I79*H79,2)</f>
        <v>0</v>
      </c>
      <c r="K79" s="177" t="s">
        <v>5</v>
      </c>
      <c r="L79" s="40"/>
      <c r="M79" s="182" t="s">
        <v>5</v>
      </c>
      <c r="N79" s="183" t="s">
        <v>42</v>
      </c>
      <c r="O79" s="41"/>
      <c r="P79" s="184">
        <f t="shared" ref="P79:P95" si="1">O79*H79</f>
        <v>0</v>
      </c>
      <c r="Q79" s="184">
        <v>0</v>
      </c>
      <c r="R79" s="184">
        <f t="shared" ref="R79:R95" si="2">Q79*H79</f>
        <v>0</v>
      </c>
      <c r="S79" s="184">
        <v>0</v>
      </c>
      <c r="T79" s="185">
        <f t="shared" ref="T79:T95" si="3">S79*H79</f>
        <v>0</v>
      </c>
      <c r="AR79" s="23" t="s">
        <v>154</v>
      </c>
      <c r="AT79" s="23" t="s">
        <v>150</v>
      </c>
      <c r="AU79" s="23" t="s">
        <v>79</v>
      </c>
      <c r="AY79" s="23" t="s">
        <v>148</v>
      </c>
      <c r="BE79" s="186">
        <f t="shared" ref="BE79:BE95" si="4">IF(N79="základní",J79,0)</f>
        <v>0</v>
      </c>
      <c r="BF79" s="186">
        <f t="shared" ref="BF79:BF95" si="5">IF(N79="snížená",J79,0)</f>
        <v>0</v>
      </c>
      <c r="BG79" s="186">
        <f t="shared" ref="BG79:BG95" si="6">IF(N79="zákl. přenesená",J79,0)</f>
        <v>0</v>
      </c>
      <c r="BH79" s="186">
        <f t="shared" ref="BH79:BH95" si="7">IF(N79="sníž. přenesená",J79,0)</f>
        <v>0</v>
      </c>
      <c r="BI79" s="186">
        <f t="shared" ref="BI79:BI95" si="8">IF(N79="nulová",J79,0)</f>
        <v>0</v>
      </c>
      <c r="BJ79" s="23" t="s">
        <v>79</v>
      </c>
      <c r="BK79" s="186">
        <f t="shared" ref="BK79:BK95" si="9">ROUND(I79*H79,2)</f>
        <v>0</v>
      </c>
      <c r="BL79" s="23" t="s">
        <v>154</v>
      </c>
      <c r="BM79" s="23" t="s">
        <v>1802</v>
      </c>
    </row>
    <row r="80" spans="2:65" s="1" customFormat="1" ht="22.5" customHeight="1">
      <c r="B80" s="174"/>
      <c r="C80" s="175" t="s">
        <v>81</v>
      </c>
      <c r="D80" s="175" t="s">
        <v>150</v>
      </c>
      <c r="E80" s="176" t="s">
        <v>1803</v>
      </c>
      <c r="F80" s="177" t="s">
        <v>1804</v>
      </c>
      <c r="G80" s="178" t="s">
        <v>1140</v>
      </c>
      <c r="H80" s="179">
        <v>1</v>
      </c>
      <c r="I80" s="180"/>
      <c r="J80" s="181">
        <f t="shared" si="0"/>
        <v>0</v>
      </c>
      <c r="K80" s="177" t="s">
        <v>5</v>
      </c>
      <c r="L80" s="40"/>
      <c r="M80" s="182" t="s">
        <v>5</v>
      </c>
      <c r="N80" s="183" t="s">
        <v>42</v>
      </c>
      <c r="O80" s="41"/>
      <c r="P80" s="184">
        <f t="shared" si="1"/>
        <v>0</v>
      </c>
      <c r="Q80" s="184">
        <v>0</v>
      </c>
      <c r="R80" s="184">
        <f t="shared" si="2"/>
        <v>0</v>
      </c>
      <c r="S80" s="184">
        <v>0</v>
      </c>
      <c r="T80" s="185">
        <f t="shared" si="3"/>
        <v>0</v>
      </c>
      <c r="AR80" s="23" t="s">
        <v>154</v>
      </c>
      <c r="AT80" s="23" t="s">
        <v>150</v>
      </c>
      <c r="AU80" s="23" t="s">
        <v>79</v>
      </c>
      <c r="AY80" s="23" t="s">
        <v>148</v>
      </c>
      <c r="BE80" s="186">
        <f t="shared" si="4"/>
        <v>0</v>
      </c>
      <c r="BF80" s="186">
        <f t="shared" si="5"/>
        <v>0</v>
      </c>
      <c r="BG80" s="186">
        <f t="shared" si="6"/>
        <v>0</v>
      </c>
      <c r="BH80" s="186">
        <f t="shared" si="7"/>
        <v>0</v>
      </c>
      <c r="BI80" s="186">
        <f t="shared" si="8"/>
        <v>0</v>
      </c>
      <c r="BJ80" s="23" t="s">
        <v>79</v>
      </c>
      <c r="BK80" s="186">
        <f t="shared" si="9"/>
        <v>0</v>
      </c>
      <c r="BL80" s="23" t="s">
        <v>154</v>
      </c>
      <c r="BM80" s="23" t="s">
        <v>1805</v>
      </c>
    </row>
    <row r="81" spans="2:65" s="1" customFormat="1" ht="22.5" customHeight="1">
      <c r="B81" s="174"/>
      <c r="C81" s="175" t="s">
        <v>166</v>
      </c>
      <c r="D81" s="175" t="s">
        <v>150</v>
      </c>
      <c r="E81" s="176" t="s">
        <v>1806</v>
      </c>
      <c r="F81" s="177" t="s">
        <v>1807</v>
      </c>
      <c r="G81" s="178" t="s">
        <v>1140</v>
      </c>
      <c r="H81" s="179">
        <v>1</v>
      </c>
      <c r="I81" s="180"/>
      <c r="J81" s="181">
        <f t="shared" si="0"/>
        <v>0</v>
      </c>
      <c r="K81" s="177" t="s">
        <v>5</v>
      </c>
      <c r="L81" s="40"/>
      <c r="M81" s="182" t="s">
        <v>5</v>
      </c>
      <c r="N81" s="183" t="s">
        <v>42</v>
      </c>
      <c r="O81" s="41"/>
      <c r="P81" s="184">
        <f t="shared" si="1"/>
        <v>0</v>
      </c>
      <c r="Q81" s="184">
        <v>0</v>
      </c>
      <c r="R81" s="184">
        <f t="shared" si="2"/>
        <v>0</v>
      </c>
      <c r="S81" s="184">
        <v>0</v>
      </c>
      <c r="T81" s="185">
        <f t="shared" si="3"/>
        <v>0</v>
      </c>
      <c r="AR81" s="23" t="s">
        <v>154</v>
      </c>
      <c r="AT81" s="23" t="s">
        <v>150</v>
      </c>
      <c r="AU81" s="23" t="s">
        <v>79</v>
      </c>
      <c r="AY81" s="23" t="s">
        <v>148</v>
      </c>
      <c r="BE81" s="186">
        <f t="shared" si="4"/>
        <v>0</v>
      </c>
      <c r="BF81" s="186">
        <f t="shared" si="5"/>
        <v>0</v>
      </c>
      <c r="BG81" s="186">
        <f t="shared" si="6"/>
        <v>0</v>
      </c>
      <c r="BH81" s="186">
        <f t="shared" si="7"/>
        <v>0</v>
      </c>
      <c r="BI81" s="186">
        <f t="shared" si="8"/>
        <v>0</v>
      </c>
      <c r="BJ81" s="23" t="s">
        <v>79</v>
      </c>
      <c r="BK81" s="186">
        <f t="shared" si="9"/>
        <v>0</v>
      </c>
      <c r="BL81" s="23" t="s">
        <v>154</v>
      </c>
      <c r="BM81" s="23" t="s">
        <v>1808</v>
      </c>
    </row>
    <row r="82" spans="2:65" s="1" customFormat="1" ht="22.5" customHeight="1">
      <c r="B82" s="174"/>
      <c r="C82" s="175" t="s">
        <v>154</v>
      </c>
      <c r="D82" s="175" t="s">
        <v>150</v>
      </c>
      <c r="E82" s="176" t="s">
        <v>1809</v>
      </c>
      <c r="F82" s="177" t="s">
        <v>1810</v>
      </c>
      <c r="G82" s="178" t="s">
        <v>1140</v>
      </c>
      <c r="H82" s="179">
        <v>1</v>
      </c>
      <c r="I82" s="180"/>
      <c r="J82" s="181">
        <f t="shared" si="0"/>
        <v>0</v>
      </c>
      <c r="K82" s="177" t="s">
        <v>5</v>
      </c>
      <c r="L82" s="40"/>
      <c r="M82" s="182" t="s">
        <v>5</v>
      </c>
      <c r="N82" s="183" t="s">
        <v>42</v>
      </c>
      <c r="O82" s="41"/>
      <c r="P82" s="184">
        <f t="shared" si="1"/>
        <v>0</v>
      </c>
      <c r="Q82" s="184">
        <v>0</v>
      </c>
      <c r="R82" s="184">
        <f t="shared" si="2"/>
        <v>0</v>
      </c>
      <c r="S82" s="184">
        <v>0</v>
      </c>
      <c r="T82" s="185">
        <f t="shared" si="3"/>
        <v>0</v>
      </c>
      <c r="AR82" s="23" t="s">
        <v>154</v>
      </c>
      <c r="AT82" s="23" t="s">
        <v>150</v>
      </c>
      <c r="AU82" s="23" t="s">
        <v>79</v>
      </c>
      <c r="AY82" s="23" t="s">
        <v>148</v>
      </c>
      <c r="BE82" s="186">
        <f t="shared" si="4"/>
        <v>0</v>
      </c>
      <c r="BF82" s="186">
        <f t="shared" si="5"/>
        <v>0</v>
      </c>
      <c r="BG82" s="186">
        <f t="shared" si="6"/>
        <v>0</v>
      </c>
      <c r="BH82" s="186">
        <f t="shared" si="7"/>
        <v>0</v>
      </c>
      <c r="BI82" s="186">
        <f t="shared" si="8"/>
        <v>0</v>
      </c>
      <c r="BJ82" s="23" t="s">
        <v>79</v>
      </c>
      <c r="BK82" s="186">
        <f t="shared" si="9"/>
        <v>0</v>
      </c>
      <c r="BL82" s="23" t="s">
        <v>154</v>
      </c>
      <c r="BM82" s="23" t="s">
        <v>1811</v>
      </c>
    </row>
    <row r="83" spans="2:65" s="339" customFormat="1" ht="22.5" customHeight="1">
      <c r="B83" s="326"/>
      <c r="C83" s="343" t="s">
        <v>179</v>
      </c>
      <c r="D83" s="343" t="s">
        <v>150</v>
      </c>
      <c r="E83" s="344" t="s">
        <v>1812</v>
      </c>
      <c r="F83" s="345" t="s">
        <v>1813</v>
      </c>
      <c r="G83" s="346" t="s">
        <v>1140</v>
      </c>
      <c r="H83" s="347">
        <v>1</v>
      </c>
      <c r="I83" s="348"/>
      <c r="J83" s="348">
        <f t="shared" si="0"/>
        <v>0</v>
      </c>
      <c r="K83" s="345" t="s">
        <v>5</v>
      </c>
      <c r="L83" s="349" t="s">
        <v>2030</v>
      </c>
      <c r="M83" s="350" t="s">
        <v>5</v>
      </c>
      <c r="N83" s="351" t="s">
        <v>42</v>
      </c>
      <c r="O83" s="336"/>
      <c r="P83" s="337">
        <f t="shared" si="1"/>
        <v>0</v>
      </c>
      <c r="Q83" s="337">
        <v>0</v>
      </c>
      <c r="R83" s="337">
        <f t="shared" si="2"/>
        <v>0</v>
      </c>
      <c r="S83" s="337">
        <v>0</v>
      </c>
      <c r="T83" s="338">
        <f t="shared" si="3"/>
        <v>0</v>
      </c>
      <c r="AR83" s="340" t="s">
        <v>154</v>
      </c>
      <c r="AT83" s="340" t="s">
        <v>150</v>
      </c>
      <c r="AU83" s="340" t="s">
        <v>79</v>
      </c>
      <c r="AY83" s="340" t="s">
        <v>148</v>
      </c>
      <c r="BE83" s="341">
        <f t="shared" si="4"/>
        <v>0</v>
      </c>
      <c r="BF83" s="341">
        <f t="shared" si="5"/>
        <v>0</v>
      </c>
      <c r="BG83" s="341">
        <f t="shared" si="6"/>
        <v>0</v>
      </c>
      <c r="BH83" s="341">
        <f t="shared" si="7"/>
        <v>0</v>
      </c>
      <c r="BI83" s="341">
        <f t="shared" si="8"/>
        <v>0</v>
      </c>
      <c r="BJ83" s="340" t="s">
        <v>79</v>
      </c>
      <c r="BK83" s="341">
        <f t="shared" si="9"/>
        <v>0</v>
      </c>
      <c r="BL83" s="340" t="s">
        <v>154</v>
      </c>
      <c r="BM83" s="340" t="s">
        <v>1814</v>
      </c>
    </row>
    <row r="84" spans="2:65" s="1" customFormat="1" ht="22.5" customHeight="1">
      <c r="B84" s="174"/>
      <c r="C84" s="175" t="s">
        <v>186</v>
      </c>
      <c r="D84" s="175" t="s">
        <v>150</v>
      </c>
      <c r="E84" s="176" t="s">
        <v>1815</v>
      </c>
      <c r="F84" s="177" t="s">
        <v>1816</v>
      </c>
      <c r="G84" s="178" t="s">
        <v>1140</v>
      </c>
      <c r="H84" s="179">
        <v>1</v>
      </c>
      <c r="I84" s="180"/>
      <c r="J84" s="181">
        <f t="shared" si="0"/>
        <v>0</v>
      </c>
      <c r="K84" s="177" t="s">
        <v>5</v>
      </c>
      <c r="L84" s="40"/>
      <c r="M84" s="182" t="s">
        <v>5</v>
      </c>
      <c r="N84" s="183" t="s">
        <v>42</v>
      </c>
      <c r="O84" s="41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AR84" s="23" t="s">
        <v>154</v>
      </c>
      <c r="AT84" s="23" t="s">
        <v>150</v>
      </c>
      <c r="AU84" s="23" t="s">
        <v>79</v>
      </c>
      <c r="AY84" s="23" t="s">
        <v>148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23" t="s">
        <v>79</v>
      </c>
      <c r="BK84" s="186">
        <f t="shared" si="9"/>
        <v>0</v>
      </c>
      <c r="BL84" s="23" t="s">
        <v>154</v>
      </c>
      <c r="BM84" s="23" t="s">
        <v>1817</v>
      </c>
    </row>
    <row r="85" spans="2:65" s="1" customFormat="1" ht="31.5" customHeight="1">
      <c r="B85" s="174"/>
      <c r="C85" s="175" t="s">
        <v>191</v>
      </c>
      <c r="D85" s="175" t="s">
        <v>150</v>
      </c>
      <c r="E85" s="176" t="s">
        <v>1818</v>
      </c>
      <c r="F85" s="177" t="s">
        <v>1819</v>
      </c>
      <c r="G85" s="178" t="s">
        <v>1140</v>
      </c>
      <c r="H85" s="179">
        <v>1</v>
      </c>
      <c r="I85" s="180"/>
      <c r="J85" s="181">
        <f t="shared" si="0"/>
        <v>0</v>
      </c>
      <c r="K85" s="177" t="s">
        <v>5</v>
      </c>
      <c r="L85" s="40"/>
      <c r="M85" s="182" t="s">
        <v>5</v>
      </c>
      <c r="N85" s="183" t="s">
        <v>42</v>
      </c>
      <c r="O85" s="41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AR85" s="23" t="s">
        <v>154</v>
      </c>
      <c r="AT85" s="23" t="s">
        <v>150</v>
      </c>
      <c r="AU85" s="23" t="s">
        <v>79</v>
      </c>
      <c r="AY85" s="23" t="s">
        <v>148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79</v>
      </c>
      <c r="BK85" s="186">
        <f t="shared" si="9"/>
        <v>0</v>
      </c>
      <c r="BL85" s="23" t="s">
        <v>154</v>
      </c>
      <c r="BM85" s="23" t="s">
        <v>1820</v>
      </c>
    </row>
    <row r="86" spans="2:65" s="1" customFormat="1" ht="22.5" customHeight="1">
      <c r="B86" s="174"/>
      <c r="C86" s="175" t="s">
        <v>196</v>
      </c>
      <c r="D86" s="175" t="s">
        <v>150</v>
      </c>
      <c r="E86" s="176" t="s">
        <v>1821</v>
      </c>
      <c r="F86" s="177" t="s">
        <v>1822</v>
      </c>
      <c r="G86" s="178" t="s">
        <v>1140</v>
      </c>
      <c r="H86" s="179">
        <v>1</v>
      </c>
      <c r="I86" s="180"/>
      <c r="J86" s="181">
        <f t="shared" si="0"/>
        <v>0</v>
      </c>
      <c r="K86" s="177" t="s">
        <v>5</v>
      </c>
      <c r="L86" s="40"/>
      <c r="M86" s="182" t="s">
        <v>5</v>
      </c>
      <c r="N86" s="183" t="s">
        <v>42</v>
      </c>
      <c r="O86" s="41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23" t="s">
        <v>154</v>
      </c>
      <c r="AT86" s="23" t="s">
        <v>150</v>
      </c>
      <c r="AU86" s="23" t="s">
        <v>79</v>
      </c>
      <c r="AY86" s="23" t="s">
        <v>148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79</v>
      </c>
      <c r="BK86" s="186">
        <f t="shared" si="9"/>
        <v>0</v>
      </c>
      <c r="BL86" s="23" t="s">
        <v>154</v>
      </c>
      <c r="BM86" s="23" t="s">
        <v>1823</v>
      </c>
    </row>
    <row r="87" spans="2:65" s="1" customFormat="1" ht="22.5" customHeight="1">
      <c r="B87" s="174"/>
      <c r="C87" s="175" t="s">
        <v>177</v>
      </c>
      <c r="D87" s="175" t="s">
        <v>150</v>
      </c>
      <c r="E87" s="176" t="s">
        <v>1824</v>
      </c>
      <c r="F87" s="177" t="s">
        <v>1825</v>
      </c>
      <c r="G87" s="178" t="s">
        <v>1140</v>
      </c>
      <c r="H87" s="179">
        <v>1</v>
      </c>
      <c r="I87" s="180"/>
      <c r="J87" s="181">
        <f t="shared" si="0"/>
        <v>0</v>
      </c>
      <c r="K87" s="177" t="s">
        <v>5</v>
      </c>
      <c r="L87" s="40"/>
      <c r="M87" s="182" t="s">
        <v>5</v>
      </c>
      <c r="N87" s="183" t="s">
        <v>42</v>
      </c>
      <c r="O87" s="41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23" t="s">
        <v>154</v>
      </c>
      <c r="AT87" s="23" t="s">
        <v>150</v>
      </c>
      <c r="AU87" s="23" t="s">
        <v>79</v>
      </c>
      <c r="AY87" s="23" t="s">
        <v>148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23" t="s">
        <v>79</v>
      </c>
      <c r="BK87" s="186">
        <f t="shared" si="9"/>
        <v>0</v>
      </c>
      <c r="BL87" s="23" t="s">
        <v>154</v>
      </c>
      <c r="BM87" s="23" t="s">
        <v>1826</v>
      </c>
    </row>
    <row r="88" spans="2:65" s="1" customFormat="1" ht="22.5" customHeight="1">
      <c r="B88" s="174"/>
      <c r="C88" s="175" t="s">
        <v>205</v>
      </c>
      <c r="D88" s="175" t="s">
        <v>150</v>
      </c>
      <c r="E88" s="176" t="s">
        <v>1827</v>
      </c>
      <c r="F88" s="177" t="s">
        <v>1828</v>
      </c>
      <c r="G88" s="178" t="s">
        <v>1140</v>
      </c>
      <c r="H88" s="179">
        <v>1</v>
      </c>
      <c r="I88" s="180"/>
      <c r="J88" s="181">
        <f t="shared" si="0"/>
        <v>0</v>
      </c>
      <c r="K88" s="177" t="s">
        <v>5</v>
      </c>
      <c r="L88" s="40"/>
      <c r="M88" s="182" t="s">
        <v>5</v>
      </c>
      <c r="N88" s="183" t="s">
        <v>42</v>
      </c>
      <c r="O88" s="41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23" t="s">
        <v>154</v>
      </c>
      <c r="AT88" s="23" t="s">
        <v>150</v>
      </c>
      <c r="AU88" s="23" t="s">
        <v>79</v>
      </c>
      <c r="AY88" s="23" t="s">
        <v>148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79</v>
      </c>
      <c r="BK88" s="186">
        <f t="shared" si="9"/>
        <v>0</v>
      </c>
      <c r="BL88" s="23" t="s">
        <v>154</v>
      </c>
      <c r="BM88" s="23" t="s">
        <v>1829</v>
      </c>
    </row>
    <row r="89" spans="2:65" s="339" customFormat="1" ht="22.5" customHeight="1">
      <c r="B89" s="326"/>
      <c r="C89" s="343" t="s">
        <v>211</v>
      </c>
      <c r="D89" s="343" t="s">
        <v>150</v>
      </c>
      <c r="E89" s="344" t="s">
        <v>1830</v>
      </c>
      <c r="F89" s="345" t="s">
        <v>1831</v>
      </c>
      <c r="G89" s="346" t="s">
        <v>1140</v>
      </c>
      <c r="H89" s="347">
        <v>1</v>
      </c>
      <c r="I89" s="348"/>
      <c r="J89" s="348">
        <f t="shared" si="0"/>
        <v>0</v>
      </c>
      <c r="K89" s="345" t="s">
        <v>5</v>
      </c>
      <c r="L89" s="349" t="s">
        <v>2030</v>
      </c>
      <c r="M89" s="350" t="s">
        <v>5</v>
      </c>
      <c r="N89" s="351" t="s">
        <v>42</v>
      </c>
      <c r="O89" s="336"/>
      <c r="P89" s="337">
        <f t="shared" si="1"/>
        <v>0</v>
      </c>
      <c r="Q89" s="337">
        <v>0</v>
      </c>
      <c r="R89" s="337">
        <f t="shared" si="2"/>
        <v>0</v>
      </c>
      <c r="S89" s="337">
        <v>0</v>
      </c>
      <c r="T89" s="338">
        <f t="shared" si="3"/>
        <v>0</v>
      </c>
      <c r="AR89" s="340" t="s">
        <v>154</v>
      </c>
      <c r="AT89" s="340" t="s">
        <v>150</v>
      </c>
      <c r="AU89" s="340" t="s">
        <v>79</v>
      </c>
      <c r="AY89" s="340" t="s">
        <v>148</v>
      </c>
      <c r="BE89" s="341">
        <f t="shared" si="4"/>
        <v>0</v>
      </c>
      <c r="BF89" s="341">
        <f t="shared" si="5"/>
        <v>0</v>
      </c>
      <c r="BG89" s="341">
        <f t="shared" si="6"/>
        <v>0</v>
      </c>
      <c r="BH89" s="341">
        <f t="shared" si="7"/>
        <v>0</v>
      </c>
      <c r="BI89" s="341">
        <f t="shared" si="8"/>
        <v>0</v>
      </c>
      <c r="BJ89" s="340" t="s">
        <v>79</v>
      </c>
      <c r="BK89" s="341">
        <f t="shared" si="9"/>
        <v>0</v>
      </c>
      <c r="BL89" s="340" t="s">
        <v>154</v>
      </c>
      <c r="BM89" s="340" t="s">
        <v>1832</v>
      </c>
    </row>
    <row r="90" spans="2:65" s="1" customFormat="1" ht="22.5" customHeight="1">
      <c r="B90" s="174"/>
      <c r="C90" s="175" t="s">
        <v>217</v>
      </c>
      <c r="D90" s="175" t="s">
        <v>150</v>
      </c>
      <c r="E90" s="176" t="s">
        <v>1833</v>
      </c>
      <c r="F90" s="177" t="s">
        <v>1834</v>
      </c>
      <c r="G90" s="178" t="s">
        <v>1140</v>
      </c>
      <c r="H90" s="179">
        <v>1</v>
      </c>
      <c r="I90" s="180"/>
      <c r="J90" s="181">
        <f t="shared" si="0"/>
        <v>0</v>
      </c>
      <c r="K90" s="177" t="s">
        <v>5</v>
      </c>
      <c r="L90" s="40"/>
      <c r="M90" s="182" t="s">
        <v>5</v>
      </c>
      <c r="N90" s="183" t="s">
        <v>42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154</v>
      </c>
      <c r="AT90" s="23" t="s">
        <v>150</v>
      </c>
      <c r="AU90" s="23" t="s">
        <v>79</v>
      </c>
      <c r="AY90" s="23" t="s">
        <v>148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79</v>
      </c>
      <c r="BK90" s="186">
        <f t="shared" si="9"/>
        <v>0</v>
      </c>
      <c r="BL90" s="23" t="s">
        <v>154</v>
      </c>
      <c r="BM90" s="23" t="s">
        <v>1835</v>
      </c>
    </row>
    <row r="91" spans="2:65" s="1" customFormat="1" ht="22.5" customHeight="1">
      <c r="B91" s="174"/>
      <c r="C91" s="175" t="s">
        <v>221</v>
      </c>
      <c r="D91" s="175" t="s">
        <v>150</v>
      </c>
      <c r="E91" s="176" t="s">
        <v>1836</v>
      </c>
      <c r="F91" s="177" t="s">
        <v>1837</v>
      </c>
      <c r="G91" s="178" t="s">
        <v>1140</v>
      </c>
      <c r="H91" s="179">
        <v>1</v>
      </c>
      <c r="I91" s="180"/>
      <c r="J91" s="181">
        <f t="shared" si="0"/>
        <v>0</v>
      </c>
      <c r="K91" s="177" t="s">
        <v>5</v>
      </c>
      <c r="L91" s="40"/>
      <c r="M91" s="182" t="s">
        <v>5</v>
      </c>
      <c r="N91" s="183" t="s">
        <v>42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154</v>
      </c>
      <c r="AT91" s="23" t="s">
        <v>150</v>
      </c>
      <c r="AU91" s="23" t="s">
        <v>79</v>
      </c>
      <c r="AY91" s="23" t="s">
        <v>148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79</v>
      </c>
      <c r="BK91" s="186">
        <f t="shared" si="9"/>
        <v>0</v>
      </c>
      <c r="BL91" s="23" t="s">
        <v>154</v>
      </c>
      <c r="BM91" s="23" t="s">
        <v>1838</v>
      </c>
    </row>
    <row r="92" spans="2:65" s="1" customFormat="1" ht="22.5" customHeight="1">
      <c r="B92" s="174"/>
      <c r="C92" s="175" t="s">
        <v>226</v>
      </c>
      <c r="D92" s="175" t="s">
        <v>150</v>
      </c>
      <c r="E92" s="176" t="s">
        <v>1839</v>
      </c>
      <c r="F92" s="177" t="s">
        <v>1840</v>
      </c>
      <c r="G92" s="178" t="s">
        <v>1140</v>
      </c>
      <c r="H92" s="179">
        <v>1</v>
      </c>
      <c r="I92" s="180"/>
      <c r="J92" s="181">
        <f t="shared" si="0"/>
        <v>0</v>
      </c>
      <c r="K92" s="177" t="s">
        <v>5</v>
      </c>
      <c r="L92" s="40"/>
      <c r="M92" s="182" t="s">
        <v>5</v>
      </c>
      <c r="N92" s="183" t="s">
        <v>42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154</v>
      </c>
      <c r="AT92" s="23" t="s">
        <v>150</v>
      </c>
      <c r="AU92" s="23" t="s">
        <v>79</v>
      </c>
      <c r="AY92" s="23" t="s">
        <v>148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79</v>
      </c>
      <c r="BK92" s="186">
        <f t="shared" si="9"/>
        <v>0</v>
      </c>
      <c r="BL92" s="23" t="s">
        <v>154</v>
      </c>
      <c r="BM92" s="23" t="s">
        <v>1841</v>
      </c>
    </row>
    <row r="93" spans="2:65" s="1" customFormat="1" ht="22.5" customHeight="1">
      <c r="B93" s="174"/>
      <c r="C93" s="175" t="s">
        <v>11</v>
      </c>
      <c r="D93" s="175" t="s">
        <v>150</v>
      </c>
      <c r="E93" s="176" t="s">
        <v>1842</v>
      </c>
      <c r="F93" s="177" t="s">
        <v>1843</v>
      </c>
      <c r="G93" s="178" t="s">
        <v>1140</v>
      </c>
      <c r="H93" s="179">
        <v>1</v>
      </c>
      <c r="I93" s="180"/>
      <c r="J93" s="181">
        <f t="shared" si="0"/>
        <v>0</v>
      </c>
      <c r="K93" s="177" t="s">
        <v>5</v>
      </c>
      <c r="L93" s="40"/>
      <c r="M93" s="182" t="s">
        <v>5</v>
      </c>
      <c r="N93" s="183" t="s">
        <v>42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154</v>
      </c>
      <c r="AT93" s="23" t="s">
        <v>150</v>
      </c>
      <c r="AU93" s="23" t="s">
        <v>79</v>
      </c>
      <c r="AY93" s="23" t="s">
        <v>148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79</v>
      </c>
      <c r="BK93" s="186">
        <f t="shared" si="9"/>
        <v>0</v>
      </c>
      <c r="BL93" s="23" t="s">
        <v>154</v>
      </c>
      <c r="BM93" s="23" t="s">
        <v>1844</v>
      </c>
    </row>
    <row r="94" spans="2:65" s="339" customFormat="1" ht="22.5" customHeight="1">
      <c r="B94" s="326"/>
      <c r="C94" s="343" t="s">
        <v>239</v>
      </c>
      <c r="D94" s="343" t="s">
        <v>150</v>
      </c>
      <c r="E94" s="344" t="s">
        <v>1845</v>
      </c>
      <c r="F94" s="345" t="s">
        <v>1846</v>
      </c>
      <c r="G94" s="346" t="s">
        <v>1140</v>
      </c>
      <c r="H94" s="347">
        <v>1</v>
      </c>
      <c r="I94" s="348"/>
      <c r="J94" s="348">
        <f t="shared" si="0"/>
        <v>0</v>
      </c>
      <c r="K94" s="345" t="s">
        <v>5</v>
      </c>
      <c r="L94" s="349" t="s">
        <v>2030</v>
      </c>
      <c r="M94" s="350" t="s">
        <v>5</v>
      </c>
      <c r="N94" s="351" t="s">
        <v>42</v>
      </c>
      <c r="O94" s="336"/>
      <c r="P94" s="337">
        <f t="shared" si="1"/>
        <v>0</v>
      </c>
      <c r="Q94" s="337">
        <v>0</v>
      </c>
      <c r="R94" s="337">
        <f t="shared" si="2"/>
        <v>0</v>
      </c>
      <c r="S94" s="337">
        <v>0</v>
      </c>
      <c r="T94" s="338">
        <f t="shared" si="3"/>
        <v>0</v>
      </c>
      <c r="AR94" s="340" t="s">
        <v>154</v>
      </c>
      <c r="AT94" s="340" t="s">
        <v>150</v>
      </c>
      <c r="AU94" s="340" t="s">
        <v>79</v>
      </c>
      <c r="AY94" s="340" t="s">
        <v>148</v>
      </c>
      <c r="BE94" s="341">
        <f t="shared" si="4"/>
        <v>0</v>
      </c>
      <c r="BF94" s="341">
        <f t="shared" si="5"/>
        <v>0</v>
      </c>
      <c r="BG94" s="341">
        <f t="shared" si="6"/>
        <v>0</v>
      </c>
      <c r="BH94" s="341">
        <f t="shared" si="7"/>
        <v>0</v>
      </c>
      <c r="BI94" s="341">
        <f t="shared" si="8"/>
        <v>0</v>
      </c>
      <c r="BJ94" s="340" t="s">
        <v>79</v>
      </c>
      <c r="BK94" s="341">
        <f t="shared" si="9"/>
        <v>0</v>
      </c>
      <c r="BL94" s="340" t="s">
        <v>154</v>
      </c>
      <c r="BM94" s="340" t="s">
        <v>1847</v>
      </c>
    </row>
    <row r="95" spans="2:65" s="1" customFormat="1" ht="22.5" customHeight="1">
      <c r="B95" s="174"/>
      <c r="C95" s="175" t="s">
        <v>244</v>
      </c>
      <c r="D95" s="175" t="s">
        <v>150</v>
      </c>
      <c r="E95" s="176" t="s">
        <v>1848</v>
      </c>
      <c r="F95" s="177" t="s">
        <v>1849</v>
      </c>
      <c r="G95" s="178" t="s">
        <v>1140</v>
      </c>
      <c r="H95" s="179">
        <v>1</v>
      </c>
      <c r="I95" s="180"/>
      <c r="J95" s="181">
        <f t="shared" si="0"/>
        <v>0</v>
      </c>
      <c r="K95" s="177" t="s">
        <v>5</v>
      </c>
      <c r="L95" s="40"/>
      <c r="M95" s="182" t="s">
        <v>5</v>
      </c>
      <c r="N95" s="243" t="s">
        <v>42</v>
      </c>
      <c r="O95" s="244"/>
      <c r="P95" s="245">
        <f t="shared" si="1"/>
        <v>0</v>
      </c>
      <c r="Q95" s="245">
        <v>0</v>
      </c>
      <c r="R95" s="245">
        <f t="shared" si="2"/>
        <v>0</v>
      </c>
      <c r="S95" s="245">
        <v>0</v>
      </c>
      <c r="T95" s="246">
        <f t="shared" si="3"/>
        <v>0</v>
      </c>
      <c r="AR95" s="23" t="s">
        <v>154</v>
      </c>
      <c r="AT95" s="23" t="s">
        <v>150</v>
      </c>
      <c r="AU95" s="23" t="s">
        <v>79</v>
      </c>
      <c r="AY95" s="23" t="s">
        <v>148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79</v>
      </c>
      <c r="BK95" s="186">
        <f t="shared" si="9"/>
        <v>0</v>
      </c>
      <c r="BL95" s="23" t="s">
        <v>154</v>
      </c>
      <c r="BM95" s="23" t="s">
        <v>1850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27"/>
      <c r="J96" s="56"/>
      <c r="K96" s="56"/>
      <c r="L96" s="40"/>
    </row>
  </sheetData>
  <autoFilter ref="C76:K95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4" customFormat="1" ht="45" customHeight="1">
      <c r="B3" s="252"/>
      <c r="C3" s="422" t="s">
        <v>1851</v>
      </c>
      <c r="D3" s="422"/>
      <c r="E3" s="422"/>
      <c r="F3" s="422"/>
      <c r="G3" s="422"/>
      <c r="H3" s="422"/>
      <c r="I3" s="422"/>
      <c r="J3" s="422"/>
      <c r="K3" s="253"/>
    </row>
    <row r="4" spans="2:11" ht="25.5" customHeight="1">
      <c r="B4" s="254"/>
      <c r="C4" s="429" t="s">
        <v>1852</v>
      </c>
      <c r="D4" s="429"/>
      <c r="E4" s="429"/>
      <c r="F4" s="429"/>
      <c r="G4" s="429"/>
      <c r="H4" s="429"/>
      <c r="I4" s="429"/>
      <c r="J4" s="429"/>
      <c r="K4" s="255"/>
    </row>
    <row r="5" spans="2:1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ht="15" customHeight="1">
      <c r="B6" s="254"/>
      <c r="C6" s="425" t="s">
        <v>1853</v>
      </c>
      <c r="D6" s="425"/>
      <c r="E6" s="425"/>
      <c r="F6" s="425"/>
      <c r="G6" s="425"/>
      <c r="H6" s="425"/>
      <c r="I6" s="425"/>
      <c r="J6" s="425"/>
      <c r="K6" s="255"/>
    </row>
    <row r="7" spans="2:11" ht="15" customHeight="1">
      <c r="B7" s="258"/>
      <c r="C7" s="425" t="s">
        <v>1854</v>
      </c>
      <c r="D7" s="425"/>
      <c r="E7" s="425"/>
      <c r="F7" s="425"/>
      <c r="G7" s="425"/>
      <c r="H7" s="425"/>
      <c r="I7" s="425"/>
      <c r="J7" s="425"/>
      <c r="K7" s="255"/>
    </row>
    <row r="8" spans="2:1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ht="15" customHeight="1">
      <c r="B9" s="258"/>
      <c r="C9" s="425" t="s">
        <v>1855</v>
      </c>
      <c r="D9" s="425"/>
      <c r="E9" s="425"/>
      <c r="F9" s="425"/>
      <c r="G9" s="425"/>
      <c r="H9" s="425"/>
      <c r="I9" s="425"/>
      <c r="J9" s="425"/>
      <c r="K9" s="255"/>
    </row>
    <row r="10" spans="2:11" ht="15" customHeight="1">
      <c r="B10" s="258"/>
      <c r="C10" s="257"/>
      <c r="D10" s="425" t="s">
        <v>1856</v>
      </c>
      <c r="E10" s="425"/>
      <c r="F10" s="425"/>
      <c r="G10" s="425"/>
      <c r="H10" s="425"/>
      <c r="I10" s="425"/>
      <c r="J10" s="425"/>
      <c r="K10" s="255"/>
    </row>
    <row r="11" spans="2:11" ht="15" customHeight="1">
      <c r="B11" s="258"/>
      <c r="C11" s="259"/>
      <c r="D11" s="425" t="s">
        <v>1857</v>
      </c>
      <c r="E11" s="425"/>
      <c r="F11" s="425"/>
      <c r="G11" s="425"/>
      <c r="H11" s="425"/>
      <c r="I11" s="425"/>
      <c r="J11" s="425"/>
      <c r="K11" s="255"/>
    </row>
    <row r="12" spans="2:11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spans="2:11" ht="15" customHeight="1">
      <c r="B13" s="258"/>
      <c r="C13" s="259"/>
      <c r="D13" s="425" t="s">
        <v>1858</v>
      </c>
      <c r="E13" s="425"/>
      <c r="F13" s="425"/>
      <c r="G13" s="425"/>
      <c r="H13" s="425"/>
      <c r="I13" s="425"/>
      <c r="J13" s="425"/>
      <c r="K13" s="255"/>
    </row>
    <row r="14" spans="2:11" ht="15" customHeight="1">
      <c r="B14" s="258"/>
      <c r="C14" s="259"/>
      <c r="D14" s="425" t="s">
        <v>1859</v>
      </c>
      <c r="E14" s="425"/>
      <c r="F14" s="425"/>
      <c r="G14" s="425"/>
      <c r="H14" s="425"/>
      <c r="I14" s="425"/>
      <c r="J14" s="425"/>
      <c r="K14" s="255"/>
    </row>
    <row r="15" spans="2:11" ht="15" customHeight="1">
      <c r="B15" s="258"/>
      <c r="C15" s="259"/>
      <c r="D15" s="425" t="s">
        <v>1860</v>
      </c>
      <c r="E15" s="425"/>
      <c r="F15" s="425"/>
      <c r="G15" s="425"/>
      <c r="H15" s="425"/>
      <c r="I15" s="425"/>
      <c r="J15" s="425"/>
      <c r="K15" s="255"/>
    </row>
    <row r="16" spans="2:11" ht="15" customHeight="1">
      <c r="B16" s="258"/>
      <c r="C16" s="259"/>
      <c r="D16" s="259"/>
      <c r="E16" s="260" t="s">
        <v>78</v>
      </c>
      <c r="F16" s="425" t="s">
        <v>1861</v>
      </c>
      <c r="G16" s="425"/>
      <c r="H16" s="425"/>
      <c r="I16" s="425"/>
      <c r="J16" s="425"/>
      <c r="K16" s="255"/>
    </row>
    <row r="17" spans="2:11" ht="15" customHeight="1">
      <c r="B17" s="258"/>
      <c r="C17" s="259"/>
      <c r="D17" s="259"/>
      <c r="E17" s="260" t="s">
        <v>1862</v>
      </c>
      <c r="F17" s="425" t="s">
        <v>1863</v>
      </c>
      <c r="G17" s="425"/>
      <c r="H17" s="425"/>
      <c r="I17" s="425"/>
      <c r="J17" s="425"/>
      <c r="K17" s="255"/>
    </row>
    <row r="18" spans="2:11" ht="15" customHeight="1">
      <c r="B18" s="258"/>
      <c r="C18" s="259"/>
      <c r="D18" s="259"/>
      <c r="E18" s="260" t="s">
        <v>96</v>
      </c>
      <c r="F18" s="425" t="s">
        <v>1864</v>
      </c>
      <c r="G18" s="425"/>
      <c r="H18" s="425"/>
      <c r="I18" s="425"/>
      <c r="J18" s="425"/>
      <c r="K18" s="255"/>
    </row>
    <row r="19" spans="2:11" ht="15" customHeight="1">
      <c r="B19" s="258"/>
      <c r="C19" s="259"/>
      <c r="D19" s="259"/>
      <c r="E19" s="260" t="s">
        <v>102</v>
      </c>
      <c r="F19" s="425" t="s">
        <v>1865</v>
      </c>
      <c r="G19" s="425"/>
      <c r="H19" s="425"/>
      <c r="I19" s="425"/>
      <c r="J19" s="425"/>
      <c r="K19" s="255"/>
    </row>
    <row r="20" spans="2:11" ht="15" customHeight="1">
      <c r="B20" s="258"/>
      <c r="C20" s="259"/>
      <c r="D20" s="259"/>
      <c r="E20" s="260" t="s">
        <v>1135</v>
      </c>
      <c r="F20" s="425" t="s">
        <v>1136</v>
      </c>
      <c r="G20" s="425"/>
      <c r="H20" s="425"/>
      <c r="I20" s="425"/>
      <c r="J20" s="425"/>
      <c r="K20" s="255"/>
    </row>
    <row r="21" spans="2:11" ht="15" customHeight="1">
      <c r="B21" s="258"/>
      <c r="C21" s="259"/>
      <c r="D21" s="259"/>
      <c r="E21" s="260" t="s">
        <v>1866</v>
      </c>
      <c r="F21" s="425" t="s">
        <v>1867</v>
      </c>
      <c r="G21" s="425"/>
      <c r="H21" s="425"/>
      <c r="I21" s="425"/>
      <c r="J21" s="425"/>
      <c r="K21" s="255"/>
    </row>
    <row r="22" spans="2:11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spans="2:11" ht="15" customHeight="1">
      <c r="B23" s="258"/>
      <c r="C23" s="425" t="s">
        <v>1868</v>
      </c>
      <c r="D23" s="425"/>
      <c r="E23" s="425"/>
      <c r="F23" s="425"/>
      <c r="G23" s="425"/>
      <c r="H23" s="425"/>
      <c r="I23" s="425"/>
      <c r="J23" s="425"/>
      <c r="K23" s="255"/>
    </row>
    <row r="24" spans="2:11" ht="15" customHeight="1">
      <c r="B24" s="258"/>
      <c r="C24" s="425" t="s">
        <v>1869</v>
      </c>
      <c r="D24" s="425"/>
      <c r="E24" s="425"/>
      <c r="F24" s="425"/>
      <c r="G24" s="425"/>
      <c r="H24" s="425"/>
      <c r="I24" s="425"/>
      <c r="J24" s="425"/>
      <c r="K24" s="255"/>
    </row>
    <row r="25" spans="2:11" ht="15" customHeight="1">
      <c r="B25" s="258"/>
      <c r="C25" s="257"/>
      <c r="D25" s="425" t="s">
        <v>1870</v>
      </c>
      <c r="E25" s="425"/>
      <c r="F25" s="425"/>
      <c r="G25" s="425"/>
      <c r="H25" s="425"/>
      <c r="I25" s="425"/>
      <c r="J25" s="425"/>
      <c r="K25" s="255"/>
    </row>
    <row r="26" spans="2:11" ht="15" customHeight="1">
      <c r="B26" s="258"/>
      <c r="C26" s="259"/>
      <c r="D26" s="425" t="s">
        <v>1871</v>
      </c>
      <c r="E26" s="425"/>
      <c r="F26" s="425"/>
      <c r="G26" s="425"/>
      <c r="H26" s="425"/>
      <c r="I26" s="425"/>
      <c r="J26" s="425"/>
      <c r="K26" s="255"/>
    </row>
    <row r="27" spans="2:11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spans="2:11" ht="15" customHeight="1">
      <c r="B28" s="258"/>
      <c r="C28" s="259"/>
      <c r="D28" s="425" t="s">
        <v>1872</v>
      </c>
      <c r="E28" s="425"/>
      <c r="F28" s="425"/>
      <c r="G28" s="425"/>
      <c r="H28" s="425"/>
      <c r="I28" s="425"/>
      <c r="J28" s="425"/>
      <c r="K28" s="255"/>
    </row>
    <row r="29" spans="2:11" ht="15" customHeight="1">
      <c r="B29" s="258"/>
      <c r="C29" s="259"/>
      <c r="D29" s="425" t="s">
        <v>1873</v>
      </c>
      <c r="E29" s="425"/>
      <c r="F29" s="425"/>
      <c r="G29" s="425"/>
      <c r="H29" s="425"/>
      <c r="I29" s="425"/>
      <c r="J29" s="425"/>
      <c r="K29" s="255"/>
    </row>
    <row r="30" spans="2:11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spans="2:11" ht="15" customHeight="1">
      <c r="B31" s="258"/>
      <c r="C31" s="259"/>
      <c r="D31" s="425" t="s">
        <v>1874</v>
      </c>
      <c r="E31" s="425"/>
      <c r="F31" s="425"/>
      <c r="G31" s="425"/>
      <c r="H31" s="425"/>
      <c r="I31" s="425"/>
      <c r="J31" s="425"/>
      <c r="K31" s="255"/>
    </row>
    <row r="32" spans="2:11" ht="15" customHeight="1">
      <c r="B32" s="258"/>
      <c r="C32" s="259"/>
      <c r="D32" s="425" t="s">
        <v>1875</v>
      </c>
      <c r="E32" s="425"/>
      <c r="F32" s="425"/>
      <c r="G32" s="425"/>
      <c r="H32" s="425"/>
      <c r="I32" s="425"/>
      <c r="J32" s="425"/>
      <c r="K32" s="255"/>
    </row>
    <row r="33" spans="2:11" ht="15" customHeight="1">
      <c r="B33" s="258"/>
      <c r="C33" s="259"/>
      <c r="D33" s="425" t="s">
        <v>1876</v>
      </c>
      <c r="E33" s="425"/>
      <c r="F33" s="425"/>
      <c r="G33" s="425"/>
      <c r="H33" s="425"/>
      <c r="I33" s="425"/>
      <c r="J33" s="425"/>
      <c r="K33" s="255"/>
    </row>
    <row r="34" spans="2:11" ht="15" customHeight="1">
      <c r="B34" s="258"/>
      <c r="C34" s="259"/>
      <c r="D34" s="257"/>
      <c r="E34" s="261" t="s">
        <v>133</v>
      </c>
      <c r="F34" s="257"/>
      <c r="G34" s="425" t="s">
        <v>1877</v>
      </c>
      <c r="H34" s="425"/>
      <c r="I34" s="425"/>
      <c r="J34" s="425"/>
      <c r="K34" s="255"/>
    </row>
    <row r="35" spans="2:11" ht="30.75" customHeight="1">
      <c r="B35" s="258"/>
      <c r="C35" s="259"/>
      <c r="D35" s="257"/>
      <c r="E35" s="261" t="s">
        <v>1878</v>
      </c>
      <c r="F35" s="257"/>
      <c r="G35" s="425" t="s">
        <v>1879</v>
      </c>
      <c r="H35" s="425"/>
      <c r="I35" s="425"/>
      <c r="J35" s="425"/>
      <c r="K35" s="255"/>
    </row>
    <row r="36" spans="2:11" ht="15" customHeight="1">
      <c r="B36" s="258"/>
      <c r="C36" s="259"/>
      <c r="D36" s="257"/>
      <c r="E36" s="261" t="s">
        <v>52</v>
      </c>
      <c r="F36" s="257"/>
      <c r="G36" s="425" t="s">
        <v>1880</v>
      </c>
      <c r="H36" s="425"/>
      <c r="I36" s="425"/>
      <c r="J36" s="425"/>
      <c r="K36" s="255"/>
    </row>
    <row r="37" spans="2:11" ht="15" customHeight="1">
      <c r="B37" s="258"/>
      <c r="C37" s="259"/>
      <c r="D37" s="257"/>
      <c r="E37" s="261" t="s">
        <v>134</v>
      </c>
      <c r="F37" s="257"/>
      <c r="G37" s="425" t="s">
        <v>1881</v>
      </c>
      <c r="H37" s="425"/>
      <c r="I37" s="425"/>
      <c r="J37" s="425"/>
      <c r="K37" s="255"/>
    </row>
    <row r="38" spans="2:11" ht="15" customHeight="1">
      <c r="B38" s="258"/>
      <c r="C38" s="259"/>
      <c r="D38" s="257"/>
      <c r="E38" s="261" t="s">
        <v>135</v>
      </c>
      <c r="F38" s="257"/>
      <c r="G38" s="425" t="s">
        <v>1882</v>
      </c>
      <c r="H38" s="425"/>
      <c r="I38" s="425"/>
      <c r="J38" s="425"/>
      <c r="K38" s="255"/>
    </row>
    <row r="39" spans="2:11" ht="15" customHeight="1">
      <c r="B39" s="258"/>
      <c r="C39" s="259"/>
      <c r="D39" s="257"/>
      <c r="E39" s="261" t="s">
        <v>136</v>
      </c>
      <c r="F39" s="257"/>
      <c r="G39" s="425" t="s">
        <v>1883</v>
      </c>
      <c r="H39" s="425"/>
      <c r="I39" s="425"/>
      <c r="J39" s="425"/>
      <c r="K39" s="255"/>
    </row>
    <row r="40" spans="2:11" ht="15" customHeight="1">
      <c r="B40" s="258"/>
      <c r="C40" s="259"/>
      <c r="D40" s="257"/>
      <c r="E40" s="261" t="s">
        <v>1884</v>
      </c>
      <c r="F40" s="257"/>
      <c r="G40" s="425" t="s">
        <v>1885</v>
      </c>
      <c r="H40" s="425"/>
      <c r="I40" s="425"/>
      <c r="J40" s="425"/>
      <c r="K40" s="255"/>
    </row>
    <row r="41" spans="2:11" ht="15" customHeight="1">
      <c r="B41" s="258"/>
      <c r="C41" s="259"/>
      <c r="D41" s="257"/>
      <c r="E41" s="261"/>
      <c r="F41" s="257"/>
      <c r="G41" s="425" t="s">
        <v>1886</v>
      </c>
      <c r="H41" s="425"/>
      <c r="I41" s="425"/>
      <c r="J41" s="425"/>
      <c r="K41" s="255"/>
    </row>
    <row r="42" spans="2:11" ht="15" customHeight="1">
      <c r="B42" s="258"/>
      <c r="C42" s="259"/>
      <c r="D42" s="257"/>
      <c r="E42" s="261" t="s">
        <v>1887</v>
      </c>
      <c r="F42" s="257"/>
      <c r="G42" s="425" t="s">
        <v>1888</v>
      </c>
      <c r="H42" s="425"/>
      <c r="I42" s="425"/>
      <c r="J42" s="425"/>
      <c r="K42" s="255"/>
    </row>
    <row r="43" spans="2:11" ht="15" customHeight="1">
      <c r="B43" s="258"/>
      <c r="C43" s="259"/>
      <c r="D43" s="257"/>
      <c r="E43" s="261" t="s">
        <v>138</v>
      </c>
      <c r="F43" s="257"/>
      <c r="G43" s="425" t="s">
        <v>1889</v>
      </c>
      <c r="H43" s="425"/>
      <c r="I43" s="425"/>
      <c r="J43" s="425"/>
      <c r="K43" s="255"/>
    </row>
    <row r="44" spans="2:11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spans="2:11" ht="15" customHeight="1">
      <c r="B45" s="258"/>
      <c r="C45" s="259"/>
      <c r="D45" s="425" t="s">
        <v>1890</v>
      </c>
      <c r="E45" s="425"/>
      <c r="F45" s="425"/>
      <c r="G45" s="425"/>
      <c r="H45" s="425"/>
      <c r="I45" s="425"/>
      <c r="J45" s="425"/>
      <c r="K45" s="255"/>
    </row>
    <row r="46" spans="2:11" ht="15" customHeight="1">
      <c r="B46" s="258"/>
      <c r="C46" s="259"/>
      <c r="D46" s="259"/>
      <c r="E46" s="425" t="s">
        <v>1891</v>
      </c>
      <c r="F46" s="425"/>
      <c r="G46" s="425"/>
      <c r="H46" s="425"/>
      <c r="I46" s="425"/>
      <c r="J46" s="425"/>
      <c r="K46" s="255"/>
    </row>
    <row r="47" spans="2:11" ht="15" customHeight="1">
      <c r="B47" s="258"/>
      <c r="C47" s="259"/>
      <c r="D47" s="259"/>
      <c r="E47" s="425" t="s">
        <v>1892</v>
      </c>
      <c r="F47" s="425"/>
      <c r="G47" s="425"/>
      <c r="H47" s="425"/>
      <c r="I47" s="425"/>
      <c r="J47" s="425"/>
      <c r="K47" s="255"/>
    </row>
    <row r="48" spans="2:11" ht="15" customHeight="1">
      <c r="B48" s="258"/>
      <c r="C48" s="259"/>
      <c r="D48" s="259"/>
      <c r="E48" s="425" t="s">
        <v>1893</v>
      </c>
      <c r="F48" s="425"/>
      <c r="G48" s="425"/>
      <c r="H48" s="425"/>
      <c r="I48" s="425"/>
      <c r="J48" s="425"/>
      <c r="K48" s="255"/>
    </row>
    <row r="49" spans="2:11" ht="15" customHeight="1">
      <c r="B49" s="258"/>
      <c r="C49" s="259"/>
      <c r="D49" s="425" t="s">
        <v>1894</v>
      </c>
      <c r="E49" s="425"/>
      <c r="F49" s="425"/>
      <c r="G49" s="425"/>
      <c r="H49" s="425"/>
      <c r="I49" s="425"/>
      <c r="J49" s="425"/>
      <c r="K49" s="255"/>
    </row>
    <row r="50" spans="2:11" ht="25.5" customHeight="1">
      <c r="B50" s="254"/>
      <c r="C50" s="429" t="s">
        <v>1895</v>
      </c>
      <c r="D50" s="429"/>
      <c r="E50" s="429"/>
      <c r="F50" s="429"/>
      <c r="G50" s="429"/>
      <c r="H50" s="429"/>
      <c r="I50" s="429"/>
      <c r="J50" s="429"/>
      <c r="K50" s="255"/>
    </row>
    <row r="51" spans="2:11" ht="5.25" customHeight="1">
      <c r="B51" s="254"/>
      <c r="C51" s="256"/>
      <c r="D51" s="256"/>
      <c r="E51" s="256"/>
      <c r="F51" s="256"/>
      <c r="G51" s="256"/>
      <c r="H51" s="256"/>
      <c r="I51" s="256"/>
      <c r="J51" s="256"/>
      <c r="K51" s="255"/>
    </row>
    <row r="52" spans="2:11" ht="15" customHeight="1">
      <c r="B52" s="254"/>
      <c r="C52" s="425" t="s">
        <v>1896</v>
      </c>
      <c r="D52" s="425"/>
      <c r="E52" s="425"/>
      <c r="F52" s="425"/>
      <c r="G52" s="425"/>
      <c r="H52" s="425"/>
      <c r="I52" s="425"/>
      <c r="J52" s="425"/>
      <c r="K52" s="255"/>
    </row>
    <row r="53" spans="2:11" ht="15" customHeight="1">
      <c r="B53" s="254"/>
      <c r="C53" s="425" t="s">
        <v>1897</v>
      </c>
      <c r="D53" s="425"/>
      <c r="E53" s="425"/>
      <c r="F53" s="425"/>
      <c r="G53" s="425"/>
      <c r="H53" s="425"/>
      <c r="I53" s="425"/>
      <c r="J53" s="425"/>
      <c r="K53" s="255"/>
    </row>
    <row r="54" spans="2:11" ht="12.75" customHeight="1">
      <c r="B54" s="254"/>
      <c r="C54" s="257"/>
      <c r="D54" s="257"/>
      <c r="E54" s="257"/>
      <c r="F54" s="257"/>
      <c r="G54" s="257"/>
      <c r="H54" s="257"/>
      <c r="I54" s="257"/>
      <c r="J54" s="257"/>
      <c r="K54" s="255"/>
    </row>
    <row r="55" spans="2:11" ht="15" customHeight="1">
      <c r="B55" s="254"/>
      <c r="C55" s="425" t="s">
        <v>1898</v>
      </c>
      <c r="D55" s="425"/>
      <c r="E55" s="425"/>
      <c r="F55" s="425"/>
      <c r="G55" s="425"/>
      <c r="H55" s="425"/>
      <c r="I55" s="425"/>
      <c r="J55" s="425"/>
      <c r="K55" s="255"/>
    </row>
    <row r="56" spans="2:11" ht="15" customHeight="1">
      <c r="B56" s="254"/>
      <c r="C56" s="259"/>
      <c r="D56" s="425" t="s">
        <v>1899</v>
      </c>
      <c r="E56" s="425"/>
      <c r="F56" s="425"/>
      <c r="G56" s="425"/>
      <c r="H56" s="425"/>
      <c r="I56" s="425"/>
      <c r="J56" s="425"/>
      <c r="K56" s="255"/>
    </row>
    <row r="57" spans="2:11" ht="15" customHeight="1">
      <c r="B57" s="254"/>
      <c r="C57" s="259"/>
      <c r="D57" s="425" t="s">
        <v>1900</v>
      </c>
      <c r="E57" s="425"/>
      <c r="F57" s="425"/>
      <c r="G57" s="425"/>
      <c r="H57" s="425"/>
      <c r="I57" s="425"/>
      <c r="J57" s="425"/>
      <c r="K57" s="255"/>
    </row>
    <row r="58" spans="2:11" ht="15" customHeight="1">
      <c r="B58" s="254"/>
      <c r="C58" s="259"/>
      <c r="D58" s="425" t="s">
        <v>1901</v>
      </c>
      <c r="E58" s="425"/>
      <c r="F58" s="425"/>
      <c r="G58" s="425"/>
      <c r="H58" s="425"/>
      <c r="I58" s="425"/>
      <c r="J58" s="425"/>
      <c r="K58" s="255"/>
    </row>
    <row r="59" spans="2:11" ht="15" customHeight="1">
      <c r="B59" s="254"/>
      <c r="C59" s="259"/>
      <c r="D59" s="425" t="s">
        <v>1902</v>
      </c>
      <c r="E59" s="425"/>
      <c r="F59" s="425"/>
      <c r="G59" s="425"/>
      <c r="H59" s="425"/>
      <c r="I59" s="425"/>
      <c r="J59" s="425"/>
      <c r="K59" s="255"/>
    </row>
    <row r="60" spans="2:11" ht="15" customHeight="1">
      <c r="B60" s="254"/>
      <c r="C60" s="259"/>
      <c r="D60" s="426" t="s">
        <v>1903</v>
      </c>
      <c r="E60" s="426"/>
      <c r="F60" s="426"/>
      <c r="G60" s="426"/>
      <c r="H60" s="426"/>
      <c r="I60" s="426"/>
      <c r="J60" s="426"/>
      <c r="K60" s="255"/>
    </row>
    <row r="61" spans="2:11" ht="15" customHeight="1">
      <c r="B61" s="254"/>
      <c r="C61" s="259"/>
      <c r="D61" s="425" t="s">
        <v>1904</v>
      </c>
      <c r="E61" s="425"/>
      <c r="F61" s="425"/>
      <c r="G61" s="425"/>
      <c r="H61" s="425"/>
      <c r="I61" s="425"/>
      <c r="J61" s="425"/>
      <c r="K61" s="255"/>
    </row>
    <row r="62" spans="2:11" ht="12.75" customHeight="1">
      <c r="B62" s="254"/>
      <c r="C62" s="259"/>
      <c r="D62" s="259"/>
      <c r="E62" s="262"/>
      <c r="F62" s="259"/>
      <c r="G62" s="259"/>
      <c r="H62" s="259"/>
      <c r="I62" s="259"/>
      <c r="J62" s="259"/>
      <c r="K62" s="255"/>
    </row>
    <row r="63" spans="2:11" ht="15" customHeight="1">
      <c r="B63" s="254"/>
      <c r="C63" s="259"/>
      <c r="D63" s="425" t="s">
        <v>1905</v>
      </c>
      <c r="E63" s="425"/>
      <c r="F63" s="425"/>
      <c r="G63" s="425"/>
      <c r="H63" s="425"/>
      <c r="I63" s="425"/>
      <c r="J63" s="425"/>
      <c r="K63" s="255"/>
    </row>
    <row r="64" spans="2:11" ht="15" customHeight="1">
      <c r="B64" s="254"/>
      <c r="C64" s="259"/>
      <c r="D64" s="426" t="s">
        <v>1906</v>
      </c>
      <c r="E64" s="426"/>
      <c r="F64" s="426"/>
      <c r="G64" s="426"/>
      <c r="H64" s="426"/>
      <c r="I64" s="426"/>
      <c r="J64" s="426"/>
      <c r="K64" s="255"/>
    </row>
    <row r="65" spans="2:11" ht="15" customHeight="1">
      <c r="B65" s="254"/>
      <c r="C65" s="259"/>
      <c r="D65" s="425" t="s">
        <v>1907</v>
      </c>
      <c r="E65" s="425"/>
      <c r="F65" s="425"/>
      <c r="G65" s="425"/>
      <c r="H65" s="425"/>
      <c r="I65" s="425"/>
      <c r="J65" s="425"/>
      <c r="K65" s="255"/>
    </row>
    <row r="66" spans="2:11" ht="15" customHeight="1">
      <c r="B66" s="254"/>
      <c r="C66" s="259"/>
      <c r="D66" s="425" t="s">
        <v>1908</v>
      </c>
      <c r="E66" s="425"/>
      <c r="F66" s="425"/>
      <c r="G66" s="425"/>
      <c r="H66" s="425"/>
      <c r="I66" s="425"/>
      <c r="J66" s="425"/>
      <c r="K66" s="255"/>
    </row>
    <row r="67" spans="2:11" ht="15" customHeight="1">
      <c r="B67" s="254"/>
      <c r="C67" s="259"/>
      <c r="D67" s="425" t="s">
        <v>1909</v>
      </c>
      <c r="E67" s="425"/>
      <c r="F67" s="425"/>
      <c r="G67" s="425"/>
      <c r="H67" s="425"/>
      <c r="I67" s="425"/>
      <c r="J67" s="425"/>
      <c r="K67" s="255"/>
    </row>
    <row r="68" spans="2:11" ht="15" customHeight="1">
      <c r="B68" s="254"/>
      <c r="C68" s="259"/>
      <c r="D68" s="425" t="s">
        <v>1910</v>
      </c>
      <c r="E68" s="425"/>
      <c r="F68" s="425"/>
      <c r="G68" s="425"/>
      <c r="H68" s="425"/>
      <c r="I68" s="425"/>
      <c r="J68" s="425"/>
      <c r="K68" s="255"/>
    </row>
    <row r="69" spans="2:11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2:11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spans="2:1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2:11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ht="45" customHeight="1">
      <c r="B73" s="271"/>
      <c r="C73" s="427" t="s">
        <v>108</v>
      </c>
      <c r="D73" s="427"/>
      <c r="E73" s="427"/>
      <c r="F73" s="427"/>
      <c r="G73" s="427"/>
      <c r="H73" s="427"/>
      <c r="I73" s="427"/>
      <c r="J73" s="427"/>
      <c r="K73" s="272"/>
    </row>
    <row r="74" spans="2:11" ht="17.25" customHeight="1">
      <c r="B74" s="271"/>
      <c r="C74" s="273" t="s">
        <v>1911</v>
      </c>
      <c r="D74" s="273"/>
      <c r="E74" s="273"/>
      <c r="F74" s="273" t="s">
        <v>1912</v>
      </c>
      <c r="G74" s="274"/>
      <c r="H74" s="273" t="s">
        <v>134</v>
      </c>
      <c r="I74" s="273" t="s">
        <v>56</v>
      </c>
      <c r="J74" s="273" t="s">
        <v>1913</v>
      </c>
      <c r="K74" s="272"/>
    </row>
    <row r="75" spans="2:11" ht="17.25" customHeight="1">
      <c r="B75" s="271"/>
      <c r="C75" s="275" t="s">
        <v>1914</v>
      </c>
      <c r="D75" s="275"/>
      <c r="E75" s="275"/>
      <c r="F75" s="276" t="s">
        <v>1915</v>
      </c>
      <c r="G75" s="277"/>
      <c r="H75" s="275"/>
      <c r="I75" s="275"/>
      <c r="J75" s="275" t="s">
        <v>1916</v>
      </c>
      <c r="K75" s="272"/>
    </row>
    <row r="76" spans="2:11" ht="5.25" customHeight="1">
      <c r="B76" s="271"/>
      <c r="C76" s="278"/>
      <c r="D76" s="278"/>
      <c r="E76" s="278"/>
      <c r="F76" s="278"/>
      <c r="G76" s="279"/>
      <c r="H76" s="278"/>
      <c r="I76" s="278"/>
      <c r="J76" s="278"/>
      <c r="K76" s="272"/>
    </row>
    <row r="77" spans="2:11" ht="15" customHeight="1">
      <c r="B77" s="271"/>
      <c r="C77" s="261" t="s">
        <v>52</v>
      </c>
      <c r="D77" s="278"/>
      <c r="E77" s="278"/>
      <c r="F77" s="280" t="s">
        <v>1917</v>
      </c>
      <c r="G77" s="279"/>
      <c r="H77" s="261" t="s">
        <v>1918</v>
      </c>
      <c r="I77" s="261" t="s">
        <v>1919</v>
      </c>
      <c r="J77" s="261">
        <v>20</v>
      </c>
      <c r="K77" s="272"/>
    </row>
    <row r="78" spans="2:11" ht="15" customHeight="1">
      <c r="B78" s="271"/>
      <c r="C78" s="261" t="s">
        <v>1920</v>
      </c>
      <c r="D78" s="261"/>
      <c r="E78" s="261"/>
      <c r="F78" s="280" t="s">
        <v>1917</v>
      </c>
      <c r="G78" s="279"/>
      <c r="H78" s="261" t="s">
        <v>1921</v>
      </c>
      <c r="I78" s="261" t="s">
        <v>1919</v>
      </c>
      <c r="J78" s="261">
        <v>120</v>
      </c>
      <c r="K78" s="272"/>
    </row>
    <row r="79" spans="2:11" ht="15" customHeight="1">
      <c r="B79" s="281"/>
      <c r="C79" s="261" t="s">
        <v>1922</v>
      </c>
      <c r="D79" s="261"/>
      <c r="E79" s="261"/>
      <c r="F79" s="280" t="s">
        <v>1923</v>
      </c>
      <c r="G79" s="279"/>
      <c r="H79" s="261" t="s">
        <v>1924</v>
      </c>
      <c r="I79" s="261" t="s">
        <v>1919</v>
      </c>
      <c r="J79" s="261">
        <v>50</v>
      </c>
      <c r="K79" s="272"/>
    </row>
    <row r="80" spans="2:11" ht="15" customHeight="1">
      <c r="B80" s="281"/>
      <c r="C80" s="261" t="s">
        <v>1925</v>
      </c>
      <c r="D80" s="261"/>
      <c r="E80" s="261"/>
      <c r="F80" s="280" t="s">
        <v>1917</v>
      </c>
      <c r="G80" s="279"/>
      <c r="H80" s="261" t="s">
        <v>1926</v>
      </c>
      <c r="I80" s="261" t="s">
        <v>1927</v>
      </c>
      <c r="J80" s="261"/>
      <c r="K80" s="272"/>
    </row>
    <row r="81" spans="2:11" ht="15" customHeight="1">
      <c r="B81" s="281"/>
      <c r="C81" s="282" t="s">
        <v>1928</v>
      </c>
      <c r="D81" s="282"/>
      <c r="E81" s="282"/>
      <c r="F81" s="283" t="s">
        <v>1923</v>
      </c>
      <c r="G81" s="282"/>
      <c r="H81" s="282" t="s">
        <v>1929</v>
      </c>
      <c r="I81" s="282" t="s">
        <v>1919</v>
      </c>
      <c r="J81" s="282">
        <v>15</v>
      </c>
      <c r="K81" s="272"/>
    </row>
    <row r="82" spans="2:11" ht="15" customHeight="1">
      <c r="B82" s="281"/>
      <c r="C82" s="282" t="s">
        <v>1930</v>
      </c>
      <c r="D82" s="282"/>
      <c r="E82" s="282"/>
      <c r="F82" s="283" t="s">
        <v>1923</v>
      </c>
      <c r="G82" s="282"/>
      <c r="H82" s="282" t="s">
        <v>1931</v>
      </c>
      <c r="I82" s="282" t="s">
        <v>1919</v>
      </c>
      <c r="J82" s="282">
        <v>15</v>
      </c>
      <c r="K82" s="272"/>
    </row>
    <row r="83" spans="2:11" ht="15" customHeight="1">
      <c r="B83" s="281"/>
      <c r="C83" s="282" t="s">
        <v>1932</v>
      </c>
      <c r="D83" s="282"/>
      <c r="E83" s="282"/>
      <c r="F83" s="283" t="s">
        <v>1923</v>
      </c>
      <c r="G83" s="282"/>
      <c r="H83" s="282" t="s">
        <v>1933</v>
      </c>
      <c r="I83" s="282" t="s">
        <v>1919</v>
      </c>
      <c r="J83" s="282">
        <v>20</v>
      </c>
      <c r="K83" s="272"/>
    </row>
    <row r="84" spans="2:11" ht="15" customHeight="1">
      <c r="B84" s="281"/>
      <c r="C84" s="282" t="s">
        <v>1934</v>
      </c>
      <c r="D84" s="282"/>
      <c r="E84" s="282"/>
      <c r="F84" s="283" t="s">
        <v>1923</v>
      </c>
      <c r="G84" s="282"/>
      <c r="H84" s="282" t="s">
        <v>1935</v>
      </c>
      <c r="I84" s="282" t="s">
        <v>1919</v>
      </c>
      <c r="J84" s="282">
        <v>20</v>
      </c>
      <c r="K84" s="272"/>
    </row>
    <row r="85" spans="2:11" ht="15" customHeight="1">
      <c r="B85" s="281"/>
      <c r="C85" s="261" t="s">
        <v>1936</v>
      </c>
      <c r="D85" s="261"/>
      <c r="E85" s="261"/>
      <c r="F85" s="280" t="s">
        <v>1923</v>
      </c>
      <c r="G85" s="279"/>
      <c r="H85" s="261" t="s">
        <v>1937</v>
      </c>
      <c r="I85" s="261" t="s">
        <v>1919</v>
      </c>
      <c r="J85" s="261">
        <v>50</v>
      </c>
      <c r="K85" s="272"/>
    </row>
    <row r="86" spans="2:11" ht="15" customHeight="1">
      <c r="B86" s="281"/>
      <c r="C86" s="261" t="s">
        <v>1938</v>
      </c>
      <c r="D86" s="261"/>
      <c r="E86" s="261"/>
      <c r="F86" s="280" t="s">
        <v>1923</v>
      </c>
      <c r="G86" s="279"/>
      <c r="H86" s="261" t="s">
        <v>1939</v>
      </c>
      <c r="I86" s="261" t="s">
        <v>1919</v>
      </c>
      <c r="J86" s="261">
        <v>20</v>
      </c>
      <c r="K86" s="272"/>
    </row>
    <row r="87" spans="2:11" ht="15" customHeight="1">
      <c r="B87" s="281"/>
      <c r="C87" s="261" t="s">
        <v>1940</v>
      </c>
      <c r="D87" s="261"/>
      <c r="E87" s="261"/>
      <c r="F87" s="280" t="s">
        <v>1923</v>
      </c>
      <c r="G87" s="279"/>
      <c r="H87" s="261" t="s">
        <v>1941</v>
      </c>
      <c r="I87" s="261" t="s">
        <v>1919</v>
      </c>
      <c r="J87" s="261">
        <v>20</v>
      </c>
      <c r="K87" s="272"/>
    </row>
    <row r="88" spans="2:11" ht="15" customHeight="1">
      <c r="B88" s="281"/>
      <c r="C88" s="261" t="s">
        <v>1942</v>
      </c>
      <c r="D88" s="261"/>
      <c r="E88" s="261"/>
      <c r="F88" s="280" t="s">
        <v>1923</v>
      </c>
      <c r="G88" s="279"/>
      <c r="H88" s="261" t="s">
        <v>1943</v>
      </c>
      <c r="I88" s="261" t="s">
        <v>1919</v>
      </c>
      <c r="J88" s="261">
        <v>50</v>
      </c>
      <c r="K88" s="272"/>
    </row>
    <row r="89" spans="2:11" ht="15" customHeight="1">
      <c r="B89" s="281"/>
      <c r="C89" s="261" t="s">
        <v>1944</v>
      </c>
      <c r="D89" s="261"/>
      <c r="E89" s="261"/>
      <c r="F89" s="280" t="s">
        <v>1923</v>
      </c>
      <c r="G89" s="279"/>
      <c r="H89" s="261" t="s">
        <v>1944</v>
      </c>
      <c r="I89" s="261" t="s">
        <v>1919</v>
      </c>
      <c r="J89" s="261">
        <v>50</v>
      </c>
      <c r="K89" s="272"/>
    </row>
    <row r="90" spans="2:11" ht="15" customHeight="1">
      <c r="B90" s="281"/>
      <c r="C90" s="261" t="s">
        <v>139</v>
      </c>
      <c r="D90" s="261"/>
      <c r="E90" s="261"/>
      <c r="F90" s="280" t="s">
        <v>1923</v>
      </c>
      <c r="G90" s="279"/>
      <c r="H90" s="261" t="s">
        <v>1945</v>
      </c>
      <c r="I90" s="261" t="s">
        <v>1919</v>
      </c>
      <c r="J90" s="261">
        <v>255</v>
      </c>
      <c r="K90" s="272"/>
    </row>
    <row r="91" spans="2:11" ht="15" customHeight="1">
      <c r="B91" s="281"/>
      <c r="C91" s="261" t="s">
        <v>1946</v>
      </c>
      <c r="D91" s="261"/>
      <c r="E91" s="261"/>
      <c r="F91" s="280" t="s">
        <v>1917</v>
      </c>
      <c r="G91" s="279"/>
      <c r="H91" s="261" t="s">
        <v>1947</v>
      </c>
      <c r="I91" s="261" t="s">
        <v>1948</v>
      </c>
      <c r="J91" s="261"/>
      <c r="K91" s="272"/>
    </row>
    <row r="92" spans="2:11" ht="15" customHeight="1">
      <c r="B92" s="281"/>
      <c r="C92" s="261" t="s">
        <v>1949</v>
      </c>
      <c r="D92" s="261"/>
      <c r="E92" s="261"/>
      <c r="F92" s="280" t="s">
        <v>1917</v>
      </c>
      <c r="G92" s="279"/>
      <c r="H92" s="261" t="s">
        <v>1950</v>
      </c>
      <c r="I92" s="261" t="s">
        <v>1951</v>
      </c>
      <c r="J92" s="261"/>
      <c r="K92" s="272"/>
    </row>
    <row r="93" spans="2:11" ht="15" customHeight="1">
      <c r="B93" s="281"/>
      <c r="C93" s="261" t="s">
        <v>1952</v>
      </c>
      <c r="D93" s="261"/>
      <c r="E93" s="261"/>
      <c r="F93" s="280" t="s">
        <v>1917</v>
      </c>
      <c r="G93" s="279"/>
      <c r="H93" s="261" t="s">
        <v>1952</v>
      </c>
      <c r="I93" s="261" t="s">
        <v>1951</v>
      </c>
      <c r="J93" s="261"/>
      <c r="K93" s="272"/>
    </row>
    <row r="94" spans="2:11" ht="15" customHeight="1">
      <c r="B94" s="281"/>
      <c r="C94" s="261" t="s">
        <v>37</v>
      </c>
      <c r="D94" s="261"/>
      <c r="E94" s="261"/>
      <c r="F94" s="280" t="s">
        <v>1917</v>
      </c>
      <c r="G94" s="279"/>
      <c r="H94" s="261" t="s">
        <v>1953</v>
      </c>
      <c r="I94" s="261" t="s">
        <v>1951</v>
      </c>
      <c r="J94" s="261"/>
      <c r="K94" s="272"/>
    </row>
    <row r="95" spans="2:11" ht="15" customHeight="1">
      <c r="B95" s="281"/>
      <c r="C95" s="261" t="s">
        <v>47</v>
      </c>
      <c r="D95" s="261"/>
      <c r="E95" s="261"/>
      <c r="F95" s="280" t="s">
        <v>1917</v>
      </c>
      <c r="G95" s="279"/>
      <c r="H95" s="261" t="s">
        <v>1954</v>
      </c>
      <c r="I95" s="261" t="s">
        <v>1951</v>
      </c>
      <c r="J95" s="261"/>
      <c r="K95" s="272"/>
    </row>
    <row r="96" spans="2:11" ht="15" customHeight="1">
      <c r="B96" s="284"/>
      <c r="C96" s="285"/>
      <c r="D96" s="285"/>
      <c r="E96" s="285"/>
      <c r="F96" s="285"/>
      <c r="G96" s="285"/>
      <c r="H96" s="285"/>
      <c r="I96" s="285"/>
      <c r="J96" s="285"/>
      <c r="K96" s="286"/>
    </row>
    <row r="97" spans="2:11" ht="18.75" customHeight="1">
      <c r="B97" s="287"/>
      <c r="C97" s="288"/>
      <c r="D97" s="288"/>
      <c r="E97" s="288"/>
      <c r="F97" s="288"/>
      <c r="G97" s="288"/>
      <c r="H97" s="288"/>
      <c r="I97" s="288"/>
      <c r="J97" s="288"/>
      <c r="K97" s="287"/>
    </row>
    <row r="98" spans="2:11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2:11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spans="2:11" ht="45" customHeight="1">
      <c r="B100" s="271"/>
      <c r="C100" s="427" t="s">
        <v>1955</v>
      </c>
      <c r="D100" s="427"/>
      <c r="E100" s="427"/>
      <c r="F100" s="427"/>
      <c r="G100" s="427"/>
      <c r="H100" s="427"/>
      <c r="I100" s="427"/>
      <c r="J100" s="427"/>
      <c r="K100" s="272"/>
    </row>
    <row r="101" spans="2:11" ht="17.25" customHeight="1">
      <c r="B101" s="271"/>
      <c r="C101" s="273" t="s">
        <v>1911</v>
      </c>
      <c r="D101" s="273"/>
      <c r="E101" s="273"/>
      <c r="F101" s="273" t="s">
        <v>1912</v>
      </c>
      <c r="G101" s="274"/>
      <c r="H101" s="273" t="s">
        <v>134</v>
      </c>
      <c r="I101" s="273" t="s">
        <v>56</v>
      </c>
      <c r="J101" s="273" t="s">
        <v>1913</v>
      </c>
      <c r="K101" s="272"/>
    </row>
    <row r="102" spans="2:11" ht="17.25" customHeight="1">
      <c r="B102" s="271"/>
      <c r="C102" s="275" t="s">
        <v>1914</v>
      </c>
      <c r="D102" s="275"/>
      <c r="E102" s="275"/>
      <c r="F102" s="276" t="s">
        <v>1915</v>
      </c>
      <c r="G102" s="277"/>
      <c r="H102" s="275"/>
      <c r="I102" s="275"/>
      <c r="J102" s="275" t="s">
        <v>1916</v>
      </c>
      <c r="K102" s="272"/>
    </row>
    <row r="103" spans="2:11" ht="5.25" customHeight="1">
      <c r="B103" s="271"/>
      <c r="C103" s="273"/>
      <c r="D103" s="273"/>
      <c r="E103" s="273"/>
      <c r="F103" s="273"/>
      <c r="G103" s="289"/>
      <c r="H103" s="273"/>
      <c r="I103" s="273"/>
      <c r="J103" s="273"/>
      <c r="K103" s="272"/>
    </row>
    <row r="104" spans="2:11" ht="15" customHeight="1">
      <c r="B104" s="271"/>
      <c r="C104" s="261" t="s">
        <v>52</v>
      </c>
      <c r="D104" s="278"/>
      <c r="E104" s="278"/>
      <c r="F104" s="280" t="s">
        <v>1917</v>
      </c>
      <c r="G104" s="289"/>
      <c r="H104" s="261" t="s">
        <v>1956</v>
      </c>
      <c r="I104" s="261" t="s">
        <v>1919</v>
      </c>
      <c r="J104" s="261">
        <v>20</v>
      </c>
      <c r="K104" s="272"/>
    </row>
    <row r="105" spans="2:11" ht="15" customHeight="1">
      <c r="B105" s="271"/>
      <c r="C105" s="261" t="s">
        <v>1920</v>
      </c>
      <c r="D105" s="261"/>
      <c r="E105" s="261"/>
      <c r="F105" s="280" t="s">
        <v>1917</v>
      </c>
      <c r="G105" s="261"/>
      <c r="H105" s="261" t="s">
        <v>1956</v>
      </c>
      <c r="I105" s="261" t="s">
        <v>1919</v>
      </c>
      <c r="J105" s="261">
        <v>120</v>
      </c>
      <c r="K105" s="272"/>
    </row>
    <row r="106" spans="2:11" ht="15" customHeight="1">
      <c r="B106" s="281"/>
      <c r="C106" s="261" t="s">
        <v>1922</v>
      </c>
      <c r="D106" s="261"/>
      <c r="E106" s="261"/>
      <c r="F106" s="280" t="s">
        <v>1923</v>
      </c>
      <c r="G106" s="261"/>
      <c r="H106" s="261" t="s">
        <v>1956</v>
      </c>
      <c r="I106" s="261" t="s">
        <v>1919</v>
      </c>
      <c r="J106" s="261">
        <v>50</v>
      </c>
      <c r="K106" s="272"/>
    </row>
    <row r="107" spans="2:11" ht="15" customHeight="1">
      <c r="B107" s="281"/>
      <c r="C107" s="261" t="s">
        <v>1925</v>
      </c>
      <c r="D107" s="261"/>
      <c r="E107" s="261"/>
      <c r="F107" s="280" t="s">
        <v>1917</v>
      </c>
      <c r="G107" s="261"/>
      <c r="H107" s="261" t="s">
        <v>1956</v>
      </c>
      <c r="I107" s="261" t="s">
        <v>1927</v>
      </c>
      <c r="J107" s="261"/>
      <c r="K107" s="272"/>
    </row>
    <row r="108" spans="2:11" ht="15" customHeight="1">
      <c r="B108" s="281"/>
      <c r="C108" s="261" t="s">
        <v>1936</v>
      </c>
      <c r="D108" s="261"/>
      <c r="E108" s="261"/>
      <c r="F108" s="280" t="s">
        <v>1923</v>
      </c>
      <c r="G108" s="261"/>
      <c r="H108" s="261" t="s">
        <v>1956</v>
      </c>
      <c r="I108" s="261" t="s">
        <v>1919</v>
      </c>
      <c r="J108" s="261">
        <v>50</v>
      </c>
      <c r="K108" s="272"/>
    </row>
    <row r="109" spans="2:11" ht="15" customHeight="1">
      <c r="B109" s="281"/>
      <c r="C109" s="261" t="s">
        <v>1944</v>
      </c>
      <c r="D109" s="261"/>
      <c r="E109" s="261"/>
      <c r="F109" s="280" t="s">
        <v>1923</v>
      </c>
      <c r="G109" s="261"/>
      <c r="H109" s="261" t="s">
        <v>1956</v>
      </c>
      <c r="I109" s="261" t="s">
        <v>1919</v>
      </c>
      <c r="J109" s="261">
        <v>50</v>
      </c>
      <c r="K109" s="272"/>
    </row>
    <row r="110" spans="2:11" ht="15" customHeight="1">
      <c r="B110" s="281"/>
      <c r="C110" s="261" t="s">
        <v>1942</v>
      </c>
      <c r="D110" s="261"/>
      <c r="E110" s="261"/>
      <c r="F110" s="280" t="s">
        <v>1923</v>
      </c>
      <c r="G110" s="261"/>
      <c r="H110" s="261" t="s">
        <v>1956</v>
      </c>
      <c r="I110" s="261" t="s">
        <v>1919</v>
      </c>
      <c r="J110" s="261">
        <v>50</v>
      </c>
      <c r="K110" s="272"/>
    </row>
    <row r="111" spans="2:11" ht="15" customHeight="1">
      <c r="B111" s="281"/>
      <c r="C111" s="261" t="s">
        <v>52</v>
      </c>
      <c r="D111" s="261"/>
      <c r="E111" s="261"/>
      <c r="F111" s="280" t="s">
        <v>1917</v>
      </c>
      <c r="G111" s="261"/>
      <c r="H111" s="261" t="s">
        <v>1957</v>
      </c>
      <c r="I111" s="261" t="s">
        <v>1919</v>
      </c>
      <c r="J111" s="261">
        <v>20</v>
      </c>
      <c r="K111" s="272"/>
    </row>
    <row r="112" spans="2:11" ht="15" customHeight="1">
      <c r="B112" s="281"/>
      <c r="C112" s="261" t="s">
        <v>1958</v>
      </c>
      <c r="D112" s="261"/>
      <c r="E112" s="261"/>
      <c r="F112" s="280" t="s">
        <v>1917</v>
      </c>
      <c r="G112" s="261"/>
      <c r="H112" s="261" t="s">
        <v>1959</v>
      </c>
      <c r="I112" s="261" t="s">
        <v>1919</v>
      </c>
      <c r="J112" s="261">
        <v>120</v>
      </c>
      <c r="K112" s="272"/>
    </row>
    <row r="113" spans="2:11" ht="15" customHeight="1">
      <c r="B113" s="281"/>
      <c r="C113" s="261" t="s">
        <v>37</v>
      </c>
      <c r="D113" s="261"/>
      <c r="E113" s="261"/>
      <c r="F113" s="280" t="s">
        <v>1917</v>
      </c>
      <c r="G113" s="261"/>
      <c r="H113" s="261" t="s">
        <v>1960</v>
      </c>
      <c r="I113" s="261" t="s">
        <v>1951</v>
      </c>
      <c r="J113" s="261"/>
      <c r="K113" s="272"/>
    </row>
    <row r="114" spans="2:11" ht="15" customHeight="1">
      <c r="B114" s="281"/>
      <c r="C114" s="261" t="s">
        <v>47</v>
      </c>
      <c r="D114" s="261"/>
      <c r="E114" s="261"/>
      <c r="F114" s="280" t="s">
        <v>1917</v>
      </c>
      <c r="G114" s="261"/>
      <c r="H114" s="261" t="s">
        <v>1961</v>
      </c>
      <c r="I114" s="261" t="s">
        <v>1951</v>
      </c>
      <c r="J114" s="261"/>
      <c r="K114" s="272"/>
    </row>
    <row r="115" spans="2:11" ht="15" customHeight="1">
      <c r="B115" s="281"/>
      <c r="C115" s="261" t="s">
        <v>56</v>
      </c>
      <c r="D115" s="261"/>
      <c r="E115" s="261"/>
      <c r="F115" s="280" t="s">
        <v>1917</v>
      </c>
      <c r="G115" s="261"/>
      <c r="H115" s="261" t="s">
        <v>1962</v>
      </c>
      <c r="I115" s="261" t="s">
        <v>1963</v>
      </c>
      <c r="J115" s="261"/>
      <c r="K115" s="272"/>
    </row>
    <row r="116" spans="2:11" ht="15" customHeight="1">
      <c r="B116" s="284"/>
      <c r="C116" s="290"/>
      <c r="D116" s="290"/>
      <c r="E116" s="290"/>
      <c r="F116" s="290"/>
      <c r="G116" s="290"/>
      <c r="H116" s="290"/>
      <c r="I116" s="290"/>
      <c r="J116" s="290"/>
      <c r="K116" s="286"/>
    </row>
    <row r="117" spans="2:11" ht="18.75" customHeight="1">
      <c r="B117" s="291"/>
      <c r="C117" s="257"/>
      <c r="D117" s="257"/>
      <c r="E117" s="257"/>
      <c r="F117" s="292"/>
      <c r="G117" s="257"/>
      <c r="H117" s="257"/>
      <c r="I117" s="257"/>
      <c r="J117" s="257"/>
      <c r="K117" s="291"/>
    </row>
    <row r="118" spans="2:11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spans="2:11" ht="7.5" customHeight="1">
      <c r="B119" s="293"/>
      <c r="C119" s="294"/>
      <c r="D119" s="294"/>
      <c r="E119" s="294"/>
      <c r="F119" s="294"/>
      <c r="G119" s="294"/>
      <c r="H119" s="294"/>
      <c r="I119" s="294"/>
      <c r="J119" s="294"/>
      <c r="K119" s="295"/>
    </row>
    <row r="120" spans="2:11" ht="45" customHeight="1">
      <c r="B120" s="296"/>
      <c r="C120" s="422" t="s">
        <v>1964</v>
      </c>
      <c r="D120" s="422"/>
      <c r="E120" s="422"/>
      <c r="F120" s="422"/>
      <c r="G120" s="422"/>
      <c r="H120" s="422"/>
      <c r="I120" s="422"/>
      <c r="J120" s="422"/>
      <c r="K120" s="297"/>
    </row>
    <row r="121" spans="2:11" ht="17.25" customHeight="1">
      <c r="B121" s="298"/>
      <c r="C121" s="273" t="s">
        <v>1911</v>
      </c>
      <c r="D121" s="273"/>
      <c r="E121" s="273"/>
      <c r="F121" s="273" t="s">
        <v>1912</v>
      </c>
      <c r="G121" s="274"/>
      <c r="H121" s="273" t="s">
        <v>134</v>
      </c>
      <c r="I121" s="273" t="s">
        <v>56</v>
      </c>
      <c r="J121" s="273" t="s">
        <v>1913</v>
      </c>
      <c r="K121" s="299"/>
    </row>
    <row r="122" spans="2:11" ht="17.25" customHeight="1">
      <c r="B122" s="298"/>
      <c r="C122" s="275" t="s">
        <v>1914</v>
      </c>
      <c r="D122" s="275"/>
      <c r="E122" s="275"/>
      <c r="F122" s="276" t="s">
        <v>1915</v>
      </c>
      <c r="G122" s="277"/>
      <c r="H122" s="275"/>
      <c r="I122" s="275"/>
      <c r="J122" s="275" t="s">
        <v>1916</v>
      </c>
      <c r="K122" s="299"/>
    </row>
    <row r="123" spans="2:11" ht="5.25" customHeight="1">
      <c r="B123" s="300"/>
      <c r="C123" s="278"/>
      <c r="D123" s="278"/>
      <c r="E123" s="278"/>
      <c r="F123" s="278"/>
      <c r="G123" s="261"/>
      <c r="H123" s="278"/>
      <c r="I123" s="278"/>
      <c r="J123" s="278"/>
      <c r="K123" s="301"/>
    </row>
    <row r="124" spans="2:11" ht="15" customHeight="1">
      <c r="B124" s="300"/>
      <c r="C124" s="261" t="s">
        <v>1920</v>
      </c>
      <c r="D124" s="278"/>
      <c r="E124" s="278"/>
      <c r="F124" s="280" t="s">
        <v>1917</v>
      </c>
      <c r="G124" s="261"/>
      <c r="H124" s="261" t="s">
        <v>1956</v>
      </c>
      <c r="I124" s="261" t="s">
        <v>1919</v>
      </c>
      <c r="J124" s="261">
        <v>120</v>
      </c>
      <c r="K124" s="302"/>
    </row>
    <row r="125" spans="2:11" ht="15" customHeight="1">
      <c r="B125" s="300"/>
      <c r="C125" s="261" t="s">
        <v>1965</v>
      </c>
      <c r="D125" s="261"/>
      <c r="E125" s="261"/>
      <c r="F125" s="280" t="s">
        <v>1917</v>
      </c>
      <c r="G125" s="261"/>
      <c r="H125" s="261" t="s">
        <v>1966</v>
      </c>
      <c r="I125" s="261" t="s">
        <v>1919</v>
      </c>
      <c r="J125" s="261" t="s">
        <v>1967</v>
      </c>
      <c r="K125" s="302"/>
    </row>
    <row r="126" spans="2:11" ht="15" customHeight="1">
      <c r="B126" s="300"/>
      <c r="C126" s="261" t="s">
        <v>1866</v>
      </c>
      <c r="D126" s="261"/>
      <c r="E126" s="261"/>
      <c r="F126" s="280" t="s">
        <v>1917</v>
      </c>
      <c r="G126" s="261"/>
      <c r="H126" s="261" t="s">
        <v>1968</v>
      </c>
      <c r="I126" s="261" t="s">
        <v>1919</v>
      </c>
      <c r="J126" s="261" t="s">
        <v>1967</v>
      </c>
      <c r="K126" s="302"/>
    </row>
    <row r="127" spans="2:11" ht="15" customHeight="1">
      <c r="B127" s="300"/>
      <c r="C127" s="261" t="s">
        <v>1928</v>
      </c>
      <c r="D127" s="261"/>
      <c r="E127" s="261"/>
      <c r="F127" s="280" t="s">
        <v>1923</v>
      </c>
      <c r="G127" s="261"/>
      <c r="H127" s="261" t="s">
        <v>1929</v>
      </c>
      <c r="I127" s="261" t="s">
        <v>1919</v>
      </c>
      <c r="J127" s="261">
        <v>15</v>
      </c>
      <c r="K127" s="302"/>
    </row>
    <row r="128" spans="2:11" ht="15" customHeight="1">
      <c r="B128" s="300"/>
      <c r="C128" s="282" t="s">
        <v>1930</v>
      </c>
      <c r="D128" s="282"/>
      <c r="E128" s="282"/>
      <c r="F128" s="283" t="s">
        <v>1923</v>
      </c>
      <c r="G128" s="282"/>
      <c r="H128" s="282" t="s">
        <v>1931</v>
      </c>
      <c r="I128" s="282" t="s">
        <v>1919</v>
      </c>
      <c r="J128" s="282">
        <v>15</v>
      </c>
      <c r="K128" s="302"/>
    </row>
    <row r="129" spans="2:11" ht="15" customHeight="1">
      <c r="B129" s="300"/>
      <c r="C129" s="282" t="s">
        <v>1932</v>
      </c>
      <c r="D129" s="282"/>
      <c r="E129" s="282"/>
      <c r="F129" s="283" t="s">
        <v>1923</v>
      </c>
      <c r="G129" s="282"/>
      <c r="H129" s="282" t="s">
        <v>1933</v>
      </c>
      <c r="I129" s="282" t="s">
        <v>1919</v>
      </c>
      <c r="J129" s="282">
        <v>20</v>
      </c>
      <c r="K129" s="302"/>
    </row>
    <row r="130" spans="2:11" ht="15" customHeight="1">
      <c r="B130" s="300"/>
      <c r="C130" s="282" t="s">
        <v>1934</v>
      </c>
      <c r="D130" s="282"/>
      <c r="E130" s="282"/>
      <c r="F130" s="283" t="s">
        <v>1923</v>
      </c>
      <c r="G130" s="282"/>
      <c r="H130" s="282" t="s">
        <v>1935</v>
      </c>
      <c r="I130" s="282" t="s">
        <v>1919</v>
      </c>
      <c r="J130" s="282">
        <v>20</v>
      </c>
      <c r="K130" s="302"/>
    </row>
    <row r="131" spans="2:11" ht="15" customHeight="1">
      <c r="B131" s="300"/>
      <c r="C131" s="261" t="s">
        <v>1922</v>
      </c>
      <c r="D131" s="261"/>
      <c r="E131" s="261"/>
      <c r="F131" s="280" t="s">
        <v>1923</v>
      </c>
      <c r="G131" s="261"/>
      <c r="H131" s="261" t="s">
        <v>1956</v>
      </c>
      <c r="I131" s="261" t="s">
        <v>1919</v>
      </c>
      <c r="J131" s="261">
        <v>50</v>
      </c>
      <c r="K131" s="302"/>
    </row>
    <row r="132" spans="2:11" ht="15" customHeight="1">
      <c r="B132" s="300"/>
      <c r="C132" s="261" t="s">
        <v>1936</v>
      </c>
      <c r="D132" s="261"/>
      <c r="E132" s="261"/>
      <c r="F132" s="280" t="s">
        <v>1923</v>
      </c>
      <c r="G132" s="261"/>
      <c r="H132" s="261" t="s">
        <v>1956</v>
      </c>
      <c r="I132" s="261" t="s">
        <v>1919</v>
      </c>
      <c r="J132" s="261">
        <v>50</v>
      </c>
      <c r="K132" s="302"/>
    </row>
    <row r="133" spans="2:11" ht="15" customHeight="1">
      <c r="B133" s="300"/>
      <c r="C133" s="261" t="s">
        <v>1942</v>
      </c>
      <c r="D133" s="261"/>
      <c r="E133" s="261"/>
      <c r="F133" s="280" t="s">
        <v>1923</v>
      </c>
      <c r="G133" s="261"/>
      <c r="H133" s="261" t="s">
        <v>1956</v>
      </c>
      <c r="I133" s="261" t="s">
        <v>1919</v>
      </c>
      <c r="J133" s="261">
        <v>50</v>
      </c>
      <c r="K133" s="302"/>
    </row>
    <row r="134" spans="2:11" ht="15" customHeight="1">
      <c r="B134" s="300"/>
      <c r="C134" s="261" t="s">
        <v>1944</v>
      </c>
      <c r="D134" s="261"/>
      <c r="E134" s="261"/>
      <c r="F134" s="280" t="s">
        <v>1923</v>
      </c>
      <c r="G134" s="261"/>
      <c r="H134" s="261" t="s">
        <v>1956</v>
      </c>
      <c r="I134" s="261" t="s">
        <v>1919</v>
      </c>
      <c r="J134" s="261">
        <v>50</v>
      </c>
      <c r="K134" s="302"/>
    </row>
    <row r="135" spans="2:11" ht="15" customHeight="1">
      <c r="B135" s="300"/>
      <c r="C135" s="261" t="s">
        <v>139</v>
      </c>
      <c r="D135" s="261"/>
      <c r="E135" s="261"/>
      <c r="F135" s="280" t="s">
        <v>1923</v>
      </c>
      <c r="G135" s="261"/>
      <c r="H135" s="261" t="s">
        <v>1969</v>
      </c>
      <c r="I135" s="261" t="s">
        <v>1919</v>
      </c>
      <c r="J135" s="261">
        <v>255</v>
      </c>
      <c r="K135" s="302"/>
    </row>
    <row r="136" spans="2:11" ht="15" customHeight="1">
      <c r="B136" s="300"/>
      <c r="C136" s="261" t="s">
        <v>1946</v>
      </c>
      <c r="D136" s="261"/>
      <c r="E136" s="261"/>
      <c r="F136" s="280" t="s">
        <v>1917</v>
      </c>
      <c r="G136" s="261"/>
      <c r="H136" s="261" t="s">
        <v>1970</v>
      </c>
      <c r="I136" s="261" t="s">
        <v>1948</v>
      </c>
      <c r="J136" s="261"/>
      <c r="K136" s="302"/>
    </row>
    <row r="137" spans="2:11" ht="15" customHeight="1">
      <c r="B137" s="300"/>
      <c r="C137" s="261" t="s">
        <v>1949</v>
      </c>
      <c r="D137" s="261"/>
      <c r="E137" s="261"/>
      <c r="F137" s="280" t="s">
        <v>1917</v>
      </c>
      <c r="G137" s="261"/>
      <c r="H137" s="261" t="s">
        <v>1971</v>
      </c>
      <c r="I137" s="261" t="s">
        <v>1951</v>
      </c>
      <c r="J137" s="261"/>
      <c r="K137" s="302"/>
    </row>
    <row r="138" spans="2:11" ht="15" customHeight="1">
      <c r="B138" s="300"/>
      <c r="C138" s="261" t="s">
        <v>1952</v>
      </c>
      <c r="D138" s="261"/>
      <c r="E138" s="261"/>
      <c r="F138" s="280" t="s">
        <v>1917</v>
      </c>
      <c r="G138" s="261"/>
      <c r="H138" s="261" t="s">
        <v>1952</v>
      </c>
      <c r="I138" s="261" t="s">
        <v>1951</v>
      </c>
      <c r="J138" s="261"/>
      <c r="K138" s="302"/>
    </row>
    <row r="139" spans="2:11" ht="15" customHeight="1">
      <c r="B139" s="300"/>
      <c r="C139" s="261" t="s">
        <v>37</v>
      </c>
      <c r="D139" s="261"/>
      <c r="E139" s="261"/>
      <c r="F139" s="280" t="s">
        <v>1917</v>
      </c>
      <c r="G139" s="261"/>
      <c r="H139" s="261" t="s">
        <v>1972</v>
      </c>
      <c r="I139" s="261" t="s">
        <v>1951</v>
      </c>
      <c r="J139" s="261"/>
      <c r="K139" s="302"/>
    </row>
    <row r="140" spans="2:11" ht="15" customHeight="1">
      <c r="B140" s="300"/>
      <c r="C140" s="261" t="s">
        <v>1973</v>
      </c>
      <c r="D140" s="261"/>
      <c r="E140" s="261"/>
      <c r="F140" s="280" t="s">
        <v>1917</v>
      </c>
      <c r="G140" s="261"/>
      <c r="H140" s="261" t="s">
        <v>1974</v>
      </c>
      <c r="I140" s="261" t="s">
        <v>1951</v>
      </c>
      <c r="J140" s="261"/>
      <c r="K140" s="302"/>
    </row>
    <row r="141" spans="2:11" ht="15" customHeight="1">
      <c r="B141" s="303"/>
      <c r="C141" s="304"/>
      <c r="D141" s="304"/>
      <c r="E141" s="304"/>
      <c r="F141" s="304"/>
      <c r="G141" s="304"/>
      <c r="H141" s="304"/>
      <c r="I141" s="304"/>
      <c r="J141" s="304"/>
      <c r="K141" s="305"/>
    </row>
    <row r="142" spans="2:11" ht="18.75" customHeight="1">
      <c r="B142" s="257"/>
      <c r="C142" s="257"/>
      <c r="D142" s="257"/>
      <c r="E142" s="257"/>
      <c r="F142" s="292"/>
      <c r="G142" s="257"/>
      <c r="H142" s="257"/>
      <c r="I142" s="257"/>
      <c r="J142" s="257"/>
      <c r="K142" s="257"/>
    </row>
    <row r="143" spans="2:11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2:11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spans="2:11" ht="45" customHeight="1">
      <c r="B145" s="271"/>
      <c r="C145" s="427" t="s">
        <v>1975</v>
      </c>
      <c r="D145" s="427"/>
      <c r="E145" s="427"/>
      <c r="F145" s="427"/>
      <c r="G145" s="427"/>
      <c r="H145" s="427"/>
      <c r="I145" s="427"/>
      <c r="J145" s="427"/>
      <c r="K145" s="272"/>
    </row>
    <row r="146" spans="2:11" ht="17.25" customHeight="1">
      <c r="B146" s="271"/>
      <c r="C146" s="273" t="s">
        <v>1911</v>
      </c>
      <c r="D146" s="273"/>
      <c r="E146" s="273"/>
      <c r="F146" s="273" t="s">
        <v>1912</v>
      </c>
      <c r="G146" s="274"/>
      <c r="H146" s="273" t="s">
        <v>134</v>
      </c>
      <c r="I146" s="273" t="s">
        <v>56</v>
      </c>
      <c r="J146" s="273" t="s">
        <v>1913</v>
      </c>
      <c r="K146" s="272"/>
    </row>
    <row r="147" spans="2:11" ht="17.25" customHeight="1">
      <c r="B147" s="271"/>
      <c r="C147" s="275" t="s">
        <v>1914</v>
      </c>
      <c r="D147" s="275"/>
      <c r="E147" s="275"/>
      <c r="F147" s="276" t="s">
        <v>1915</v>
      </c>
      <c r="G147" s="277"/>
      <c r="H147" s="275"/>
      <c r="I147" s="275"/>
      <c r="J147" s="275" t="s">
        <v>1916</v>
      </c>
      <c r="K147" s="272"/>
    </row>
    <row r="148" spans="2:11" ht="5.25" customHeight="1">
      <c r="B148" s="281"/>
      <c r="C148" s="278"/>
      <c r="D148" s="278"/>
      <c r="E148" s="278"/>
      <c r="F148" s="278"/>
      <c r="G148" s="279"/>
      <c r="H148" s="278"/>
      <c r="I148" s="278"/>
      <c r="J148" s="278"/>
      <c r="K148" s="302"/>
    </row>
    <row r="149" spans="2:11" ht="15" customHeight="1">
      <c r="B149" s="281"/>
      <c r="C149" s="306" t="s">
        <v>1920</v>
      </c>
      <c r="D149" s="261"/>
      <c r="E149" s="261"/>
      <c r="F149" s="307" t="s">
        <v>1917</v>
      </c>
      <c r="G149" s="261"/>
      <c r="H149" s="306" t="s">
        <v>1956</v>
      </c>
      <c r="I149" s="306" t="s">
        <v>1919</v>
      </c>
      <c r="J149" s="306">
        <v>120</v>
      </c>
      <c r="K149" s="302"/>
    </row>
    <row r="150" spans="2:11" ht="15" customHeight="1">
      <c r="B150" s="281"/>
      <c r="C150" s="306" t="s">
        <v>1965</v>
      </c>
      <c r="D150" s="261"/>
      <c r="E150" s="261"/>
      <c r="F150" s="307" t="s">
        <v>1917</v>
      </c>
      <c r="G150" s="261"/>
      <c r="H150" s="306" t="s">
        <v>1976</v>
      </c>
      <c r="I150" s="306" t="s">
        <v>1919</v>
      </c>
      <c r="J150" s="306" t="s">
        <v>1967</v>
      </c>
      <c r="K150" s="302"/>
    </row>
    <row r="151" spans="2:11" ht="15" customHeight="1">
      <c r="B151" s="281"/>
      <c r="C151" s="306" t="s">
        <v>1866</v>
      </c>
      <c r="D151" s="261"/>
      <c r="E151" s="261"/>
      <c r="F151" s="307" t="s">
        <v>1917</v>
      </c>
      <c r="G151" s="261"/>
      <c r="H151" s="306" t="s">
        <v>1977</v>
      </c>
      <c r="I151" s="306" t="s">
        <v>1919</v>
      </c>
      <c r="J151" s="306" t="s">
        <v>1967</v>
      </c>
      <c r="K151" s="302"/>
    </row>
    <row r="152" spans="2:11" ht="15" customHeight="1">
      <c r="B152" s="281"/>
      <c r="C152" s="306" t="s">
        <v>1922</v>
      </c>
      <c r="D152" s="261"/>
      <c r="E152" s="261"/>
      <c r="F152" s="307" t="s">
        <v>1923</v>
      </c>
      <c r="G152" s="261"/>
      <c r="H152" s="306" t="s">
        <v>1956</v>
      </c>
      <c r="I152" s="306" t="s">
        <v>1919</v>
      </c>
      <c r="J152" s="306">
        <v>50</v>
      </c>
      <c r="K152" s="302"/>
    </row>
    <row r="153" spans="2:11" ht="15" customHeight="1">
      <c r="B153" s="281"/>
      <c r="C153" s="306" t="s">
        <v>1925</v>
      </c>
      <c r="D153" s="261"/>
      <c r="E153" s="261"/>
      <c r="F153" s="307" t="s">
        <v>1917</v>
      </c>
      <c r="G153" s="261"/>
      <c r="H153" s="306" t="s">
        <v>1956</v>
      </c>
      <c r="I153" s="306" t="s">
        <v>1927</v>
      </c>
      <c r="J153" s="306"/>
      <c r="K153" s="302"/>
    </row>
    <row r="154" spans="2:11" ht="15" customHeight="1">
      <c r="B154" s="281"/>
      <c r="C154" s="306" t="s">
        <v>1936</v>
      </c>
      <c r="D154" s="261"/>
      <c r="E154" s="261"/>
      <c r="F154" s="307" t="s">
        <v>1923</v>
      </c>
      <c r="G154" s="261"/>
      <c r="H154" s="306" t="s">
        <v>1956</v>
      </c>
      <c r="I154" s="306" t="s">
        <v>1919</v>
      </c>
      <c r="J154" s="306">
        <v>50</v>
      </c>
      <c r="K154" s="302"/>
    </row>
    <row r="155" spans="2:11" ht="15" customHeight="1">
      <c r="B155" s="281"/>
      <c r="C155" s="306" t="s">
        <v>1944</v>
      </c>
      <c r="D155" s="261"/>
      <c r="E155" s="261"/>
      <c r="F155" s="307" t="s">
        <v>1923</v>
      </c>
      <c r="G155" s="261"/>
      <c r="H155" s="306" t="s">
        <v>1956</v>
      </c>
      <c r="I155" s="306" t="s">
        <v>1919</v>
      </c>
      <c r="J155" s="306">
        <v>50</v>
      </c>
      <c r="K155" s="302"/>
    </row>
    <row r="156" spans="2:11" ht="15" customHeight="1">
      <c r="B156" s="281"/>
      <c r="C156" s="306" t="s">
        <v>1942</v>
      </c>
      <c r="D156" s="261"/>
      <c r="E156" s="261"/>
      <c r="F156" s="307" t="s">
        <v>1923</v>
      </c>
      <c r="G156" s="261"/>
      <c r="H156" s="306" t="s">
        <v>1956</v>
      </c>
      <c r="I156" s="306" t="s">
        <v>1919</v>
      </c>
      <c r="J156" s="306">
        <v>50</v>
      </c>
      <c r="K156" s="302"/>
    </row>
    <row r="157" spans="2:11" ht="15" customHeight="1">
      <c r="B157" s="281"/>
      <c r="C157" s="306" t="s">
        <v>117</v>
      </c>
      <c r="D157" s="261"/>
      <c r="E157" s="261"/>
      <c r="F157" s="307" t="s">
        <v>1917</v>
      </c>
      <c r="G157" s="261"/>
      <c r="H157" s="306" t="s">
        <v>1978</v>
      </c>
      <c r="I157" s="306" t="s">
        <v>1919</v>
      </c>
      <c r="J157" s="306" t="s">
        <v>1979</v>
      </c>
      <c r="K157" s="302"/>
    </row>
    <row r="158" spans="2:11" ht="15" customHeight="1">
      <c r="B158" s="281"/>
      <c r="C158" s="306" t="s">
        <v>1980</v>
      </c>
      <c r="D158" s="261"/>
      <c r="E158" s="261"/>
      <c r="F158" s="307" t="s">
        <v>1917</v>
      </c>
      <c r="G158" s="261"/>
      <c r="H158" s="306" t="s">
        <v>1981</v>
      </c>
      <c r="I158" s="306" t="s">
        <v>1951</v>
      </c>
      <c r="J158" s="306"/>
      <c r="K158" s="302"/>
    </row>
    <row r="159" spans="2:11" ht="15" customHeight="1">
      <c r="B159" s="308"/>
      <c r="C159" s="290"/>
      <c r="D159" s="290"/>
      <c r="E159" s="290"/>
      <c r="F159" s="290"/>
      <c r="G159" s="290"/>
      <c r="H159" s="290"/>
      <c r="I159" s="290"/>
      <c r="J159" s="290"/>
      <c r="K159" s="309"/>
    </row>
    <row r="160" spans="2:11" ht="18.75" customHeight="1">
      <c r="B160" s="257"/>
      <c r="C160" s="261"/>
      <c r="D160" s="261"/>
      <c r="E160" s="261"/>
      <c r="F160" s="280"/>
      <c r="G160" s="261"/>
      <c r="H160" s="261"/>
      <c r="I160" s="261"/>
      <c r="J160" s="261"/>
      <c r="K160" s="257"/>
    </row>
    <row r="161" spans="2:1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422" t="s">
        <v>1982</v>
      </c>
      <c r="D163" s="422"/>
      <c r="E163" s="422"/>
      <c r="F163" s="422"/>
      <c r="G163" s="422"/>
      <c r="H163" s="422"/>
      <c r="I163" s="422"/>
      <c r="J163" s="422"/>
      <c r="K163" s="253"/>
    </row>
    <row r="164" spans="2:11" ht="17.25" customHeight="1">
      <c r="B164" s="252"/>
      <c r="C164" s="273" t="s">
        <v>1911</v>
      </c>
      <c r="D164" s="273"/>
      <c r="E164" s="273"/>
      <c r="F164" s="273" t="s">
        <v>1912</v>
      </c>
      <c r="G164" s="310"/>
      <c r="H164" s="311" t="s">
        <v>134</v>
      </c>
      <c r="I164" s="311" t="s">
        <v>56</v>
      </c>
      <c r="J164" s="273" t="s">
        <v>1913</v>
      </c>
      <c r="K164" s="253"/>
    </row>
    <row r="165" spans="2:11" ht="17.25" customHeight="1">
      <c r="B165" s="254"/>
      <c r="C165" s="275" t="s">
        <v>1914</v>
      </c>
      <c r="D165" s="275"/>
      <c r="E165" s="275"/>
      <c r="F165" s="276" t="s">
        <v>1915</v>
      </c>
      <c r="G165" s="312"/>
      <c r="H165" s="313"/>
      <c r="I165" s="313"/>
      <c r="J165" s="275" t="s">
        <v>1916</v>
      </c>
      <c r="K165" s="255"/>
    </row>
    <row r="166" spans="2:11" ht="5.25" customHeight="1">
      <c r="B166" s="281"/>
      <c r="C166" s="278"/>
      <c r="D166" s="278"/>
      <c r="E166" s="278"/>
      <c r="F166" s="278"/>
      <c r="G166" s="279"/>
      <c r="H166" s="278"/>
      <c r="I166" s="278"/>
      <c r="J166" s="278"/>
      <c r="K166" s="302"/>
    </row>
    <row r="167" spans="2:11" ht="15" customHeight="1">
      <c r="B167" s="281"/>
      <c r="C167" s="261" t="s">
        <v>1920</v>
      </c>
      <c r="D167" s="261"/>
      <c r="E167" s="261"/>
      <c r="F167" s="280" t="s">
        <v>1917</v>
      </c>
      <c r="G167" s="261"/>
      <c r="H167" s="261" t="s">
        <v>1956</v>
      </c>
      <c r="I167" s="261" t="s">
        <v>1919</v>
      </c>
      <c r="J167" s="261">
        <v>120</v>
      </c>
      <c r="K167" s="302"/>
    </row>
    <row r="168" spans="2:11" ht="15" customHeight="1">
      <c r="B168" s="281"/>
      <c r="C168" s="261" t="s">
        <v>1965</v>
      </c>
      <c r="D168" s="261"/>
      <c r="E168" s="261"/>
      <c r="F168" s="280" t="s">
        <v>1917</v>
      </c>
      <c r="G168" s="261"/>
      <c r="H168" s="261" t="s">
        <v>1966</v>
      </c>
      <c r="I168" s="261" t="s">
        <v>1919</v>
      </c>
      <c r="J168" s="261" t="s">
        <v>1967</v>
      </c>
      <c r="K168" s="302"/>
    </row>
    <row r="169" spans="2:11" ht="15" customHeight="1">
      <c r="B169" s="281"/>
      <c r="C169" s="261" t="s">
        <v>1866</v>
      </c>
      <c r="D169" s="261"/>
      <c r="E169" s="261"/>
      <c r="F169" s="280" t="s">
        <v>1917</v>
      </c>
      <c r="G169" s="261"/>
      <c r="H169" s="261" t="s">
        <v>1983</v>
      </c>
      <c r="I169" s="261" t="s">
        <v>1919</v>
      </c>
      <c r="J169" s="261" t="s">
        <v>1967</v>
      </c>
      <c r="K169" s="302"/>
    </row>
    <row r="170" spans="2:11" ht="15" customHeight="1">
      <c r="B170" s="281"/>
      <c r="C170" s="261" t="s">
        <v>1922</v>
      </c>
      <c r="D170" s="261"/>
      <c r="E170" s="261"/>
      <c r="F170" s="280" t="s">
        <v>1923</v>
      </c>
      <c r="G170" s="261"/>
      <c r="H170" s="261" t="s">
        <v>1983</v>
      </c>
      <c r="I170" s="261" t="s">
        <v>1919</v>
      </c>
      <c r="J170" s="261">
        <v>50</v>
      </c>
      <c r="K170" s="302"/>
    </row>
    <row r="171" spans="2:11" ht="15" customHeight="1">
      <c r="B171" s="281"/>
      <c r="C171" s="261" t="s">
        <v>1925</v>
      </c>
      <c r="D171" s="261"/>
      <c r="E171" s="261"/>
      <c r="F171" s="280" t="s">
        <v>1917</v>
      </c>
      <c r="G171" s="261"/>
      <c r="H171" s="261" t="s">
        <v>1983</v>
      </c>
      <c r="I171" s="261" t="s">
        <v>1927</v>
      </c>
      <c r="J171" s="261"/>
      <c r="K171" s="302"/>
    </row>
    <row r="172" spans="2:11" ht="15" customHeight="1">
      <c r="B172" s="281"/>
      <c r="C172" s="261" t="s">
        <v>1936</v>
      </c>
      <c r="D172" s="261"/>
      <c r="E172" s="261"/>
      <c r="F172" s="280" t="s">
        <v>1923</v>
      </c>
      <c r="G172" s="261"/>
      <c r="H172" s="261" t="s">
        <v>1983</v>
      </c>
      <c r="I172" s="261" t="s">
        <v>1919</v>
      </c>
      <c r="J172" s="261">
        <v>50</v>
      </c>
      <c r="K172" s="302"/>
    </row>
    <row r="173" spans="2:11" ht="15" customHeight="1">
      <c r="B173" s="281"/>
      <c r="C173" s="261" t="s">
        <v>1944</v>
      </c>
      <c r="D173" s="261"/>
      <c r="E173" s="261"/>
      <c r="F173" s="280" t="s">
        <v>1923</v>
      </c>
      <c r="G173" s="261"/>
      <c r="H173" s="261" t="s">
        <v>1983</v>
      </c>
      <c r="I173" s="261" t="s">
        <v>1919</v>
      </c>
      <c r="J173" s="261">
        <v>50</v>
      </c>
      <c r="K173" s="302"/>
    </row>
    <row r="174" spans="2:11" ht="15" customHeight="1">
      <c r="B174" s="281"/>
      <c r="C174" s="261" t="s">
        <v>1942</v>
      </c>
      <c r="D174" s="261"/>
      <c r="E174" s="261"/>
      <c r="F174" s="280" t="s">
        <v>1923</v>
      </c>
      <c r="G174" s="261"/>
      <c r="H174" s="261" t="s">
        <v>1983</v>
      </c>
      <c r="I174" s="261" t="s">
        <v>1919</v>
      </c>
      <c r="J174" s="261">
        <v>50</v>
      </c>
      <c r="K174" s="302"/>
    </row>
    <row r="175" spans="2:11" ht="15" customHeight="1">
      <c r="B175" s="281"/>
      <c r="C175" s="261" t="s">
        <v>133</v>
      </c>
      <c r="D175" s="261"/>
      <c r="E175" s="261"/>
      <c r="F175" s="280" t="s">
        <v>1917</v>
      </c>
      <c r="G175" s="261"/>
      <c r="H175" s="261" t="s">
        <v>1984</v>
      </c>
      <c r="I175" s="261" t="s">
        <v>1985</v>
      </c>
      <c r="J175" s="261"/>
      <c r="K175" s="302"/>
    </row>
    <row r="176" spans="2:11" ht="15" customHeight="1">
      <c r="B176" s="281"/>
      <c r="C176" s="261" t="s">
        <v>56</v>
      </c>
      <c r="D176" s="261"/>
      <c r="E176" s="261"/>
      <c r="F176" s="280" t="s">
        <v>1917</v>
      </c>
      <c r="G176" s="261"/>
      <c r="H176" s="261" t="s">
        <v>1986</v>
      </c>
      <c r="I176" s="261" t="s">
        <v>1987</v>
      </c>
      <c r="J176" s="261">
        <v>1</v>
      </c>
      <c r="K176" s="302"/>
    </row>
    <row r="177" spans="2:11" ht="15" customHeight="1">
      <c r="B177" s="281"/>
      <c r="C177" s="261" t="s">
        <v>52</v>
      </c>
      <c r="D177" s="261"/>
      <c r="E177" s="261"/>
      <c r="F177" s="280" t="s">
        <v>1917</v>
      </c>
      <c r="G177" s="261"/>
      <c r="H177" s="261" t="s">
        <v>1988</v>
      </c>
      <c r="I177" s="261" t="s">
        <v>1919</v>
      </c>
      <c r="J177" s="261">
        <v>20</v>
      </c>
      <c r="K177" s="302"/>
    </row>
    <row r="178" spans="2:11" ht="15" customHeight="1">
      <c r="B178" s="281"/>
      <c r="C178" s="261" t="s">
        <v>134</v>
      </c>
      <c r="D178" s="261"/>
      <c r="E178" s="261"/>
      <c r="F178" s="280" t="s">
        <v>1917</v>
      </c>
      <c r="G178" s="261"/>
      <c r="H178" s="261" t="s">
        <v>1989</v>
      </c>
      <c r="I178" s="261" t="s">
        <v>1919</v>
      </c>
      <c r="J178" s="261">
        <v>255</v>
      </c>
      <c r="K178" s="302"/>
    </row>
    <row r="179" spans="2:11" ht="15" customHeight="1">
      <c r="B179" s="281"/>
      <c r="C179" s="261" t="s">
        <v>135</v>
      </c>
      <c r="D179" s="261"/>
      <c r="E179" s="261"/>
      <c r="F179" s="280" t="s">
        <v>1917</v>
      </c>
      <c r="G179" s="261"/>
      <c r="H179" s="261" t="s">
        <v>1882</v>
      </c>
      <c r="I179" s="261" t="s">
        <v>1919</v>
      </c>
      <c r="J179" s="261">
        <v>10</v>
      </c>
      <c r="K179" s="302"/>
    </row>
    <row r="180" spans="2:11" ht="15" customHeight="1">
      <c r="B180" s="281"/>
      <c r="C180" s="261" t="s">
        <v>136</v>
      </c>
      <c r="D180" s="261"/>
      <c r="E180" s="261"/>
      <c r="F180" s="280" t="s">
        <v>1917</v>
      </c>
      <c r="G180" s="261"/>
      <c r="H180" s="261" t="s">
        <v>1990</v>
      </c>
      <c r="I180" s="261" t="s">
        <v>1951</v>
      </c>
      <c r="J180" s="261"/>
      <c r="K180" s="302"/>
    </row>
    <row r="181" spans="2:11" ht="15" customHeight="1">
      <c r="B181" s="281"/>
      <c r="C181" s="261" t="s">
        <v>1991</v>
      </c>
      <c r="D181" s="261"/>
      <c r="E181" s="261"/>
      <c r="F181" s="280" t="s">
        <v>1917</v>
      </c>
      <c r="G181" s="261"/>
      <c r="H181" s="261" t="s">
        <v>1992</v>
      </c>
      <c r="I181" s="261" t="s">
        <v>1951</v>
      </c>
      <c r="J181" s="261"/>
      <c r="K181" s="302"/>
    </row>
    <row r="182" spans="2:11" ht="15" customHeight="1">
      <c r="B182" s="281"/>
      <c r="C182" s="261" t="s">
        <v>1980</v>
      </c>
      <c r="D182" s="261"/>
      <c r="E182" s="261"/>
      <c r="F182" s="280" t="s">
        <v>1917</v>
      </c>
      <c r="G182" s="261"/>
      <c r="H182" s="261" t="s">
        <v>1993</v>
      </c>
      <c r="I182" s="261" t="s">
        <v>1951</v>
      </c>
      <c r="J182" s="261"/>
      <c r="K182" s="302"/>
    </row>
    <row r="183" spans="2:11" ht="15" customHeight="1">
      <c r="B183" s="281"/>
      <c r="C183" s="261" t="s">
        <v>138</v>
      </c>
      <c r="D183" s="261"/>
      <c r="E183" s="261"/>
      <c r="F183" s="280" t="s">
        <v>1923</v>
      </c>
      <c r="G183" s="261"/>
      <c r="H183" s="261" t="s">
        <v>1994</v>
      </c>
      <c r="I183" s="261" t="s">
        <v>1919</v>
      </c>
      <c r="J183" s="261">
        <v>50</v>
      </c>
      <c r="K183" s="302"/>
    </row>
    <row r="184" spans="2:11" ht="15" customHeight="1">
      <c r="B184" s="281"/>
      <c r="C184" s="261" t="s">
        <v>1995</v>
      </c>
      <c r="D184" s="261"/>
      <c r="E184" s="261"/>
      <c r="F184" s="280" t="s">
        <v>1923</v>
      </c>
      <c r="G184" s="261"/>
      <c r="H184" s="261" t="s">
        <v>1996</v>
      </c>
      <c r="I184" s="261" t="s">
        <v>1997</v>
      </c>
      <c r="J184" s="261"/>
      <c r="K184" s="302"/>
    </row>
    <row r="185" spans="2:11" ht="15" customHeight="1">
      <c r="B185" s="281"/>
      <c r="C185" s="261" t="s">
        <v>1998</v>
      </c>
      <c r="D185" s="261"/>
      <c r="E185" s="261"/>
      <c r="F185" s="280" t="s">
        <v>1923</v>
      </c>
      <c r="G185" s="261"/>
      <c r="H185" s="261" t="s">
        <v>1999</v>
      </c>
      <c r="I185" s="261" t="s">
        <v>1997</v>
      </c>
      <c r="J185" s="261"/>
      <c r="K185" s="302"/>
    </row>
    <row r="186" spans="2:11" ht="15" customHeight="1">
      <c r="B186" s="281"/>
      <c r="C186" s="261" t="s">
        <v>2000</v>
      </c>
      <c r="D186" s="261"/>
      <c r="E186" s="261"/>
      <c r="F186" s="280" t="s">
        <v>1923</v>
      </c>
      <c r="G186" s="261"/>
      <c r="H186" s="261" t="s">
        <v>2001</v>
      </c>
      <c r="I186" s="261" t="s">
        <v>1997</v>
      </c>
      <c r="J186" s="261"/>
      <c r="K186" s="302"/>
    </row>
    <row r="187" spans="2:11" ht="15" customHeight="1">
      <c r="B187" s="281"/>
      <c r="C187" s="314" t="s">
        <v>2002</v>
      </c>
      <c r="D187" s="261"/>
      <c r="E187" s="261"/>
      <c r="F187" s="280" t="s">
        <v>1923</v>
      </c>
      <c r="G187" s="261"/>
      <c r="H187" s="261" t="s">
        <v>2003</v>
      </c>
      <c r="I187" s="261" t="s">
        <v>2004</v>
      </c>
      <c r="J187" s="315" t="s">
        <v>2005</v>
      </c>
      <c r="K187" s="302"/>
    </row>
    <row r="188" spans="2:11" ht="15" customHeight="1">
      <c r="B188" s="281"/>
      <c r="C188" s="266" t="s">
        <v>41</v>
      </c>
      <c r="D188" s="261"/>
      <c r="E188" s="261"/>
      <c r="F188" s="280" t="s">
        <v>1917</v>
      </c>
      <c r="G188" s="261"/>
      <c r="H188" s="257" t="s">
        <v>2006</v>
      </c>
      <c r="I188" s="261" t="s">
        <v>2007</v>
      </c>
      <c r="J188" s="261"/>
      <c r="K188" s="302"/>
    </row>
    <row r="189" spans="2:11" ht="15" customHeight="1">
      <c r="B189" s="281"/>
      <c r="C189" s="266" t="s">
        <v>2008</v>
      </c>
      <c r="D189" s="261"/>
      <c r="E189" s="261"/>
      <c r="F189" s="280" t="s">
        <v>1917</v>
      </c>
      <c r="G189" s="261"/>
      <c r="H189" s="261" t="s">
        <v>2009</v>
      </c>
      <c r="I189" s="261" t="s">
        <v>1951</v>
      </c>
      <c r="J189" s="261"/>
      <c r="K189" s="302"/>
    </row>
    <row r="190" spans="2:11" ht="15" customHeight="1">
      <c r="B190" s="281"/>
      <c r="C190" s="266" t="s">
        <v>2010</v>
      </c>
      <c r="D190" s="261"/>
      <c r="E190" s="261"/>
      <c r="F190" s="280" t="s">
        <v>1917</v>
      </c>
      <c r="G190" s="261"/>
      <c r="H190" s="261" t="s">
        <v>2011</v>
      </c>
      <c r="I190" s="261" t="s">
        <v>1951</v>
      </c>
      <c r="J190" s="261"/>
      <c r="K190" s="302"/>
    </row>
    <row r="191" spans="2:11" ht="15" customHeight="1">
      <c r="B191" s="281"/>
      <c r="C191" s="266" t="s">
        <v>2012</v>
      </c>
      <c r="D191" s="261"/>
      <c r="E191" s="261"/>
      <c r="F191" s="280" t="s">
        <v>1923</v>
      </c>
      <c r="G191" s="261"/>
      <c r="H191" s="261" t="s">
        <v>2013</v>
      </c>
      <c r="I191" s="261" t="s">
        <v>1951</v>
      </c>
      <c r="J191" s="261"/>
      <c r="K191" s="302"/>
    </row>
    <row r="192" spans="2:11" ht="15" customHeight="1">
      <c r="B192" s="308"/>
      <c r="C192" s="316"/>
      <c r="D192" s="290"/>
      <c r="E192" s="290"/>
      <c r="F192" s="290"/>
      <c r="G192" s="290"/>
      <c r="H192" s="290"/>
      <c r="I192" s="290"/>
      <c r="J192" s="290"/>
      <c r="K192" s="309"/>
    </row>
    <row r="193" spans="2:11" ht="18.75" customHeight="1">
      <c r="B193" s="257"/>
      <c r="C193" s="261"/>
      <c r="D193" s="261"/>
      <c r="E193" s="261"/>
      <c r="F193" s="280"/>
      <c r="G193" s="261"/>
      <c r="H193" s="261"/>
      <c r="I193" s="261"/>
      <c r="J193" s="261"/>
      <c r="K193" s="257"/>
    </row>
    <row r="194" spans="2:11" ht="18.75" customHeight="1">
      <c r="B194" s="257"/>
      <c r="C194" s="261"/>
      <c r="D194" s="261"/>
      <c r="E194" s="261"/>
      <c r="F194" s="280"/>
      <c r="G194" s="261"/>
      <c r="H194" s="261"/>
      <c r="I194" s="261"/>
      <c r="J194" s="261"/>
      <c r="K194" s="257"/>
    </row>
    <row r="195" spans="2:11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422" t="s">
        <v>2014</v>
      </c>
      <c r="D197" s="422"/>
      <c r="E197" s="422"/>
      <c r="F197" s="422"/>
      <c r="G197" s="422"/>
      <c r="H197" s="422"/>
      <c r="I197" s="422"/>
      <c r="J197" s="422"/>
      <c r="K197" s="253"/>
    </row>
    <row r="198" spans="2:11" ht="25.5" customHeight="1">
      <c r="B198" s="252"/>
      <c r="C198" s="317" t="s">
        <v>2015</v>
      </c>
      <c r="D198" s="317"/>
      <c r="E198" s="317"/>
      <c r="F198" s="317" t="s">
        <v>2016</v>
      </c>
      <c r="G198" s="318"/>
      <c r="H198" s="428" t="s">
        <v>2017</v>
      </c>
      <c r="I198" s="428"/>
      <c r="J198" s="428"/>
      <c r="K198" s="253"/>
    </row>
    <row r="199" spans="2:11" ht="5.25" customHeight="1">
      <c r="B199" s="281"/>
      <c r="C199" s="278"/>
      <c r="D199" s="278"/>
      <c r="E199" s="278"/>
      <c r="F199" s="278"/>
      <c r="G199" s="261"/>
      <c r="H199" s="278"/>
      <c r="I199" s="278"/>
      <c r="J199" s="278"/>
      <c r="K199" s="302"/>
    </row>
    <row r="200" spans="2:11" ht="15" customHeight="1">
      <c r="B200" s="281"/>
      <c r="C200" s="261" t="s">
        <v>2007</v>
      </c>
      <c r="D200" s="261"/>
      <c r="E200" s="261"/>
      <c r="F200" s="280" t="s">
        <v>42</v>
      </c>
      <c r="G200" s="261"/>
      <c r="H200" s="424" t="s">
        <v>2018</v>
      </c>
      <c r="I200" s="424"/>
      <c r="J200" s="424"/>
      <c r="K200" s="302"/>
    </row>
    <row r="201" spans="2:11" ht="15" customHeight="1">
      <c r="B201" s="281"/>
      <c r="C201" s="287"/>
      <c r="D201" s="261"/>
      <c r="E201" s="261"/>
      <c r="F201" s="280" t="s">
        <v>43</v>
      </c>
      <c r="G201" s="261"/>
      <c r="H201" s="424" t="s">
        <v>2019</v>
      </c>
      <c r="I201" s="424"/>
      <c r="J201" s="424"/>
      <c r="K201" s="302"/>
    </row>
    <row r="202" spans="2:11" ht="15" customHeight="1">
      <c r="B202" s="281"/>
      <c r="C202" s="287"/>
      <c r="D202" s="261"/>
      <c r="E202" s="261"/>
      <c r="F202" s="280" t="s">
        <v>46</v>
      </c>
      <c r="G202" s="261"/>
      <c r="H202" s="424" t="s">
        <v>2020</v>
      </c>
      <c r="I202" s="424"/>
      <c r="J202" s="424"/>
      <c r="K202" s="302"/>
    </row>
    <row r="203" spans="2:11" ht="15" customHeight="1">
      <c r="B203" s="281"/>
      <c r="C203" s="261"/>
      <c r="D203" s="261"/>
      <c r="E203" s="261"/>
      <c r="F203" s="280" t="s">
        <v>44</v>
      </c>
      <c r="G203" s="261"/>
      <c r="H203" s="424" t="s">
        <v>2021</v>
      </c>
      <c r="I203" s="424"/>
      <c r="J203" s="424"/>
      <c r="K203" s="302"/>
    </row>
    <row r="204" spans="2:11" ht="15" customHeight="1">
      <c r="B204" s="281"/>
      <c r="C204" s="261"/>
      <c r="D204" s="261"/>
      <c r="E204" s="261"/>
      <c r="F204" s="280" t="s">
        <v>45</v>
      </c>
      <c r="G204" s="261"/>
      <c r="H204" s="424" t="s">
        <v>2022</v>
      </c>
      <c r="I204" s="424"/>
      <c r="J204" s="424"/>
      <c r="K204" s="302"/>
    </row>
    <row r="205" spans="2:11" ht="15" customHeight="1">
      <c r="B205" s="281"/>
      <c r="C205" s="261"/>
      <c r="D205" s="261"/>
      <c r="E205" s="261"/>
      <c r="F205" s="280"/>
      <c r="G205" s="261"/>
      <c r="H205" s="261"/>
      <c r="I205" s="261"/>
      <c r="J205" s="261"/>
      <c r="K205" s="302"/>
    </row>
    <row r="206" spans="2:11" ht="15" customHeight="1">
      <c r="B206" s="281"/>
      <c r="C206" s="261" t="s">
        <v>1963</v>
      </c>
      <c r="D206" s="261"/>
      <c r="E206" s="261"/>
      <c r="F206" s="280" t="s">
        <v>78</v>
      </c>
      <c r="G206" s="261"/>
      <c r="H206" s="424" t="s">
        <v>2023</v>
      </c>
      <c r="I206" s="424"/>
      <c r="J206" s="424"/>
      <c r="K206" s="302"/>
    </row>
    <row r="207" spans="2:11" ht="15" customHeight="1">
      <c r="B207" s="281"/>
      <c r="C207" s="287"/>
      <c r="D207" s="261"/>
      <c r="E207" s="261"/>
      <c r="F207" s="280" t="s">
        <v>96</v>
      </c>
      <c r="G207" s="261"/>
      <c r="H207" s="424" t="s">
        <v>1864</v>
      </c>
      <c r="I207" s="424"/>
      <c r="J207" s="424"/>
      <c r="K207" s="302"/>
    </row>
    <row r="208" spans="2:11" ht="15" customHeight="1">
      <c r="B208" s="281"/>
      <c r="C208" s="261"/>
      <c r="D208" s="261"/>
      <c r="E208" s="261"/>
      <c r="F208" s="280" t="s">
        <v>1862</v>
      </c>
      <c r="G208" s="261"/>
      <c r="H208" s="424" t="s">
        <v>2024</v>
      </c>
      <c r="I208" s="424"/>
      <c r="J208" s="424"/>
      <c r="K208" s="302"/>
    </row>
    <row r="209" spans="2:11" ht="15" customHeight="1">
      <c r="B209" s="319"/>
      <c r="C209" s="287"/>
      <c r="D209" s="287"/>
      <c r="E209" s="287"/>
      <c r="F209" s="280" t="s">
        <v>102</v>
      </c>
      <c r="G209" s="266"/>
      <c r="H209" s="423" t="s">
        <v>1865</v>
      </c>
      <c r="I209" s="423"/>
      <c r="J209" s="423"/>
      <c r="K209" s="320"/>
    </row>
    <row r="210" spans="2:11" ht="15" customHeight="1">
      <c r="B210" s="319"/>
      <c r="C210" s="287"/>
      <c r="D210" s="287"/>
      <c r="E210" s="287"/>
      <c r="F210" s="280" t="s">
        <v>1135</v>
      </c>
      <c r="G210" s="266"/>
      <c r="H210" s="423" t="s">
        <v>2025</v>
      </c>
      <c r="I210" s="423"/>
      <c r="J210" s="423"/>
      <c r="K210" s="320"/>
    </row>
    <row r="211" spans="2:11" ht="15" customHeight="1">
      <c r="B211" s="319"/>
      <c r="C211" s="287"/>
      <c r="D211" s="287"/>
      <c r="E211" s="287"/>
      <c r="F211" s="321"/>
      <c r="G211" s="266"/>
      <c r="H211" s="322"/>
      <c r="I211" s="322"/>
      <c r="J211" s="322"/>
      <c r="K211" s="320"/>
    </row>
    <row r="212" spans="2:11" ht="15" customHeight="1">
      <c r="B212" s="319"/>
      <c r="C212" s="261" t="s">
        <v>1987</v>
      </c>
      <c r="D212" s="287"/>
      <c r="E212" s="287"/>
      <c r="F212" s="280">
        <v>1</v>
      </c>
      <c r="G212" s="266"/>
      <c r="H212" s="423" t="s">
        <v>2026</v>
      </c>
      <c r="I212" s="423"/>
      <c r="J212" s="423"/>
      <c r="K212" s="320"/>
    </row>
    <row r="213" spans="2:11" ht="15" customHeight="1">
      <c r="B213" s="319"/>
      <c r="C213" s="287"/>
      <c r="D213" s="287"/>
      <c r="E213" s="287"/>
      <c r="F213" s="280">
        <v>2</v>
      </c>
      <c r="G213" s="266"/>
      <c r="H213" s="423" t="s">
        <v>2027</v>
      </c>
      <c r="I213" s="423"/>
      <c r="J213" s="423"/>
      <c r="K213" s="320"/>
    </row>
    <row r="214" spans="2:11" ht="15" customHeight="1">
      <c r="B214" s="319"/>
      <c r="C214" s="287"/>
      <c r="D214" s="287"/>
      <c r="E214" s="287"/>
      <c r="F214" s="280">
        <v>3</v>
      </c>
      <c r="G214" s="266"/>
      <c r="H214" s="423" t="s">
        <v>2028</v>
      </c>
      <c r="I214" s="423"/>
      <c r="J214" s="423"/>
      <c r="K214" s="320"/>
    </row>
    <row r="215" spans="2:11" ht="15" customHeight="1">
      <c r="B215" s="319"/>
      <c r="C215" s="287"/>
      <c r="D215" s="287"/>
      <c r="E215" s="287"/>
      <c r="F215" s="280">
        <v>4</v>
      </c>
      <c r="G215" s="266"/>
      <c r="H215" s="423" t="s">
        <v>2029</v>
      </c>
      <c r="I215" s="423"/>
      <c r="J215" s="423"/>
      <c r="K215" s="320"/>
    </row>
    <row r="216" spans="2:11" ht="12.75" customHeight="1"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SO 01 - Bourací a de...</vt:lpstr>
      <vt:lpstr>02 - SO 02 - Stavební čás...</vt:lpstr>
      <vt:lpstr>03 - SO 03 - Oplocení a t...</vt:lpstr>
      <vt:lpstr>04 - SO 04 - Výměna venko...</vt:lpstr>
      <vt:lpstr>05 - SO 05 - Elektrostave...</vt:lpstr>
      <vt:lpstr>08 - VON</vt:lpstr>
      <vt:lpstr>Pokyny pro vyplnění</vt:lpstr>
      <vt:lpstr>'01 - SO 01 - Bourací a de...'!Názvy_tisku</vt:lpstr>
      <vt:lpstr>'02 - SO 02 - Stavební čás...'!Názvy_tisku</vt:lpstr>
      <vt:lpstr>'03 - SO 03 - Oplocení a t...'!Názvy_tisku</vt:lpstr>
      <vt:lpstr>'04 - SO 04 - Výměna venko...'!Názvy_tisku</vt:lpstr>
      <vt:lpstr>'05 - SO 05 - Elektrostave...'!Názvy_tisku</vt:lpstr>
      <vt:lpstr>'08 - VON'!Názvy_tisku</vt:lpstr>
      <vt:lpstr>'Rekapitulace stavby'!Názvy_tisku</vt:lpstr>
      <vt:lpstr>'01 - SO 01 - Bourací a de...'!Oblast_tisku</vt:lpstr>
      <vt:lpstr>'02 - SO 02 - Stavební čás...'!Oblast_tisku</vt:lpstr>
      <vt:lpstr>'03 - SO 03 - Oplocení a t...'!Oblast_tisku</vt:lpstr>
      <vt:lpstr>'04 - SO 04 - Výměna venko...'!Oblast_tisku</vt:lpstr>
      <vt:lpstr>'05 - SO 05 - Elektrostave...'!Oblast_tisku</vt:lpstr>
      <vt:lpstr>'08 -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Mrvová</dc:creator>
  <cp:lastModifiedBy>Kafluk Miloš</cp:lastModifiedBy>
  <dcterms:created xsi:type="dcterms:W3CDTF">2017-02-28T17:18:17Z</dcterms:created>
  <dcterms:modified xsi:type="dcterms:W3CDTF">2018-06-04T13:48:45Z</dcterms:modified>
</cp:coreProperties>
</file>