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Dolní Cetno - ČS, rekonstrukce\ZADÁVÁNÍ VEŘEJNÝCH ZAKÁZEK\STAVBA\01_zadávací podklady\"/>
    </mc:Choice>
  </mc:AlternateContent>
  <bookViews>
    <workbookView xWindow="150" yWindow="570" windowWidth="18855" windowHeight="11700" activeTab="1"/>
  </bookViews>
  <sheets>
    <sheet name="Rekapitulace stavby" sheetId="1" r:id="rId1"/>
    <sheet name="01 - SO 02.1 - Stavební ú..." sheetId="2" r:id="rId2"/>
    <sheet name="02 - SO 02.2 - Terénní úp..." sheetId="3" r:id="rId3"/>
    <sheet name="03 - SO 02.3 - Elektro st..." sheetId="4" r:id="rId4"/>
    <sheet name="02 - Ostatní náklady" sheetId="7" r:id="rId5"/>
    <sheet name="Pokyny pro vyplnění" sheetId="8" r:id="rId6"/>
  </sheets>
  <definedNames>
    <definedName name="_xlnm._FilterDatabase" localSheetId="1" hidden="1">'01 - SO 02.1 - Stavební ú...'!$C$106:$K$810</definedName>
    <definedName name="_xlnm._FilterDatabase" localSheetId="4" hidden="1">'02 - Ostatní náklady'!$C$76:$K$85</definedName>
    <definedName name="_xlnm._FilterDatabase" localSheetId="2" hidden="1">'02 - SO 02.2 - Terénní úp...'!$C$91:$K$336</definedName>
    <definedName name="_xlnm._FilterDatabase" localSheetId="3" hidden="1">'03 - SO 02.3 - Elektro st...'!$C$87:$K$159</definedName>
    <definedName name="_xlnm.Print_Titles" localSheetId="1">'01 - SO 02.1 - Stavební ú...'!$106:$106</definedName>
    <definedName name="_xlnm.Print_Titles" localSheetId="4">'02 - Ostatní náklady'!$76:$76</definedName>
    <definedName name="_xlnm.Print_Titles" localSheetId="2">'02 - SO 02.2 - Terénní úp...'!$91:$91</definedName>
    <definedName name="_xlnm.Print_Titles" localSheetId="3">'03 - SO 02.3 - Elektro st...'!$87:$87</definedName>
    <definedName name="_xlnm.Print_Titles" localSheetId="0">'Rekapitulace stavby'!$49:$49</definedName>
    <definedName name="_xlnm.Print_Area" localSheetId="1">'01 - SO 02.1 - Stavební ú...'!$C$4:$J$38,'01 - SO 02.1 - Stavební ú...'!$C$44:$J$86,'01 - SO 02.1 - Stavební ú...'!$C$92:$K$810</definedName>
    <definedName name="_xlnm.Print_Area" localSheetId="4">'02 - Ostatní náklady'!$C$4:$J$36,'02 - Ostatní náklady'!$C$42:$J$58,'02 - Ostatní náklady'!$C$64:$K$85</definedName>
    <definedName name="_xlnm.Print_Area" localSheetId="2">'02 - SO 02.2 - Terénní úp...'!$C$4:$J$38,'02 - SO 02.2 - Terénní úp...'!$C$44:$J$71,'02 - SO 02.2 - Terénní úp...'!$C$77:$K$336</definedName>
    <definedName name="_xlnm.Print_Area" localSheetId="3">'03 - SO 02.3 - Elektro st...'!$C$4:$J$38,'03 - SO 02.3 - Elektro st...'!$C$44:$J$67,'03 - SO 02.3 - Elektro st...'!$C$73:$K$159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52511"/>
</workbook>
</file>

<file path=xl/calcChain.xml><?xml version="1.0" encoding="utf-8"?>
<calcChain xmlns="http://schemas.openxmlformats.org/spreadsheetml/2006/main">
  <c r="AY58" i="1" l="1"/>
  <c r="AX58" i="1"/>
  <c r="BI85" i="7"/>
  <c r="BH85" i="7"/>
  <c r="BG85" i="7"/>
  <c r="BF85" i="7"/>
  <c r="T85" i="7"/>
  <c r="R85" i="7"/>
  <c r="P85" i="7"/>
  <c r="BK85" i="7"/>
  <c r="J85" i="7"/>
  <c r="BE85" i="7" s="1"/>
  <c r="BI84" i="7"/>
  <c r="BH84" i="7"/>
  <c r="BG84" i="7"/>
  <c r="BF84" i="7"/>
  <c r="T84" i="7"/>
  <c r="R84" i="7"/>
  <c r="P84" i="7"/>
  <c r="BK84" i="7"/>
  <c r="J84" i="7"/>
  <c r="BE84" i="7" s="1"/>
  <c r="BI83" i="7"/>
  <c r="BH83" i="7"/>
  <c r="BG83" i="7"/>
  <c r="BF83" i="7"/>
  <c r="T83" i="7"/>
  <c r="R83" i="7"/>
  <c r="P83" i="7"/>
  <c r="BK83" i="7"/>
  <c r="J83" i="7"/>
  <c r="BE83" i="7" s="1"/>
  <c r="BI82" i="7"/>
  <c r="BH82" i="7"/>
  <c r="BG82" i="7"/>
  <c r="BF82" i="7"/>
  <c r="T82" i="7"/>
  <c r="R82" i="7"/>
  <c r="P82" i="7"/>
  <c r="BK82" i="7"/>
  <c r="J82" i="7"/>
  <c r="BE82" i="7" s="1"/>
  <c r="BI81" i="7"/>
  <c r="BH81" i="7"/>
  <c r="BG81" i="7"/>
  <c r="BF81" i="7"/>
  <c r="T81" i="7"/>
  <c r="R81" i="7"/>
  <c r="P81" i="7"/>
  <c r="BK81" i="7"/>
  <c r="J81" i="7"/>
  <c r="BE81" i="7"/>
  <c r="BI80" i="7"/>
  <c r="BH80" i="7"/>
  <c r="BG80" i="7"/>
  <c r="BF80" i="7"/>
  <c r="T80" i="7"/>
  <c r="R80" i="7"/>
  <c r="P80" i="7"/>
  <c r="BK80" i="7"/>
  <c r="J80" i="7"/>
  <c r="BE80" i="7" s="1"/>
  <c r="BI79" i="7"/>
  <c r="BH79" i="7"/>
  <c r="BG79" i="7"/>
  <c r="F32" i="7" s="1"/>
  <c r="BB58" i="1" s="1"/>
  <c r="BF79" i="7"/>
  <c r="T79" i="7"/>
  <c r="R79" i="7"/>
  <c r="P79" i="7"/>
  <c r="BK79" i="7"/>
  <c r="J79" i="7"/>
  <c r="BE79" i="7" s="1"/>
  <c r="J73" i="7"/>
  <c r="F73" i="7"/>
  <c r="F71" i="7"/>
  <c r="E69" i="7"/>
  <c r="J51" i="7"/>
  <c r="F51" i="7"/>
  <c r="F49" i="7"/>
  <c r="E47" i="7"/>
  <c r="J18" i="7"/>
  <c r="E18" i="7"/>
  <c r="J17" i="7"/>
  <c r="J12" i="7"/>
  <c r="E7" i="7"/>
  <c r="E67" i="7" s="1"/>
  <c r="E45" i="7"/>
  <c r="AY57" i="1"/>
  <c r="AX57" i="1"/>
  <c r="BA57" i="1"/>
  <c r="BD57" i="1"/>
  <c r="BB57" i="1"/>
  <c r="AY56" i="1"/>
  <c r="AX56" i="1"/>
  <c r="BC56" i="1"/>
  <c r="BA56" i="1"/>
  <c r="AW56" i="1"/>
  <c r="AY55" i="1"/>
  <c r="AX55" i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P145" i="4"/>
  <c r="BK146" i="4"/>
  <c r="J146" i="4"/>
  <c r="BE146" i="4" s="1"/>
  <c r="BI144" i="4"/>
  <c r="BH144" i="4"/>
  <c r="BG144" i="4"/>
  <c r="BF144" i="4"/>
  <c r="T144" i="4"/>
  <c r="R144" i="4"/>
  <c r="P144" i="4"/>
  <c r="BK144" i="4"/>
  <c r="J144" i="4"/>
  <c r="BE144" i="4"/>
  <c r="BI143" i="4"/>
  <c r="BH143" i="4"/>
  <c r="BG143" i="4"/>
  <c r="BF143" i="4"/>
  <c r="T143" i="4"/>
  <c r="T141" i="4" s="1"/>
  <c r="R143" i="4"/>
  <c r="P143" i="4"/>
  <c r="BK143" i="4"/>
  <c r="J143" i="4"/>
  <c r="BE143" i="4" s="1"/>
  <c r="BI142" i="4"/>
  <c r="BH142" i="4"/>
  <c r="BG142" i="4"/>
  <c r="BF142" i="4"/>
  <c r="T142" i="4"/>
  <c r="R142" i="4"/>
  <c r="R141" i="4" s="1"/>
  <c r="P142" i="4"/>
  <c r="P141" i="4" s="1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BK132" i="4" s="1"/>
  <c r="J132" i="4" s="1"/>
  <c r="J64" i="4" s="1"/>
  <c r="J135" i="4"/>
  <c r="BE135" i="4" s="1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T132" i="4" s="1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R122" i="4"/>
  <c r="P122" i="4"/>
  <c r="BK122" i="4"/>
  <c r="J122" i="4"/>
  <c r="BE122" i="4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T120" i="4"/>
  <c r="R120" i="4"/>
  <c r="P120" i="4"/>
  <c r="BK120" i="4"/>
  <c r="J120" i="4"/>
  <c r="BE120" i="4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P98" i="4" s="1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T92" i="4"/>
  <c r="R92" i="4"/>
  <c r="P92" i="4"/>
  <c r="P91" i="4" s="1"/>
  <c r="BK92" i="4"/>
  <c r="J92" i="4"/>
  <c r="BE92" i="4" s="1"/>
  <c r="BI90" i="4"/>
  <c r="BH90" i="4"/>
  <c r="BG90" i="4"/>
  <c r="F34" i="4" s="1"/>
  <c r="BB55" i="1" s="1"/>
  <c r="BF90" i="4"/>
  <c r="T90" i="4"/>
  <c r="T89" i="4" s="1"/>
  <c r="R90" i="4"/>
  <c r="R89" i="4" s="1"/>
  <c r="P90" i="4"/>
  <c r="P89" i="4" s="1"/>
  <c r="BK90" i="4"/>
  <c r="BK89" i="4" s="1"/>
  <c r="J90" i="4"/>
  <c r="BE90" i="4" s="1"/>
  <c r="J84" i="4"/>
  <c r="F84" i="4"/>
  <c r="F82" i="4"/>
  <c r="E80" i="4"/>
  <c r="J55" i="4"/>
  <c r="F55" i="4"/>
  <c r="F53" i="4"/>
  <c r="E51" i="4"/>
  <c r="J20" i="4"/>
  <c r="E20" i="4"/>
  <c r="J19" i="4"/>
  <c r="J14" i="4"/>
  <c r="E7" i="4"/>
  <c r="E76" i="4" s="1"/>
  <c r="E47" i="4"/>
  <c r="AY54" i="1"/>
  <c r="AX54" i="1"/>
  <c r="BI336" i="3"/>
  <c r="BH336" i="3"/>
  <c r="BG336" i="3"/>
  <c r="BF336" i="3"/>
  <c r="T336" i="3"/>
  <c r="T335" i="3" s="1"/>
  <c r="R336" i="3"/>
  <c r="R335" i="3" s="1"/>
  <c r="P336" i="3"/>
  <c r="P335" i="3" s="1"/>
  <c r="BK336" i="3"/>
  <c r="BK335" i="3" s="1"/>
  <c r="J335" i="3" s="1"/>
  <c r="J70" i="3" s="1"/>
  <c r="J336" i="3"/>
  <c r="BE336" i="3" s="1"/>
  <c r="BI334" i="3"/>
  <c r="BH334" i="3"/>
  <c r="BG334" i="3"/>
  <c r="BF334" i="3"/>
  <c r="T334" i="3"/>
  <c r="R334" i="3"/>
  <c r="P334" i="3"/>
  <c r="BK334" i="3"/>
  <c r="J334" i="3"/>
  <c r="BE334" i="3" s="1"/>
  <c r="BI333" i="3"/>
  <c r="BH333" i="3"/>
  <c r="BG333" i="3"/>
  <c r="BF333" i="3"/>
  <c r="T333" i="3"/>
  <c r="R333" i="3"/>
  <c r="P333" i="3"/>
  <c r="BK333" i="3"/>
  <c r="J333" i="3"/>
  <c r="BE333" i="3" s="1"/>
  <c r="BI331" i="3"/>
  <c r="BH331" i="3"/>
  <c r="BG331" i="3"/>
  <c r="BF331" i="3"/>
  <c r="T331" i="3"/>
  <c r="R331" i="3"/>
  <c r="P331" i="3"/>
  <c r="BK331" i="3"/>
  <c r="J331" i="3"/>
  <c r="BE331" i="3" s="1"/>
  <c r="BI330" i="3"/>
  <c r="BH330" i="3"/>
  <c r="BG330" i="3"/>
  <c r="BF330" i="3"/>
  <c r="T330" i="3"/>
  <c r="R330" i="3"/>
  <c r="P330" i="3"/>
  <c r="BK330" i="3"/>
  <c r="J330" i="3"/>
  <c r="BE330" i="3" s="1"/>
  <c r="BI329" i="3"/>
  <c r="BH329" i="3"/>
  <c r="BG329" i="3"/>
  <c r="BF329" i="3"/>
  <c r="T329" i="3"/>
  <c r="R329" i="3"/>
  <c r="P329" i="3"/>
  <c r="BK329" i="3"/>
  <c r="J329" i="3"/>
  <c r="BE329" i="3" s="1"/>
  <c r="BI326" i="3"/>
  <c r="BH326" i="3"/>
  <c r="BG326" i="3"/>
  <c r="BF326" i="3"/>
  <c r="T326" i="3"/>
  <c r="R326" i="3"/>
  <c r="P326" i="3"/>
  <c r="BK326" i="3"/>
  <c r="J326" i="3"/>
  <c r="BE326" i="3" s="1"/>
  <c r="BI325" i="3"/>
  <c r="BH325" i="3"/>
  <c r="BG325" i="3"/>
  <c r="BF325" i="3"/>
  <c r="T325" i="3"/>
  <c r="R325" i="3"/>
  <c r="P325" i="3"/>
  <c r="BK325" i="3"/>
  <c r="J325" i="3"/>
  <c r="BE325" i="3" s="1"/>
  <c r="BI324" i="3"/>
  <c r="BH324" i="3"/>
  <c r="BG324" i="3"/>
  <c r="BF324" i="3"/>
  <c r="T324" i="3"/>
  <c r="R324" i="3"/>
  <c r="P324" i="3"/>
  <c r="BK324" i="3"/>
  <c r="J324" i="3"/>
  <c r="BE324" i="3" s="1"/>
  <c r="BI323" i="3"/>
  <c r="BH323" i="3"/>
  <c r="BG323" i="3"/>
  <c r="BF323" i="3"/>
  <c r="T323" i="3"/>
  <c r="R323" i="3"/>
  <c r="P323" i="3"/>
  <c r="BK323" i="3"/>
  <c r="J323" i="3"/>
  <c r="BE323" i="3" s="1"/>
  <c r="BI322" i="3"/>
  <c r="BH322" i="3"/>
  <c r="BG322" i="3"/>
  <c r="BF322" i="3"/>
  <c r="T322" i="3"/>
  <c r="R322" i="3"/>
  <c r="P322" i="3"/>
  <c r="BK322" i="3"/>
  <c r="J322" i="3"/>
  <c r="BE322" i="3" s="1"/>
  <c r="BI321" i="3"/>
  <c r="BH321" i="3"/>
  <c r="BG321" i="3"/>
  <c r="BF321" i="3"/>
  <c r="T321" i="3"/>
  <c r="R321" i="3"/>
  <c r="P321" i="3"/>
  <c r="BK321" i="3"/>
  <c r="J321" i="3"/>
  <c r="BE321" i="3" s="1"/>
  <c r="BI320" i="3"/>
  <c r="BH320" i="3"/>
  <c r="BG320" i="3"/>
  <c r="BF320" i="3"/>
  <c r="T320" i="3"/>
  <c r="R320" i="3"/>
  <c r="P320" i="3"/>
  <c r="BK320" i="3"/>
  <c r="J320" i="3"/>
  <c r="BE320" i="3" s="1"/>
  <c r="BI319" i="3"/>
  <c r="BH319" i="3"/>
  <c r="BG319" i="3"/>
  <c r="BF319" i="3"/>
  <c r="T319" i="3"/>
  <c r="R319" i="3"/>
  <c r="P319" i="3"/>
  <c r="BK319" i="3"/>
  <c r="J319" i="3"/>
  <c r="BE319" i="3" s="1"/>
  <c r="BI316" i="3"/>
  <c r="BH316" i="3"/>
  <c r="BG316" i="3"/>
  <c r="BF316" i="3"/>
  <c r="T316" i="3"/>
  <c r="R316" i="3"/>
  <c r="P316" i="3"/>
  <c r="BK316" i="3"/>
  <c r="J316" i="3"/>
  <c r="BE316" i="3" s="1"/>
  <c r="BI315" i="3"/>
  <c r="BH315" i="3"/>
  <c r="BG315" i="3"/>
  <c r="BF315" i="3"/>
  <c r="T315" i="3"/>
  <c r="R315" i="3"/>
  <c r="P315" i="3"/>
  <c r="BK315" i="3"/>
  <c r="J315" i="3"/>
  <c r="BE315" i="3" s="1"/>
  <c r="BI314" i="3"/>
  <c r="BH314" i="3"/>
  <c r="BG314" i="3"/>
  <c r="BF314" i="3"/>
  <c r="T314" i="3"/>
  <c r="R314" i="3"/>
  <c r="P314" i="3"/>
  <c r="BK314" i="3"/>
  <c r="J314" i="3"/>
  <c r="BE314" i="3" s="1"/>
  <c r="BI313" i="3"/>
  <c r="BH313" i="3"/>
  <c r="BG313" i="3"/>
  <c r="BF313" i="3"/>
  <c r="T313" i="3"/>
  <c r="R313" i="3"/>
  <c r="P313" i="3"/>
  <c r="BK313" i="3"/>
  <c r="J313" i="3"/>
  <c r="BE313" i="3"/>
  <c r="BI312" i="3"/>
  <c r="BH312" i="3"/>
  <c r="BG312" i="3"/>
  <c r="BF312" i="3"/>
  <c r="T312" i="3"/>
  <c r="R312" i="3"/>
  <c r="P312" i="3"/>
  <c r="BK312" i="3"/>
  <c r="J312" i="3"/>
  <c r="BE312" i="3" s="1"/>
  <c r="BI311" i="3"/>
  <c r="BH311" i="3"/>
  <c r="BG311" i="3"/>
  <c r="BF311" i="3"/>
  <c r="T311" i="3"/>
  <c r="R311" i="3"/>
  <c r="P311" i="3"/>
  <c r="BK311" i="3"/>
  <c r="J311" i="3"/>
  <c r="BE311" i="3"/>
  <c r="BI309" i="3"/>
  <c r="BH309" i="3"/>
  <c r="BG309" i="3"/>
  <c r="BF309" i="3"/>
  <c r="T309" i="3"/>
  <c r="R309" i="3"/>
  <c r="P309" i="3"/>
  <c r="BK309" i="3"/>
  <c r="J309" i="3"/>
  <c r="BE309" i="3" s="1"/>
  <c r="BI308" i="3"/>
  <c r="BH308" i="3"/>
  <c r="BG308" i="3"/>
  <c r="BF308" i="3"/>
  <c r="T308" i="3"/>
  <c r="R308" i="3"/>
  <c r="P308" i="3"/>
  <c r="BK308" i="3"/>
  <c r="J308" i="3"/>
  <c r="BE308" i="3" s="1"/>
  <c r="BI307" i="3"/>
  <c r="BH307" i="3"/>
  <c r="BG307" i="3"/>
  <c r="BF307" i="3"/>
  <c r="T307" i="3"/>
  <c r="R307" i="3"/>
  <c r="P307" i="3"/>
  <c r="BK307" i="3"/>
  <c r="J307" i="3"/>
  <c r="BE307" i="3" s="1"/>
  <c r="BI304" i="3"/>
  <c r="BH304" i="3"/>
  <c r="BG304" i="3"/>
  <c r="BF304" i="3"/>
  <c r="T304" i="3"/>
  <c r="R304" i="3"/>
  <c r="P304" i="3"/>
  <c r="BK304" i="3"/>
  <c r="J304" i="3"/>
  <c r="BE304" i="3" s="1"/>
  <c r="BI302" i="3"/>
  <c r="BH302" i="3"/>
  <c r="BG302" i="3"/>
  <c r="BF302" i="3"/>
  <c r="T302" i="3"/>
  <c r="R302" i="3"/>
  <c r="P302" i="3"/>
  <c r="P294" i="3" s="1"/>
  <c r="BK302" i="3"/>
  <c r="J302" i="3"/>
  <c r="BE302" i="3"/>
  <c r="BI301" i="3"/>
  <c r="BH301" i="3"/>
  <c r="BG301" i="3"/>
  <c r="BF301" i="3"/>
  <c r="T301" i="3"/>
  <c r="T294" i="3" s="1"/>
  <c r="R301" i="3"/>
  <c r="P301" i="3"/>
  <c r="BK301" i="3"/>
  <c r="J301" i="3"/>
  <c r="BE301" i="3" s="1"/>
  <c r="BI295" i="3"/>
  <c r="BH295" i="3"/>
  <c r="BG295" i="3"/>
  <c r="BF295" i="3"/>
  <c r="T295" i="3"/>
  <c r="R295" i="3"/>
  <c r="P295" i="3"/>
  <c r="BK295" i="3"/>
  <c r="BK294" i="3" s="1"/>
  <c r="J294" i="3" s="1"/>
  <c r="J67" i="3" s="1"/>
  <c r="J295" i="3"/>
  <c r="BE295" i="3" s="1"/>
  <c r="BI293" i="3"/>
  <c r="BH293" i="3"/>
  <c r="BG293" i="3"/>
  <c r="BF293" i="3"/>
  <c r="T293" i="3"/>
  <c r="R293" i="3"/>
  <c r="P293" i="3"/>
  <c r="BK293" i="3"/>
  <c r="J293" i="3"/>
  <c r="BE293" i="3"/>
  <c r="BI292" i="3"/>
  <c r="BH292" i="3"/>
  <c r="BG292" i="3"/>
  <c r="BF292" i="3"/>
  <c r="T292" i="3"/>
  <c r="R292" i="3"/>
  <c r="P292" i="3"/>
  <c r="BK292" i="3"/>
  <c r="J292" i="3"/>
  <c r="BE292" i="3" s="1"/>
  <c r="BI291" i="3"/>
  <c r="BH291" i="3"/>
  <c r="BG291" i="3"/>
  <c r="BF291" i="3"/>
  <c r="T291" i="3"/>
  <c r="R291" i="3"/>
  <c r="P291" i="3"/>
  <c r="BK291" i="3"/>
  <c r="J291" i="3"/>
  <c r="BE291" i="3"/>
  <c r="BI289" i="3"/>
  <c r="BH289" i="3"/>
  <c r="BG289" i="3"/>
  <c r="BF289" i="3"/>
  <c r="T289" i="3"/>
  <c r="R289" i="3"/>
  <c r="P289" i="3"/>
  <c r="BK289" i="3"/>
  <c r="J289" i="3"/>
  <c r="BE289" i="3" s="1"/>
  <c r="BI288" i="3"/>
  <c r="BH288" i="3"/>
  <c r="BG288" i="3"/>
  <c r="BF288" i="3"/>
  <c r="T288" i="3"/>
  <c r="R288" i="3"/>
  <c r="P288" i="3"/>
  <c r="BK288" i="3"/>
  <c r="J288" i="3"/>
  <c r="BE288" i="3" s="1"/>
  <c r="BI286" i="3"/>
  <c r="BH286" i="3"/>
  <c r="BG286" i="3"/>
  <c r="BF286" i="3"/>
  <c r="T286" i="3"/>
  <c r="R286" i="3"/>
  <c r="R279" i="3" s="1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0" i="3"/>
  <c r="BH280" i="3"/>
  <c r="BG280" i="3"/>
  <c r="BF280" i="3"/>
  <c r="T280" i="3"/>
  <c r="R280" i="3"/>
  <c r="P280" i="3"/>
  <c r="BK280" i="3"/>
  <c r="J280" i="3"/>
  <c r="BE280" i="3" s="1"/>
  <c r="BI277" i="3"/>
  <c r="BH277" i="3"/>
  <c r="BG277" i="3"/>
  <c r="BF277" i="3"/>
  <c r="T277" i="3"/>
  <c r="R277" i="3"/>
  <c r="P277" i="3"/>
  <c r="BK277" i="3"/>
  <c r="J277" i="3"/>
  <c r="BE277" i="3" s="1"/>
  <c r="BI275" i="3"/>
  <c r="BH275" i="3"/>
  <c r="BG275" i="3"/>
  <c r="BF275" i="3"/>
  <c r="T275" i="3"/>
  <c r="R275" i="3"/>
  <c r="P275" i="3"/>
  <c r="BK275" i="3"/>
  <c r="BK272" i="3" s="1"/>
  <c r="J272" i="3" s="1"/>
  <c r="J65" i="3" s="1"/>
  <c r="J275" i="3"/>
  <c r="BE275" i="3" s="1"/>
  <c r="BI273" i="3"/>
  <c r="BH273" i="3"/>
  <c r="BG273" i="3"/>
  <c r="BF273" i="3"/>
  <c r="T273" i="3"/>
  <c r="R273" i="3"/>
  <c r="P273" i="3"/>
  <c r="P272" i="3" s="1"/>
  <c r="BK273" i="3"/>
  <c r="J273" i="3"/>
  <c r="BE273" i="3" s="1"/>
  <c r="BI271" i="3"/>
  <c r="BH271" i="3"/>
  <c r="BG271" i="3"/>
  <c r="BF271" i="3"/>
  <c r="T271" i="3"/>
  <c r="R271" i="3"/>
  <c r="P271" i="3"/>
  <c r="BK271" i="3"/>
  <c r="J271" i="3"/>
  <c r="BE271" i="3" s="1"/>
  <c r="BI269" i="3"/>
  <c r="BH269" i="3"/>
  <c r="BG269" i="3"/>
  <c r="BF269" i="3"/>
  <c r="T269" i="3"/>
  <c r="R269" i="3"/>
  <c r="P269" i="3"/>
  <c r="BK269" i="3"/>
  <c r="J269" i="3"/>
  <c r="BE269" i="3" s="1"/>
  <c r="BI268" i="3"/>
  <c r="BH268" i="3"/>
  <c r="BG268" i="3"/>
  <c r="BF268" i="3"/>
  <c r="T268" i="3"/>
  <c r="R268" i="3"/>
  <c r="P268" i="3"/>
  <c r="BK268" i="3"/>
  <c r="J268" i="3"/>
  <c r="BE268" i="3" s="1"/>
  <c r="BI267" i="3"/>
  <c r="BH267" i="3"/>
  <c r="BG267" i="3"/>
  <c r="BF267" i="3"/>
  <c r="T267" i="3"/>
  <c r="R267" i="3"/>
  <c r="P267" i="3"/>
  <c r="BK267" i="3"/>
  <c r="J267" i="3"/>
  <c r="BE267" i="3" s="1"/>
  <c r="BI266" i="3"/>
  <c r="BH266" i="3"/>
  <c r="BG266" i="3"/>
  <c r="BF266" i="3"/>
  <c r="T266" i="3"/>
  <c r="R266" i="3"/>
  <c r="P266" i="3"/>
  <c r="BK266" i="3"/>
  <c r="J266" i="3"/>
  <c r="BE266" i="3" s="1"/>
  <c r="BI264" i="3"/>
  <c r="BH264" i="3"/>
  <c r="BG264" i="3"/>
  <c r="BF264" i="3"/>
  <c r="T264" i="3"/>
  <c r="R264" i="3"/>
  <c r="P264" i="3"/>
  <c r="BK264" i="3"/>
  <c r="J264" i="3"/>
  <c r="BE264" i="3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/>
  <c r="BI261" i="3"/>
  <c r="BH261" i="3"/>
  <c r="BG261" i="3"/>
  <c r="BF261" i="3"/>
  <c r="T261" i="3"/>
  <c r="R261" i="3"/>
  <c r="P261" i="3"/>
  <c r="BK261" i="3"/>
  <c r="J261" i="3"/>
  <c r="BE261" i="3" s="1"/>
  <c r="BI259" i="3"/>
  <c r="BH259" i="3"/>
  <c r="BG259" i="3"/>
  <c r="BF259" i="3"/>
  <c r="T259" i="3"/>
  <c r="R259" i="3"/>
  <c r="P259" i="3"/>
  <c r="BK259" i="3"/>
  <c r="J259" i="3"/>
  <c r="BE259" i="3" s="1"/>
  <c r="BI258" i="3"/>
  <c r="BH258" i="3"/>
  <c r="BG258" i="3"/>
  <c r="BF258" i="3"/>
  <c r="T258" i="3"/>
  <c r="R258" i="3"/>
  <c r="P258" i="3"/>
  <c r="BK258" i="3"/>
  <c r="J258" i="3"/>
  <c r="BE258" i="3" s="1"/>
  <c r="BI256" i="3"/>
  <c r="BH256" i="3"/>
  <c r="BG256" i="3"/>
  <c r="BF256" i="3"/>
  <c r="T256" i="3"/>
  <c r="R256" i="3"/>
  <c r="P256" i="3"/>
  <c r="BK256" i="3"/>
  <c r="J256" i="3"/>
  <c r="BE256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/>
  <c r="BI218" i="3"/>
  <c r="BH218" i="3"/>
  <c r="BG218" i="3"/>
  <c r="BF218" i="3"/>
  <c r="T218" i="3"/>
  <c r="R218" i="3"/>
  <c r="P218" i="3"/>
  <c r="BK218" i="3"/>
  <c r="J218" i="3"/>
  <c r="BE218" i="3" s="1"/>
  <c r="BI206" i="3"/>
  <c r="BH206" i="3"/>
  <c r="BG206" i="3"/>
  <c r="BF206" i="3"/>
  <c r="T206" i="3"/>
  <c r="R206" i="3"/>
  <c r="P206" i="3"/>
  <c r="BK206" i="3"/>
  <c r="J206" i="3"/>
  <c r="BE206" i="3"/>
  <c r="BI200" i="3"/>
  <c r="BH200" i="3"/>
  <c r="BG200" i="3"/>
  <c r="BF200" i="3"/>
  <c r="T200" i="3"/>
  <c r="R200" i="3"/>
  <c r="P200" i="3"/>
  <c r="BK200" i="3"/>
  <c r="J200" i="3"/>
  <c r="BE200" i="3" s="1"/>
  <c r="BI196" i="3"/>
  <c r="BH196" i="3"/>
  <c r="BG196" i="3"/>
  <c r="BF196" i="3"/>
  <c r="T196" i="3"/>
  <c r="R196" i="3"/>
  <c r="P196" i="3"/>
  <c r="BK196" i="3"/>
  <c r="J196" i="3"/>
  <c r="BE196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/>
  <c r="BI184" i="3"/>
  <c r="BH184" i="3"/>
  <c r="BG184" i="3"/>
  <c r="BF184" i="3"/>
  <c r="T184" i="3"/>
  <c r="R184" i="3"/>
  <c r="P184" i="3"/>
  <c r="BK184" i="3"/>
  <c r="J184" i="3"/>
  <c r="BE184" i="3" s="1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 s="1"/>
  <c r="BI173" i="3"/>
  <c r="BH173" i="3"/>
  <c r="BG173" i="3"/>
  <c r="BF173" i="3"/>
  <c r="T173" i="3"/>
  <c r="R173" i="3"/>
  <c r="P173" i="3"/>
  <c r="BK173" i="3"/>
  <c r="J173" i="3"/>
  <c r="BE173" i="3" s="1"/>
  <c r="BI167" i="3"/>
  <c r="BH167" i="3"/>
  <c r="BG167" i="3"/>
  <c r="BF167" i="3"/>
  <c r="T167" i="3"/>
  <c r="R167" i="3"/>
  <c r="P167" i="3"/>
  <c r="BK167" i="3"/>
  <c r="J167" i="3"/>
  <c r="BE167" i="3" s="1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/>
  <c r="BI155" i="3"/>
  <c r="BH155" i="3"/>
  <c r="BG155" i="3"/>
  <c r="BF155" i="3"/>
  <c r="T155" i="3"/>
  <c r="R155" i="3"/>
  <c r="P155" i="3"/>
  <c r="BK155" i="3"/>
  <c r="J155" i="3"/>
  <c r="BE155" i="3" s="1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 s="1"/>
  <c r="BI136" i="3"/>
  <c r="BH136" i="3"/>
  <c r="BG136" i="3"/>
  <c r="BF136" i="3"/>
  <c r="T136" i="3"/>
  <c r="R136" i="3"/>
  <c r="P136" i="3"/>
  <c r="BK136" i="3"/>
  <c r="J136" i="3"/>
  <c r="BE136" i="3" s="1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 s="1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/>
  <c r="BI115" i="3"/>
  <c r="BH115" i="3"/>
  <c r="BG115" i="3"/>
  <c r="BF115" i="3"/>
  <c r="T115" i="3"/>
  <c r="R115" i="3"/>
  <c r="P115" i="3"/>
  <c r="BK115" i="3"/>
  <c r="J115" i="3"/>
  <c r="BE115" i="3" s="1"/>
  <c r="BI112" i="3"/>
  <c r="BH112" i="3"/>
  <c r="BG112" i="3"/>
  <c r="BF112" i="3"/>
  <c r="T112" i="3"/>
  <c r="R112" i="3"/>
  <c r="P112" i="3"/>
  <c r="BK112" i="3"/>
  <c r="J112" i="3"/>
  <c r="BE112" i="3" s="1"/>
  <c r="BI107" i="3"/>
  <c r="BH107" i="3"/>
  <c r="BG107" i="3"/>
  <c r="BF107" i="3"/>
  <c r="T107" i="3"/>
  <c r="R107" i="3"/>
  <c r="P107" i="3"/>
  <c r="BK107" i="3"/>
  <c r="J107" i="3"/>
  <c r="BE107" i="3" s="1"/>
  <c r="BI101" i="3"/>
  <c r="BH101" i="3"/>
  <c r="BG101" i="3"/>
  <c r="BF101" i="3"/>
  <c r="T101" i="3"/>
  <c r="R101" i="3"/>
  <c r="P101" i="3"/>
  <c r="BK101" i="3"/>
  <c r="J101" i="3"/>
  <c r="BE101" i="3"/>
  <c r="BI95" i="3"/>
  <c r="BH95" i="3"/>
  <c r="BG95" i="3"/>
  <c r="BF95" i="3"/>
  <c r="T95" i="3"/>
  <c r="R95" i="3"/>
  <c r="P95" i="3"/>
  <c r="BK95" i="3"/>
  <c r="BK94" i="3" s="1"/>
  <c r="J95" i="3"/>
  <c r="BE95" i="3" s="1"/>
  <c r="J88" i="3"/>
  <c r="F88" i="3"/>
  <c r="F86" i="3"/>
  <c r="E84" i="3"/>
  <c r="J55" i="3"/>
  <c r="F55" i="3"/>
  <c r="F53" i="3"/>
  <c r="E51" i="3"/>
  <c r="J20" i="3"/>
  <c r="E20" i="3"/>
  <c r="F89" i="3" s="1"/>
  <c r="F56" i="3"/>
  <c r="J19" i="3"/>
  <c r="J14" i="3"/>
  <c r="J86" i="3" s="1"/>
  <c r="J53" i="3"/>
  <c r="E7" i="3"/>
  <c r="E80" i="3" s="1"/>
  <c r="J109" i="2"/>
  <c r="J62" i="2" s="1"/>
  <c r="AY53" i="1"/>
  <c r="AX53" i="1"/>
  <c r="BI808" i="2"/>
  <c r="BH808" i="2"/>
  <c r="BG808" i="2"/>
  <c r="BF808" i="2"/>
  <c r="T808" i="2"/>
  <c r="T807" i="2" s="1"/>
  <c r="R808" i="2"/>
  <c r="R807" i="2" s="1"/>
  <c r="P808" i="2"/>
  <c r="P807" i="2" s="1"/>
  <c r="BK808" i="2"/>
  <c r="BK807" i="2"/>
  <c r="J807" i="2" s="1"/>
  <c r="J85" i="2" s="1"/>
  <c r="J808" i="2"/>
  <c r="BE808" i="2" s="1"/>
  <c r="BI806" i="2"/>
  <c r="BH806" i="2"/>
  <c r="BG806" i="2"/>
  <c r="BF806" i="2"/>
  <c r="T806" i="2"/>
  <c r="T805" i="2" s="1"/>
  <c r="T804" i="2" s="1"/>
  <c r="R806" i="2"/>
  <c r="R805" i="2" s="1"/>
  <c r="P806" i="2"/>
  <c r="P805" i="2" s="1"/>
  <c r="P804" i="2" s="1"/>
  <c r="BK806" i="2"/>
  <c r="BK805" i="2" s="1"/>
  <c r="J805" i="2" s="1"/>
  <c r="J806" i="2"/>
  <c r="BE806" i="2" s="1"/>
  <c r="J84" i="2"/>
  <c r="BI802" i="2"/>
  <c r="BH802" i="2"/>
  <c r="BG802" i="2"/>
  <c r="BF802" i="2"/>
  <c r="T802" i="2"/>
  <c r="R802" i="2"/>
  <c r="P802" i="2"/>
  <c r="BK802" i="2"/>
  <c r="BK784" i="2" s="1"/>
  <c r="J784" i="2" s="1"/>
  <c r="J82" i="2" s="1"/>
  <c r="J802" i="2"/>
  <c r="BE802" i="2" s="1"/>
  <c r="BI785" i="2"/>
  <c r="BH785" i="2"/>
  <c r="BG785" i="2"/>
  <c r="BF785" i="2"/>
  <c r="T785" i="2"/>
  <c r="T784" i="2" s="1"/>
  <c r="R785" i="2"/>
  <c r="R784" i="2" s="1"/>
  <c r="P785" i="2"/>
  <c r="BK785" i="2"/>
  <c r="J785" i="2"/>
  <c r="BE785" i="2" s="1"/>
  <c r="BI783" i="2"/>
  <c r="BH783" i="2"/>
  <c r="BG783" i="2"/>
  <c r="BF783" i="2"/>
  <c r="T783" i="2"/>
  <c r="R783" i="2"/>
  <c r="P783" i="2"/>
  <c r="BK783" i="2"/>
  <c r="J783" i="2"/>
  <c r="BE783" i="2" s="1"/>
  <c r="BI779" i="2"/>
  <c r="BH779" i="2"/>
  <c r="BG779" i="2"/>
  <c r="BF779" i="2"/>
  <c r="T779" i="2"/>
  <c r="R779" i="2"/>
  <c r="P779" i="2"/>
  <c r="BK779" i="2"/>
  <c r="J779" i="2"/>
  <c r="BE779" i="2"/>
  <c r="BI775" i="2"/>
  <c r="BH775" i="2"/>
  <c r="BG775" i="2"/>
  <c r="BF775" i="2"/>
  <c r="T775" i="2"/>
  <c r="R775" i="2"/>
  <c r="P775" i="2"/>
  <c r="BK775" i="2"/>
  <c r="J775" i="2"/>
  <c r="BE775" i="2" s="1"/>
  <c r="BI773" i="2"/>
  <c r="BH773" i="2"/>
  <c r="BG773" i="2"/>
  <c r="BF773" i="2"/>
  <c r="T773" i="2"/>
  <c r="R773" i="2"/>
  <c r="P773" i="2"/>
  <c r="BK773" i="2"/>
  <c r="J773" i="2"/>
  <c r="BE773" i="2"/>
  <c r="BI769" i="2"/>
  <c r="BH769" i="2"/>
  <c r="BG769" i="2"/>
  <c r="BF769" i="2"/>
  <c r="T769" i="2"/>
  <c r="R769" i="2"/>
  <c r="P769" i="2"/>
  <c r="BK769" i="2"/>
  <c r="J769" i="2"/>
  <c r="BE769" i="2" s="1"/>
  <c r="BI767" i="2"/>
  <c r="BH767" i="2"/>
  <c r="BG767" i="2"/>
  <c r="BF767" i="2"/>
  <c r="T767" i="2"/>
  <c r="R767" i="2"/>
  <c r="P767" i="2"/>
  <c r="BK767" i="2"/>
  <c r="J767" i="2"/>
  <c r="BE767" i="2"/>
  <c r="BI764" i="2"/>
  <c r="BH764" i="2"/>
  <c r="BG764" i="2"/>
  <c r="BF764" i="2"/>
  <c r="T764" i="2"/>
  <c r="R764" i="2"/>
  <c r="R757" i="2" s="1"/>
  <c r="P764" i="2"/>
  <c r="BK764" i="2"/>
  <c r="J764" i="2"/>
  <c r="BE764" i="2" s="1"/>
  <c r="BI762" i="2"/>
  <c r="BH762" i="2"/>
  <c r="BG762" i="2"/>
  <c r="BF762" i="2"/>
  <c r="T762" i="2"/>
  <c r="R762" i="2"/>
  <c r="P762" i="2"/>
  <c r="BK762" i="2"/>
  <c r="J762" i="2"/>
  <c r="BE762" i="2" s="1"/>
  <c r="BI758" i="2"/>
  <c r="BH758" i="2"/>
  <c r="BG758" i="2"/>
  <c r="BF758" i="2"/>
  <c r="T758" i="2"/>
  <c r="R758" i="2"/>
  <c r="P758" i="2"/>
  <c r="BK758" i="2"/>
  <c r="J758" i="2"/>
  <c r="BE758" i="2" s="1"/>
  <c r="BI756" i="2"/>
  <c r="BH756" i="2"/>
  <c r="BG756" i="2"/>
  <c r="BF756" i="2"/>
  <c r="T756" i="2"/>
  <c r="R756" i="2"/>
  <c r="P756" i="2"/>
  <c r="BK756" i="2"/>
  <c r="J756" i="2"/>
  <c r="BE756" i="2" s="1"/>
  <c r="BI753" i="2"/>
  <c r="BH753" i="2"/>
  <c r="BG753" i="2"/>
  <c r="BF753" i="2"/>
  <c r="T753" i="2"/>
  <c r="R753" i="2"/>
  <c r="P753" i="2"/>
  <c r="BK753" i="2"/>
  <c r="J753" i="2"/>
  <c r="BE753" i="2" s="1"/>
  <c r="BI751" i="2"/>
  <c r="BH751" i="2"/>
  <c r="BG751" i="2"/>
  <c r="BF751" i="2"/>
  <c r="T751" i="2"/>
  <c r="R751" i="2"/>
  <c r="P751" i="2"/>
  <c r="BK751" i="2"/>
  <c r="J751" i="2"/>
  <c r="BE751" i="2" s="1"/>
  <c r="BI746" i="2"/>
  <c r="BH746" i="2"/>
  <c r="BG746" i="2"/>
  <c r="BF746" i="2"/>
  <c r="T746" i="2"/>
  <c r="R746" i="2"/>
  <c r="P746" i="2"/>
  <c r="BK746" i="2"/>
  <c r="J746" i="2"/>
  <c r="BE746" i="2"/>
  <c r="BI745" i="2"/>
  <c r="BH745" i="2"/>
  <c r="BG745" i="2"/>
  <c r="BF745" i="2"/>
  <c r="T745" i="2"/>
  <c r="R745" i="2"/>
  <c r="P745" i="2"/>
  <c r="BK745" i="2"/>
  <c r="J745" i="2"/>
  <c r="BE745" i="2" s="1"/>
  <c r="BI743" i="2"/>
  <c r="BH743" i="2"/>
  <c r="BG743" i="2"/>
  <c r="BF743" i="2"/>
  <c r="T743" i="2"/>
  <c r="R743" i="2"/>
  <c r="P743" i="2"/>
  <c r="BK743" i="2"/>
  <c r="J743" i="2"/>
  <c r="BE743" i="2"/>
  <c r="BI739" i="2"/>
  <c r="BH739" i="2"/>
  <c r="BG739" i="2"/>
  <c r="BF739" i="2"/>
  <c r="T739" i="2"/>
  <c r="R739" i="2"/>
  <c r="P739" i="2"/>
  <c r="BK739" i="2"/>
  <c r="J739" i="2"/>
  <c r="BE739" i="2" s="1"/>
  <c r="BI737" i="2"/>
  <c r="BH737" i="2"/>
  <c r="BG737" i="2"/>
  <c r="BF737" i="2"/>
  <c r="T737" i="2"/>
  <c r="R737" i="2"/>
  <c r="P737" i="2"/>
  <c r="BK737" i="2"/>
  <c r="J737" i="2"/>
  <c r="BE737" i="2"/>
  <c r="BI735" i="2"/>
  <c r="BH735" i="2"/>
  <c r="BG735" i="2"/>
  <c r="BF735" i="2"/>
  <c r="T735" i="2"/>
  <c r="R735" i="2"/>
  <c r="P735" i="2"/>
  <c r="BK735" i="2"/>
  <c r="J735" i="2"/>
  <c r="BE735" i="2" s="1"/>
  <c r="BI731" i="2"/>
  <c r="BH731" i="2"/>
  <c r="BG731" i="2"/>
  <c r="BF731" i="2"/>
  <c r="T731" i="2"/>
  <c r="R731" i="2"/>
  <c r="P731" i="2"/>
  <c r="BK731" i="2"/>
  <c r="J731" i="2"/>
  <c r="BE731" i="2" s="1"/>
  <c r="BI730" i="2"/>
  <c r="BH730" i="2"/>
  <c r="BG730" i="2"/>
  <c r="BF730" i="2"/>
  <c r="T730" i="2"/>
  <c r="R730" i="2"/>
  <c r="P730" i="2"/>
  <c r="BK730" i="2"/>
  <c r="J730" i="2"/>
  <c r="BE730" i="2" s="1"/>
  <c r="BI729" i="2"/>
  <c r="BH729" i="2"/>
  <c r="BG729" i="2"/>
  <c r="BF729" i="2"/>
  <c r="T729" i="2"/>
  <c r="R729" i="2"/>
  <c r="P729" i="2"/>
  <c r="BK729" i="2"/>
  <c r="J729" i="2"/>
  <c r="BE729" i="2"/>
  <c r="BI728" i="2"/>
  <c r="BH728" i="2"/>
  <c r="BG728" i="2"/>
  <c r="BF728" i="2"/>
  <c r="T728" i="2"/>
  <c r="R728" i="2"/>
  <c r="P728" i="2"/>
  <c r="BK728" i="2"/>
  <c r="J728" i="2"/>
  <c r="BE728" i="2" s="1"/>
  <c r="BI726" i="2"/>
  <c r="BH726" i="2"/>
  <c r="BG726" i="2"/>
  <c r="BF726" i="2"/>
  <c r="T726" i="2"/>
  <c r="R726" i="2"/>
  <c r="P726" i="2"/>
  <c r="BK726" i="2"/>
  <c r="J726" i="2"/>
  <c r="BE726" i="2"/>
  <c r="BI724" i="2"/>
  <c r="BH724" i="2"/>
  <c r="BG724" i="2"/>
  <c r="BF724" i="2"/>
  <c r="T724" i="2"/>
  <c r="R724" i="2"/>
  <c r="P724" i="2"/>
  <c r="BK724" i="2"/>
  <c r="J724" i="2"/>
  <c r="BE724" i="2" s="1"/>
  <c r="BI722" i="2"/>
  <c r="BH722" i="2"/>
  <c r="BG722" i="2"/>
  <c r="BF722" i="2"/>
  <c r="T722" i="2"/>
  <c r="R722" i="2"/>
  <c r="P722" i="2"/>
  <c r="BK722" i="2"/>
  <c r="J722" i="2"/>
  <c r="BE722" i="2" s="1"/>
  <c r="BI720" i="2"/>
  <c r="BH720" i="2"/>
  <c r="BG720" i="2"/>
  <c r="BF720" i="2"/>
  <c r="T720" i="2"/>
  <c r="R720" i="2"/>
  <c r="P720" i="2"/>
  <c r="BK720" i="2"/>
  <c r="J720" i="2"/>
  <c r="BE720" i="2"/>
  <c r="BI719" i="2"/>
  <c r="BH719" i="2"/>
  <c r="BG719" i="2"/>
  <c r="BF719" i="2"/>
  <c r="T719" i="2"/>
  <c r="R719" i="2"/>
  <c r="P719" i="2"/>
  <c r="BK719" i="2"/>
  <c r="J719" i="2"/>
  <c r="BE719" i="2" s="1"/>
  <c r="BI718" i="2"/>
  <c r="BH718" i="2"/>
  <c r="BG718" i="2"/>
  <c r="BF718" i="2"/>
  <c r="T718" i="2"/>
  <c r="R718" i="2"/>
  <c r="P718" i="2"/>
  <c r="BK718" i="2"/>
  <c r="J718" i="2"/>
  <c r="BE718" i="2"/>
  <c r="BI717" i="2"/>
  <c r="BH717" i="2"/>
  <c r="BG717" i="2"/>
  <c r="BF717" i="2"/>
  <c r="T717" i="2"/>
  <c r="R717" i="2"/>
  <c r="P717" i="2"/>
  <c r="BK717" i="2"/>
  <c r="J717" i="2"/>
  <c r="BE717" i="2" s="1"/>
  <c r="BI716" i="2"/>
  <c r="BH716" i="2"/>
  <c r="BG716" i="2"/>
  <c r="BF716" i="2"/>
  <c r="T716" i="2"/>
  <c r="R716" i="2"/>
  <c r="P716" i="2"/>
  <c r="BK716" i="2"/>
  <c r="J716" i="2"/>
  <c r="BE716" i="2" s="1"/>
  <c r="BI715" i="2"/>
  <c r="BH715" i="2"/>
  <c r="BG715" i="2"/>
  <c r="BF715" i="2"/>
  <c r="T715" i="2"/>
  <c r="R715" i="2"/>
  <c r="P715" i="2"/>
  <c r="BK715" i="2"/>
  <c r="J715" i="2"/>
  <c r="BE715" i="2" s="1"/>
  <c r="BI714" i="2"/>
  <c r="BH714" i="2"/>
  <c r="BG714" i="2"/>
  <c r="BF714" i="2"/>
  <c r="T714" i="2"/>
  <c r="R714" i="2"/>
  <c r="R713" i="2" s="1"/>
  <c r="P714" i="2"/>
  <c r="BK714" i="2"/>
  <c r="J714" i="2"/>
  <c r="BE714" i="2"/>
  <c r="BI712" i="2"/>
  <c r="BH712" i="2"/>
  <c r="BG712" i="2"/>
  <c r="BF712" i="2"/>
  <c r="T712" i="2"/>
  <c r="R712" i="2"/>
  <c r="P712" i="2"/>
  <c r="BK712" i="2"/>
  <c r="J712" i="2"/>
  <c r="BE712" i="2"/>
  <c r="BI710" i="2"/>
  <c r="BH710" i="2"/>
  <c r="BG710" i="2"/>
  <c r="BF710" i="2"/>
  <c r="T710" i="2"/>
  <c r="R710" i="2"/>
  <c r="P710" i="2"/>
  <c r="BK710" i="2"/>
  <c r="J710" i="2"/>
  <c r="BE710" i="2" s="1"/>
  <c r="BI708" i="2"/>
  <c r="BH708" i="2"/>
  <c r="BG708" i="2"/>
  <c r="BF708" i="2"/>
  <c r="T708" i="2"/>
  <c r="R708" i="2"/>
  <c r="P708" i="2"/>
  <c r="BK708" i="2"/>
  <c r="J708" i="2"/>
  <c r="BE708" i="2" s="1"/>
  <c r="BI704" i="2"/>
  <c r="BH704" i="2"/>
  <c r="BG704" i="2"/>
  <c r="BF704" i="2"/>
  <c r="T704" i="2"/>
  <c r="R704" i="2"/>
  <c r="P704" i="2"/>
  <c r="BK704" i="2"/>
  <c r="J704" i="2"/>
  <c r="BE704" i="2" s="1"/>
  <c r="BI702" i="2"/>
  <c r="BH702" i="2"/>
  <c r="BG702" i="2"/>
  <c r="BF702" i="2"/>
  <c r="T702" i="2"/>
  <c r="R702" i="2"/>
  <c r="P702" i="2"/>
  <c r="BK702" i="2"/>
  <c r="J702" i="2"/>
  <c r="BE702" i="2"/>
  <c r="BI697" i="2"/>
  <c r="BH697" i="2"/>
  <c r="BG697" i="2"/>
  <c r="BF697" i="2"/>
  <c r="T697" i="2"/>
  <c r="R697" i="2"/>
  <c r="P697" i="2"/>
  <c r="BK697" i="2"/>
  <c r="J697" i="2"/>
  <c r="BE697" i="2" s="1"/>
  <c r="BI695" i="2"/>
  <c r="BH695" i="2"/>
  <c r="BG695" i="2"/>
  <c r="BF695" i="2"/>
  <c r="T695" i="2"/>
  <c r="R695" i="2"/>
  <c r="P695" i="2"/>
  <c r="BK695" i="2"/>
  <c r="J695" i="2"/>
  <c r="BE695" i="2"/>
  <c r="BI693" i="2"/>
  <c r="BH693" i="2"/>
  <c r="BG693" i="2"/>
  <c r="BF693" i="2"/>
  <c r="T693" i="2"/>
  <c r="R693" i="2"/>
  <c r="P693" i="2"/>
  <c r="BK693" i="2"/>
  <c r="J693" i="2"/>
  <c r="BE693" i="2" s="1"/>
  <c r="BI692" i="2"/>
  <c r="BH692" i="2"/>
  <c r="BG692" i="2"/>
  <c r="BF692" i="2"/>
  <c r="T692" i="2"/>
  <c r="R692" i="2"/>
  <c r="P692" i="2"/>
  <c r="BK692" i="2"/>
  <c r="J692" i="2"/>
  <c r="BE692" i="2" s="1"/>
  <c r="BI691" i="2"/>
  <c r="BH691" i="2"/>
  <c r="BG691" i="2"/>
  <c r="BF691" i="2"/>
  <c r="T691" i="2"/>
  <c r="R691" i="2"/>
  <c r="P691" i="2"/>
  <c r="BK691" i="2"/>
  <c r="J691" i="2"/>
  <c r="BE691" i="2"/>
  <c r="BI690" i="2"/>
  <c r="BH690" i="2"/>
  <c r="BG690" i="2"/>
  <c r="BF690" i="2"/>
  <c r="T690" i="2"/>
  <c r="R690" i="2"/>
  <c r="P690" i="2"/>
  <c r="BK690" i="2"/>
  <c r="J690" i="2"/>
  <c r="BE690" i="2" s="1"/>
  <c r="BI688" i="2"/>
  <c r="BH688" i="2"/>
  <c r="BG688" i="2"/>
  <c r="BF688" i="2"/>
  <c r="T688" i="2"/>
  <c r="R688" i="2"/>
  <c r="P688" i="2"/>
  <c r="BK688" i="2"/>
  <c r="J688" i="2"/>
  <c r="BE688" i="2"/>
  <c r="BI686" i="2"/>
  <c r="BH686" i="2"/>
  <c r="BG686" i="2"/>
  <c r="BF686" i="2"/>
  <c r="T686" i="2"/>
  <c r="R686" i="2"/>
  <c r="P686" i="2"/>
  <c r="BK686" i="2"/>
  <c r="J686" i="2"/>
  <c r="BE686" i="2" s="1"/>
  <c r="BI684" i="2"/>
  <c r="BH684" i="2"/>
  <c r="BG684" i="2"/>
  <c r="BF684" i="2"/>
  <c r="T684" i="2"/>
  <c r="R684" i="2"/>
  <c r="P684" i="2"/>
  <c r="BK684" i="2"/>
  <c r="BK678" i="2" s="1"/>
  <c r="J678" i="2" s="1"/>
  <c r="J77" i="2" s="1"/>
  <c r="J684" i="2"/>
  <c r="BE684" i="2" s="1"/>
  <c r="BI679" i="2"/>
  <c r="BH679" i="2"/>
  <c r="BG679" i="2"/>
  <c r="BF679" i="2"/>
  <c r="T679" i="2"/>
  <c r="R679" i="2"/>
  <c r="P679" i="2"/>
  <c r="BK679" i="2"/>
  <c r="J679" i="2"/>
  <c r="BE679" i="2" s="1"/>
  <c r="BI677" i="2"/>
  <c r="BH677" i="2"/>
  <c r="BG677" i="2"/>
  <c r="BF677" i="2"/>
  <c r="T677" i="2"/>
  <c r="R677" i="2"/>
  <c r="P677" i="2"/>
  <c r="BK677" i="2"/>
  <c r="J677" i="2"/>
  <c r="BE677" i="2" s="1"/>
  <c r="BI674" i="2"/>
  <c r="BH674" i="2"/>
  <c r="BG674" i="2"/>
  <c r="BF674" i="2"/>
  <c r="T674" i="2"/>
  <c r="R674" i="2"/>
  <c r="P674" i="2"/>
  <c r="P670" i="2" s="1"/>
  <c r="BK674" i="2"/>
  <c r="J674" i="2"/>
  <c r="BE674" i="2"/>
  <c r="BI672" i="2"/>
  <c r="BH672" i="2"/>
  <c r="BG672" i="2"/>
  <c r="BF672" i="2"/>
  <c r="T672" i="2"/>
  <c r="T670" i="2" s="1"/>
  <c r="R672" i="2"/>
  <c r="P672" i="2"/>
  <c r="BK672" i="2"/>
  <c r="J672" i="2"/>
  <c r="BE672" i="2" s="1"/>
  <c r="BI671" i="2"/>
  <c r="BH671" i="2"/>
  <c r="BG671" i="2"/>
  <c r="BF671" i="2"/>
  <c r="T671" i="2"/>
  <c r="R671" i="2"/>
  <c r="R670" i="2" s="1"/>
  <c r="P671" i="2"/>
  <c r="BK671" i="2"/>
  <c r="BK670" i="2" s="1"/>
  <c r="J670" i="2" s="1"/>
  <c r="J76" i="2" s="1"/>
  <c r="J671" i="2"/>
  <c r="BE671" i="2"/>
  <c r="BI669" i="2"/>
  <c r="BH669" i="2"/>
  <c r="BG669" i="2"/>
  <c r="BF669" i="2"/>
  <c r="T669" i="2"/>
  <c r="R669" i="2"/>
  <c r="P669" i="2"/>
  <c r="BK669" i="2"/>
  <c r="J669" i="2"/>
  <c r="BE669" i="2" s="1"/>
  <c r="BI665" i="2"/>
  <c r="BH665" i="2"/>
  <c r="BG665" i="2"/>
  <c r="BF665" i="2"/>
  <c r="T665" i="2"/>
  <c r="R665" i="2"/>
  <c r="P665" i="2"/>
  <c r="BK665" i="2"/>
  <c r="J665" i="2"/>
  <c r="BE665" i="2"/>
  <c r="BI663" i="2"/>
  <c r="BH663" i="2"/>
  <c r="BG663" i="2"/>
  <c r="BF663" i="2"/>
  <c r="T663" i="2"/>
  <c r="R663" i="2"/>
  <c r="P663" i="2"/>
  <c r="BK663" i="2"/>
  <c r="J663" i="2"/>
  <c r="BE663" i="2" s="1"/>
  <c r="BI661" i="2"/>
  <c r="BH661" i="2"/>
  <c r="BG661" i="2"/>
  <c r="BF661" i="2"/>
  <c r="T661" i="2"/>
  <c r="R661" i="2"/>
  <c r="P661" i="2"/>
  <c r="BK661" i="2"/>
  <c r="J661" i="2"/>
  <c r="BE661" i="2"/>
  <c r="BI659" i="2"/>
  <c r="BH659" i="2"/>
  <c r="BG659" i="2"/>
  <c r="BF659" i="2"/>
  <c r="T659" i="2"/>
  <c r="R659" i="2"/>
  <c r="P659" i="2"/>
  <c r="BK659" i="2"/>
  <c r="J659" i="2"/>
  <c r="BE659" i="2" s="1"/>
  <c r="BI657" i="2"/>
  <c r="BH657" i="2"/>
  <c r="BG657" i="2"/>
  <c r="BF657" i="2"/>
  <c r="T657" i="2"/>
  <c r="R657" i="2"/>
  <c r="P657" i="2"/>
  <c r="BK657" i="2"/>
  <c r="J657" i="2"/>
  <c r="BE657" i="2"/>
  <c r="BI655" i="2"/>
  <c r="BH655" i="2"/>
  <c r="BG655" i="2"/>
  <c r="BF655" i="2"/>
  <c r="T655" i="2"/>
  <c r="R655" i="2"/>
  <c r="P655" i="2"/>
  <c r="BK655" i="2"/>
  <c r="J655" i="2"/>
  <c r="BE655" i="2" s="1"/>
  <c r="BI653" i="2"/>
  <c r="BH653" i="2"/>
  <c r="BG653" i="2"/>
  <c r="BF653" i="2"/>
  <c r="T653" i="2"/>
  <c r="R653" i="2"/>
  <c r="P653" i="2"/>
  <c r="BK653" i="2"/>
  <c r="J653" i="2"/>
  <c r="BE653" i="2"/>
  <c r="BI649" i="2"/>
  <c r="BH649" i="2"/>
  <c r="BG649" i="2"/>
  <c r="BF649" i="2"/>
  <c r="T649" i="2"/>
  <c r="R649" i="2"/>
  <c r="P649" i="2"/>
  <c r="BK649" i="2"/>
  <c r="J649" i="2"/>
  <c r="BE649" i="2" s="1"/>
  <c r="BI640" i="2"/>
  <c r="BH640" i="2"/>
  <c r="BG640" i="2"/>
  <c r="BF640" i="2"/>
  <c r="T640" i="2"/>
  <c r="R640" i="2"/>
  <c r="P640" i="2"/>
  <c r="BK640" i="2"/>
  <c r="J640" i="2"/>
  <c r="BE640" i="2"/>
  <c r="BI638" i="2"/>
  <c r="BH638" i="2"/>
  <c r="BG638" i="2"/>
  <c r="BF638" i="2"/>
  <c r="T638" i="2"/>
  <c r="R638" i="2"/>
  <c r="P638" i="2"/>
  <c r="BK638" i="2"/>
  <c r="J638" i="2"/>
  <c r="BE638" i="2" s="1"/>
  <c r="BI628" i="2"/>
  <c r="BH628" i="2"/>
  <c r="BG628" i="2"/>
  <c r="BF628" i="2"/>
  <c r="T628" i="2"/>
  <c r="R628" i="2"/>
  <c r="P628" i="2"/>
  <c r="BK628" i="2"/>
  <c r="J628" i="2"/>
  <c r="BE628" i="2"/>
  <c r="BI622" i="2"/>
  <c r="BH622" i="2"/>
  <c r="BG622" i="2"/>
  <c r="BF622" i="2"/>
  <c r="T622" i="2"/>
  <c r="R622" i="2"/>
  <c r="P622" i="2"/>
  <c r="BK622" i="2"/>
  <c r="BK615" i="2" s="1"/>
  <c r="J622" i="2"/>
  <c r="BE622" i="2" s="1"/>
  <c r="BI616" i="2"/>
  <c r="BH616" i="2"/>
  <c r="BG616" i="2"/>
  <c r="BF616" i="2"/>
  <c r="T616" i="2"/>
  <c r="R616" i="2"/>
  <c r="P616" i="2"/>
  <c r="BK616" i="2"/>
  <c r="J615" i="2"/>
  <c r="J75" i="2" s="1"/>
  <c r="J616" i="2"/>
  <c r="BE616" i="2" s="1"/>
  <c r="BI614" i="2"/>
  <c r="BH614" i="2"/>
  <c r="BG614" i="2"/>
  <c r="BF614" i="2"/>
  <c r="T614" i="2"/>
  <c r="R614" i="2"/>
  <c r="P614" i="2"/>
  <c r="BK614" i="2"/>
  <c r="J614" i="2"/>
  <c r="BE614" i="2" s="1"/>
  <c r="BI612" i="2"/>
  <c r="BH612" i="2"/>
  <c r="BG612" i="2"/>
  <c r="BF612" i="2"/>
  <c r="T612" i="2"/>
  <c r="R612" i="2"/>
  <c r="P612" i="2"/>
  <c r="BK612" i="2"/>
  <c r="J612" i="2"/>
  <c r="BE612" i="2"/>
  <c r="BI611" i="2"/>
  <c r="BH611" i="2"/>
  <c r="BG611" i="2"/>
  <c r="BF611" i="2"/>
  <c r="T611" i="2"/>
  <c r="R611" i="2"/>
  <c r="P611" i="2"/>
  <c r="BK611" i="2"/>
  <c r="J611" i="2"/>
  <c r="BE611" i="2" s="1"/>
  <c r="BI610" i="2"/>
  <c r="BH610" i="2"/>
  <c r="BG610" i="2"/>
  <c r="BF610" i="2"/>
  <c r="T610" i="2"/>
  <c r="R610" i="2"/>
  <c r="P610" i="2"/>
  <c r="BK610" i="2"/>
  <c r="J610" i="2"/>
  <c r="BE610" i="2"/>
  <c r="BI609" i="2"/>
  <c r="BH609" i="2"/>
  <c r="BG609" i="2"/>
  <c r="BF609" i="2"/>
  <c r="T609" i="2"/>
  <c r="R609" i="2"/>
  <c r="P609" i="2"/>
  <c r="BK609" i="2"/>
  <c r="J609" i="2"/>
  <c r="BE609" i="2" s="1"/>
  <c r="BI605" i="2"/>
  <c r="BH605" i="2"/>
  <c r="BG605" i="2"/>
  <c r="BF605" i="2"/>
  <c r="T605" i="2"/>
  <c r="R605" i="2"/>
  <c r="P605" i="2"/>
  <c r="BK605" i="2"/>
  <c r="J605" i="2"/>
  <c r="BE605" i="2"/>
  <c r="BI604" i="2"/>
  <c r="BH604" i="2"/>
  <c r="BG604" i="2"/>
  <c r="BF604" i="2"/>
  <c r="T604" i="2"/>
  <c r="R604" i="2"/>
  <c r="P604" i="2"/>
  <c r="BK604" i="2"/>
  <c r="J604" i="2"/>
  <c r="BE604" i="2"/>
  <c r="BI603" i="2"/>
  <c r="BH603" i="2"/>
  <c r="BG603" i="2"/>
  <c r="BF603" i="2"/>
  <c r="T603" i="2"/>
  <c r="R603" i="2"/>
  <c r="P603" i="2"/>
  <c r="BK603" i="2"/>
  <c r="J603" i="2"/>
  <c r="BE603" i="2"/>
  <c r="BI602" i="2"/>
  <c r="BH602" i="2"/>
  <c r="BG602" i="2"/>
  <c r="BF602" i="2"/>
  <c r="T602" i="2"/>
  <c r="T601" i="2"/>
  <c r="R602" i="2"/>
  <c r="P602" i="2"/>
  <c r="P601" i="2" s="1"/>
  <c r="BK602" i="2"/>
  <c r="J602" i="2"/>
  <c r="BE602" i="2" s="1"/>
  <c r="BI600" i="2"/>
  <c r="BH600" i="2"/>
  <c r="BG600" i="2"/>
  <c r="BF600" i="2"/>
  <c r="T600" i="2"/>
  <c r="T597" i="2" s="1"/>
  <c r="R600" i="2"/>
  <c r="P600" i="2"/>
  <c r="BK600" i="2"/>
  <c r="J600" i="2"/>
  <c r="BE600" i="2" s="1"/>
  <c r="BI598" i="2"/>
  <c r="BH598" i="2"/>
  <c r="BG598" i="2"/>
  <c r="BF598" i="2"/>
  <c r="T598" i="2"/>
  <c r="R598" i="2"/>
  <c r="R597" i="2" s="1"/>
  <c r="P598" i="2"/>
  <c r="P597" i="2" s="1"/>
  <c r="BK598" i="2"/>
  <c r="BK597" i="2" s="1"/>
  <c r="J597" i="2" s="1"/>
  <c r="J73" i="2" s="1"/>
  <c r="J598" i="2"/>
  <c r="BE598" i="2"/>
  <c r="BI596" i="2"/>
  <c r="BH596" i="2"/>
  <c r="BG596" i="2"/>
  <c r="BF596" i="2"/>
  <c r="T596" i="2"/>
  <c r="R596" i="2"/>
  <c r="P596" i="2"/>
  <c r="BK596" i="2"/>
  <c r="J596" i="2"/>
  <c r="BE596" i="2"/>
  <c r="BI594" i="2"/>
  <c r="BH594" i="2"/>
  <c r="BG594" i="2"/>
  <c r="BF594" i="2"/>
  <c r="T594" i="2"/>
  <c r="R594" i="2"/>
  <c r="P594" i="2"/>
  <c r="BK594" i="2"/>
  <c r="J594" i="2"/>
  <c r="BE594" i="2" s="1"/>
  <c r="BI593" i="2"/>
  <c r="BH593" i="2"/>
  <c r="BG593" i="2"/>
  <c r="BF593" i="2"/>
  <c r="T593" i="2"/>
  <c r="R593" i="2"/>
  <c r="P593" i="2"/>
  <c r="BK593" i="2"/>
  <c r="J593" i="2"/>
  <c r="BE593" i="2" s="1"/>
  <c r="BI591" i="2"/>
  <c r="BH591" i="2"/>
  <c r="BG591" i="2"/>
  <c r="BF591" i="2"/>
  <c r="T591" i="2"/>
  <c r="R591" i="2"/>
  <c r="P591" i="2"/>
  <c r="BK591" i="2"/>
  <c r="J591" i="2"/>
  <c r="BE591" i="2" s="1"/>
  <c r="BI587" i="2"/>
  <c r="BH587" i="2"/>
  <c r="BG587" i="2"/>
  <c r="BF587" i="2"/>
  <c r="T587" i="2"/>
  <c r="R587" i="2"/>
  <c r="P587" i="2"/>
  <c r="BK587" i="2"/>
  <c r="J587" i="2"/>
  <c r="BE587" i="2"/>
  <c r="BI585" i="2"/>
  <c r="BH585" i="2"/>
  <c r="BG585" i="2"/>
  <c r="BF585" i="2"/>
  <c r="T585" i="2"/>
  <c r="R585" i="2"/>
  <c r="P585" i="2"/>
  <c r="BK585" i="2"/>
  <c r="J585" i="2"/>
  <c r="BE585" i="2" s="1"/>
  <c r="BI583" i="2"/>
  <c r="BH583" i="2"/>
  <c r="BG583" i="2"/>
  <c r="BF583" i="2"/>
  <c r="T583" i="2"/>
  <c r="R583" i="2"/>
  <c r="P583" i="2"/>
  <c r="BK583" i="2"/>
  <c r="J583" i="2"/>
  <c r="BE583" i="2" s="1"/>
  <c r="BI581" i="2"/>
  <c r="BH581" i="2"/>
  <c r="BG581" i="2"/>
  <c r="BF581" i="2"/>
  <c r="T581" i="2"/>
  <c r="R581" i="2"/>
  <c r="P581" i="2"/>
  <c r="BK581" i="2"/>
  <c r="J581" i="2"/>
  <c r="BE581" i="2" s="1"/>
  <c r="BI578" i="2"/>
  <c r="BH578" i="2"/>
  <c r="BG578" i="2"/>
  <c r="BF578" i="2"/>
  <c r="T578" i="2"/>
  <c r="R578" i="2"/>
  <c r="P578" i="2"/>
  <c r="BK578" i="2"/>
  <c r="J578" i="2"/>
  <c r="BE578" i="2"/>
  <c r="BI576" i="2"/>
  <c r="BH576" i="2"/>
  <c r="BG576" i="2"/>
  <c r="BF576" i="2"/>
  <c r="T576" i="2"/>
  <c r="R576" i="2"/>
  <c r="P576" i="2"/>
  <c r="BK576" i="2"/>
  <c r="J576" i="2"/>
  <c r="BE576" i="2" s="1"/>
  <c r="BI573" i="2"/>
  <c r="BH573" i="2"/>
  <c r="BG573" i="2"/>
  <c r="BF573" i="2"/>
  <c r="T573" i="2"/>
  <c r="R573" i="2"/>
  <c r="P573" i="2"/>
  <c r="BK573" i="2"/>
  <c r="J573" i="2"/>
  <c r="BE573" i="2" s="1"/>
  <c r="BI571" i="2"/>
  <c r="BH571" i="2"/>
  <c r="BG571" i="2"/>
  <c r="BF571" i="2"/>
  <c r="T571" i="2"/>
  <c r="R571" i="2"/>
  <c r="P571" i="2"/>
  <c r="BK571" i="2"/>
  <c r="J571" i="2"/>
  <c r="BE571" i="2" s="1"/>
  <c r="BI568" i="2"/>
  <c r="BH568" i="2"/>
  <c r="BG568" i="2"/>
  <c r="BF568" i="2"/>
  <c r="T568" i="2"/>
  <c r="R568" i="2"/>
  <c r="P568" i="2"/>
  <c r="BK568" i="2"/>
  <c r="J568" i="2"/>
  <c r="BE568" i="2"/>
  <c r="BI564" i="2"/>
  <c r="BH564" i="2"/>
  <c r="BG564" i="2"/>
  <c r="BF564" i="2"/>
  <c r="T564" i="2"/>
  <c r="R564" i="2"/>
  <c r="P564" i="2"/>
  <c r="BK564" i="2"/>
  <c r="J564" i="2"/>
  <c r="BE564" i="2" s="1"/>
  <c r="BI561" i="2"/>
  <c r="BH561" i="2"/>
  <c r="BG561" i="2"/>
  <c r="BF561" i="2"/>
  <c r="T561" i="2"/>
  <c r="R561" i="2"/>
  <c r="P561" i="2"/>
  <c r="BK561" i="2"/>
  <c r="J561" i="2"/>
  <c r="BE561" i="2"/>
  <c r="BI559" i="2"/>
  <c r="BH559" i="2"/>
  <c r="BG559" i="2"/>
  <c r="BF559" i="2"/>
  <c r="T559" i="2"/>
  <c r="R559" i="2"/>
  <c r="P559" i="2"/>
  <c r="BK559" i="2"/>
  <c r="J559" i="2"/>
  <c r="BE559" i="2" s="1"/>
  <c r="BI557" i="2"/>
  <c r="BH557" i="2"/>
  <c r="BG557" i="2"/>
  <c r="BF557" i="2"/>
  <c r="T557" i="2"/>
  <c r="R557" i="2"/>
  <c r="P557" i="2"/>
  <c r="BK557" i="2"/>
  <c r="J557" i="2"/>
  <c r="BE557" i="2"/>
  <c r="BI555" i="2"/>
  <c r="BH555" i="2"/>
  <c r="BG555" i="2"/>
  <c r="BF555" i="2"/>
  <c r="T555" i="2"/>
  <c r="R555" i="2"/>
  <c r="P555" i="2"/>
  <c r="BK555" i="2"/>
  <c r="J555" i="2"/>
  <c r="BE555" i="2" s="1"/>
  <c r="BI550" i="2"/>
  <c r="BH550" i="2"/>
  <c r="BG550" i="2"/>
  <c r="BF550" i="2"/>
  <c r="T550" i="2"/>
  <c r="R550" i="2"/>
  <c r="P550" i="2"/>
  <c r="BK550" i="2"/>
  <c r="J550" i="2"/>
  <c r="BE550" i="2" s="1"/>
  <c r="BI548" i="2"/>
  <c r="BH548" i="2"/>
  <c r="BG548" i="2"/>
  <c r="BF548" i="2"/>
  <c r="T548" i="2"/>
  <c r="R548" i="2"/>
  <c r="P548" i="2"/>
  <c r="BK548" i="2"/>
  <c r="J548" i="2"/>
  <c r="BE548" i="2" s="1"/>
  <c r="BI546" i="2"/>
  <c r="BH546" i="2"/>
  <c r="BG546" i="2"/>
  <c r="BF546" i="2"/>
  <c r="T546" i="2"/>
  <c r="R546" i="2"/>
  <c r="P546" i="2"/>
  <c r="BK546" i="2"/>
  <c r="J546" i="2"/>
  <c r="BE546" i="2"/>
  <c r="BI544" i="2"/>
  <c r="BH544" i="2"/>
  <c r="BG544" i="2"/>
  <c r="BF544" i="2"/>
  <c r="T544" i="2"/>
  <c r="R544" i="2"/>
  <c r="P544" i="2"/>
  <c r="BK544" i="2"/>
  <c r="J544" i="2"/>
  <c r="BE544" i="2" s="1"/>
  <c r="BI542" i="2"/>
  <c r="BH542" i="2"/>
  <c r="BG542" i="2"/>
  <c r="BF542" i="2"/>
  <c r="T542" i="2"/>
  <c r="R542" i="2"/>
  <c r="P542" i="2"/>
  <c r="BK542" i="2"/>
  <c r="J542" i="2"/>
  <c r="BE542" i="2"/>
  <c r="BI540" i="2"/>
  <c r="BH540" i="2"/>
  <c r="BG540" i="2"/>
  <c r="BF540" i="2"/>
  <c r="T540" i="2"/>
  <c r="R540" i="2"/>
  <c r="P540" i="2"/>
  <c r="BK540" i="2"/>
  <c r="J540" i="2"/>
  <c r="BE540" i="2" s="1"/>
  <c r="BI534" i="2"/>
  <c r="BH534" i="2"/>
  <c r="BG534" i="2"/>
  <c r="BF534" i="2"/>
  <c r="T534" i="2"/>
  <c r="R534" i="2"/>
  <c r="P534" i="2"/>
  <c r="BK534" i="2"/>
  <c r="J534" i="2"/>
  <c r="BE534" i="2"/>
  <c r="BI529" i="2"/>
  <c r="BH529" i="2"/>
  <c r="BG529" i="2"/>
  <c r="BF529" i="2"/>
  <c r="T529" i="2"/>
  <c r="R529" i="2"/>
  <c r="P529" i="2"/>
  <c r="BK529" i="2"/>
  <c r="J529" i="2"/>
  <c r="BE529" i="2" s="1"/>
  <c r="BI527" i="2"/>
  <c r="BH527" i="2"/>
  <c r="BG527" i="2"/>
  <c r="BF527" i="2"/>
  <c r="T527" i="2"/>
  <c r="R527" i="2"/>
  <c r="P527" i="2"/>
  <c r="BK527" i="2"/>
  <c r="BK522" i="2" s="1"/>
  <c r="J522" i="2" s="1"/>
  <c r="J71" i="2" s="1"/>
  <c r="J527" i="2"/>
  <c r="BE527" i="2" s="1"/>
  <c r="BI523" i="2"/>
  <c r="BH523" i="2"/>
  <c r="BG523" i="2"/>
  <c r="BF523" i="2"/>
  <c r="T523" i="2"/>
  <c r="R523" i="2"/>
  <c r="R522" i="2"/>
  <c r="P523" i="2"/>
  <c r="P522" i="2" s="1"/>
  <c r="BK523" i="2"/>
  <c r="J523" i="2"/>
  <c r="BE523" i="2"/>
  <c r="BI521" i="2"/>
  <c r="BH521" i="2"/>
  <c r="BG521" i="2"/>
  <c r="BF521" i="2"/>
  <c r="T521" i="2"/>
  <c r="R521" i="2"/>
  <c r="P521" i="2"/>
  <c r="BK521" i="2"/>
  <c r="J521" i="2"/>
  <c r="BE521" i="2"/>
  <c r="BI519" i="2"/>
  <c r="BH519" i="2"/>
  <c r="BG519" i="2"/>
  <c r="BF519" i="2"/>
  <c r="T519" i="2"/>
  <c r="R519" i="2"/>
  <c r="P519" i="2"/>
  <c r="BK519" i="2"/>
  <c r="J519" i="2"/>
  <c r="BE519" i="2"/>
  <c r="BI515" i="2"/>
  <c r="BH515" i="2"/>
  <c r="BG515" i="2"/>
  <c r="BF515" i="2"/>
  <c r="T515" i="2"/>
  <c r="R515" i="2"/>
  <c r="P515" i="2"/>
  <c r="BK515" i="2"/>
  <c r="J515" i="2"/>
  <c r="BE515" i="2"/>
  <c r="BI510" i="2"/>
  <c r="BH510" i="2"/>
  <c r="BG510" i="2"/>
  <c r="BF510" i="2"/>
  <c r="T510" i="2"/>
  <c r="R510" i="2"/>
  <c r="P510" i="2"/>
  <c r="BK510" i="2"/>
  <c r="J510" i="2"/>
  <c r="BE510" i="2"/>
  <c r="BI505" i="2"/>
  <c r="BH505" i="2"/>
  <c r="BG505" i="2"/>
  <c r="BF505" i="2"/>
  <c r="T505" i="2"/>
  <c r="R505" i="2"/>
  <c r="P505" i="2"/>
  <c r="BK505" i="2"/>
  <c r="J505" i="2"/>
  <c r="BE505" i="2"/>
  <c r="BI500" i="2"/>
  <c r="BH500" i="2"/>
  <c r="BG500" i="2"/>
  <c r="BF500" i="2"/>
  <c r="T500" i="2"/>
  <c r="R500" i="2"/>
  <c r="P500" i="2"/>
  <c r="BK500" i="2"/>
  <c r="J500" i="2"/>
  <c r="BE500" i="2"/>
  <c r="BI495" i="2"/>
  <c r="BH495" i="2"/>
  <c r="BG495" i="2"/>
  <c r="BF495" i="2"/>
  <c r="T495" i="2"/>
  <c r="R495" i="2"/>
  <c r="P495" i="2"/>
  <c r="BK495" i="2"/>
  <c r="J495" i="2"/>
  <c r="BE495" i="2"/>
  <c r="BI492" i="2"/>
  <c r="BH492" i="2"/>
  <c r="BG492" i="2"/>
  <c r="BF492" i="2"/>
  <c r="T492" i="2"/>
  <c r="R492" i="2"/>
  <c r="P492" i="2"/>
  <c r="BK492" i="2"/>
  <c r="J492" i="2"/>
  <c r="BE492" i="2"/>
  <c r="BI489" i="2"/>
  <c r="BH489" i="2"/>
  <c r="BG489" i="2"/>
  <c r="BF489" i="2"/>
  <c r="T489" i="2"/>
  <c r="R489" i="2"/>
  <c r="P489" i="2"/>
  <c r="BK489" i="2"/>
  <c r="J489" i="2"/>
  <c r="BE489" i="2"/>
  <c r="BI486" i="2"/>
  <c r="BH486" i="2"/>
  <c r="BG486" i="2"/>
  <c r="BF486" i="2"/>
  <c r="T486" i="2"/>
  <c r="R486" i="2"/>
  <c r="P486" i="2"/>
  <c r="BK486" i="2"/>
  <c r="J486" i="2"/>
  <c r="BE486" i="2"/>
  <c r="BI480" i="2"/>
  <c r="BH480" i="2"/>
  <c r="BG480" i="2"/>
  <c r="BF480" i="2"/>
  <c r="T480" i="2"/>
  <c r="R480" i="2"/>
  <c r="P480" i="2"/>
  <c r="BK480" i="2"/>
  <c r="J480" i="2"/>
  <c r="BE480" i="2"/>
  <c r="BI475" i="2"/>
  <c r="BH475" i="2"/>
  <c r="BG475" i="2"/>
  <c r="BF475" i="2"/>
  <c r="T475" i="2"/>
  <c r="R475" i="2"/>
  <c r="P475" i="2"/>
  <c r="BK475" i="2"/>
  <c r="J475" i="2"/>
  <c r="BE475" i="2"/>
  <c r="BI470" i="2"/>
  <c r="BH470" i="2"/>
  <c r="BG470" i="2"/>
  <c r="BF470" i="2"/>
  <c r="T470" i="2"/>
  <c r="R470" i="2"/>
  <c r="P470" i="2"/>
  <c r="BK470" i="2"/>
  <c r="J470" i="2"/>
  <c r="BE470" i="2"/>
  <c r="BI463" i="2"/>
  <c r="BH463" i="2"/>
  <c r="BG463" i="2"/>
  <c r="BF463" i="2"/>
  <c r="T463" i="2"/>
  <c r="R463" i="2"/>
  <c r="P463" i="2"/>
  <c r="BK463" i="2"/>
  <c r="J463" i="2"/>
  <c r="BE463" i="2"/>
  <c r="BI457" i="2"/>
  <c r="BH457" i="2"/>
  <c r="BG457" i="2"/>
  <c r="BF457" i="2"/>
  <c r="T457" i="2"/>
  <c r="R457" i="2"/>
  <c r="P457" i="2"/>
  <c r="BK457" i="2"/>
  <c r="J457" i="2"/>
  <c r="BE457" i="2"/>
  <c r="BI453" i="2"/>
  <c r="BH453" i="2"/>
  <c r="BG453" i="2"/>
  <c r="BF453" i="2"/>
  <c r="T453" i="2"/>
  <c r="R453" i="2"/>
  <c r="P453" i="2"/>
  <c r="BK453" i="2"/>
  <c r="J453" i="2"/>
  <c r="BE453" i="2"/>
  <c r="BI450" i="2"/>
  <c r="BH450" i="2"/>
  <c r="BG450" i="2"/>
  <c r="BF450" i="2"/>
  <c r="T450" i="2"/>
  <c r="R450" i="2"/>
  <c r="P450" i="2"/>
  <c r="BK450" i="2"/>
  <c r="J450" i="2"/>
  <c r="BE450" i="2"/>
  <c r="BI448" i="2"/>
  <c r="BH448" i="2"/>
  <c r="BG448" i="2"/>
  <c r="BF448" i="2"/>
  <c r="T448" i="2"/>
  <c r="R448" i="2"/>
  <c r="P448" i="2"/>
  <c r="BK448" i="2"/>
  <c r="J448" i="2"/>
  <c r="BE448" i="2"/>
  <c r="BI446" i="2"/>
  <c r="BH446" i="2"/>
  <c r="BG446" i="2"/>
  <c r="BF446" i="2"/>
  <c r="T446" i="2"/>
  <c r="R446" i="2"/>
  <c r="P446" i="2"/>
  <c r="P445" i="2"/>
  <c r="BK446" i="2"/>
  <c r="J446" i="2"/>
  <c r="BE446" i="2" s="1"/>
  <c r="BI443" i="2"/>
  <c r="BH443" i="2"/>
  <c r="BG443" i="2"/>
  <c r="BF443" i="2"/>
  <c r="T443" i="2"/>
  <c r="R443" i="2"/>
  <c r="P443" i="2"/>
  <c r="BK443" i="2"/>
  <c r="J443" i="2"/>
  <c r="BE443" i="2"/>
  <c r="BI441" i="2"/>
  <c r="BH441" i="2"/>
  <c r="BG441" i="2"/>
  <c r="BF441" i="2"/>
  <c r="T441" i="2"/>
  <c r="R441" i="2"/>
  <c r="P441" i="2"/>
  <c r="BK441" i="2"/>
  <c r="J441" i="2"/>
  <c r="BE441" i="2"/>
  <c r="BI440" i="2"/>
  <c r="BH440" i="2"/>
  <c r="BG440" i="2"/>
  <c r="BF440" i="2"/>
  <c r="T440" i="2"/>
  <c r="T439" i="2"/>
  <c r="R440" i="2"/>
  <c r="P440" i="2"/>
  <c r="P439" i="2" s="1"/>
  <c r="BK440" i="2"/>
  <c r="J440" i="2"/>
  <c r="BE440" i="2" s="1"/>
  <c r="BI438" i="2"/>
  <c r="BH438" i="2"/>
  <c r="BG438" i="2"/>
  <c r="BF438" i="2"/>
  <c r="T438" i="2"/>
  <c r="T437" i="2" s="1"/>
  <c r="R438" i="2"/>
  <c r="R437" i="2" s="1"/>
  <c r="P438" i="2"/>
  <c r="P437" i="2" s="1"/>
  <c r="BK438" i="2"/>
  <c r="BK437" i="2" s="1"/>
  <c r="J437" i="2"/>
  <c r="J67" i="2" s="1"/>
  <c r="J438" i="2"/>
  <c r="BE438" i="2" s="1"/>
  <c r="BI433" i="2"/>
  <c r="BH433" i="2"/>
  <c r="BG433" i="2"/>
  <c r="BF433" i="2"/>
  <c r="T433" i="2"/>
  <c r="R433" i="2"/>
  <c r="P433" i="2"/>
  <c r="BK433" i="2"/>
  <c r="J433" i="2"/>
  <c r="BE433" i="2" s="1"/>
  <c r="BI428" i="2"/>
  <c r="BH428" i="2"/>
  <c r="BG428" i="2"/>
  <c r="BF428" i="2"/>
  <c r="T428" i="2"/>
  <c r="R428" i="2"/>
  <c r="P428" i="2"/>
  <c r="BK428" i="2"/>
  <c r="J428" i="2"/>
  <c r="BE428" i="2"/>
  <c r="BI424" i="2"/>
  <c r="BH424" i="2"/>
  <c r="BG424" i="2"/>
  <c r="BF424" i="2"/>
  <c r="T424" i="2"/>
  <c r="R424" i="2"/>
  <c r="P424" i="2"/>
  <c r="BK424" i="2"/>
  <c r="J424" i="2"/>
  <c r="BE424" i="2" s="1"/>
  <c r="BI420" i="2"/>
  <c r="BH420" i="2"/>
  <c r="BG420" i="2"/>
  <c r="BF420" i="2"/>
  <c r="T420" i="2"/>
  <c r="R420" i="2"/>
  <c r="P420" i="2"/>
  <c r="BK420" i="2"/>
  <c r="J420" i="2"/>
  <c r="BE420" i="2" s="1"/>
  <c r="BI416" i="2"/>
  <c r="BH416" i="2"/>
  <c r="BG416" i="2"/>
  <c r="BF416" i="2"/>
  <c r="T416" i="2"/>
  <c r="R416" i="2"/>
  <c r="P416" i="2"/>
  <c r="BK416" i="2"/>
  <c r="J416" i="2"/>
  <c r="BE416" i="2" s="1"/>
  <c r="BI412" i="2"/>
  <c r="BH412" i="2"/>
  <c r="BG412" i="2"/>
  <c r="BF412" i="2"/>
  <c r="T412" i="2"/>
  <c r="R412" i="2"/>
  <c r="P412" i="2"/>
  <c r="BK412" i="2"/>
  <c r="J412" i="2"/>
  <c r="BE412" i="2"/>
  <c r="BI408" i="2"/>
  <c r="BH408" i="2"/>
  <c r="BG408" i="2"/>
  <c r="BF408" i="2"/>
  <c r="T408" i="2"/>
  <c r="R408" i="2"/>
  <c r="P408" i="2"/>
  <c r="BK408" i="2"/>
  <c r="J408" i="2"/>
  <c r="BE408" i="2" s="1"/>
  <c r="BI403" i="2"/>
  <c r="BH403" i="2"/>
  <c r="BG403" i="2"/>
  <c r="BF403" i="2"/>
  <c r="T403" i="2"/>
  <c r="R403" i="2"/>
  <c r="P403" i="2"/>
  <c r="BK403" i="2"/>
  <c r="J403" i="2"/>
  <c r="BE403" i="2" s="1"/>
  <c r="BI399" i="2"/>
  <c r="BH399" i="2"/>
  <c r="BG399" i="2"/>
  <c r="BF399" i="2"/>
  <c r="T399" i="2"/>
  <c r="R399" i="2"/>
  <c r="P399" i="2"/>
  <c r="BK399" i="2"/>
  <c r="J399" i="2"/>
  <c r="BE399" i="2" s="1"/>
  <c r="BI395" i="2"/>
  <c r="BH395" i="2"/>
  <c r="BG395" i="2"/>
  <c r="BF395" i="2"/>
  <c r="T395" i="2"/>
  <c r="R395" i="2"/>
  <c r="P395" i="2"/>
  <c r="BK395" i="2"/>
  <c r="J395" i="2"/>
  <c r="BE395" i="2"/>
  <c r="BI391" i="2"/>
  <c r="BH391" i="2"/>
  <c r="BG391" i="2"/>
  <c r="BF391" i="2"/>
  <c r="T391" i="2"/>
  <c r="R391" i="2"/>
  <c r="P391" i="2"/>
  <c r="BK391" i="2"/>
  <c r="J391" i="2"/>
  <c r="BE391" i="2" s="1"/>
  <c r="BI389" i="2"/>
  <c r="BH389" i="2"/>
  <c r="BG389" i="2"/>
  <c r="BF389" i="2"/>
  <c r="T389" i="2"/>
  <c r="R389" i="2"/>
  <c r="P389" i="2"/>
  <c r="BK389" i="2"/>
  <c r="J389" i="2"/>
  <c r="BE389" i="2" s="1"/>
  <c r="BI384" i="2"/>
  <c r="BH384" i="2"/>
  <c r="BG384" i="2"/>
  <c r="BF384" i="2"/>
  <c r="T384" i="2"/>
  <c r="R384" i="2"/>
  <c r="P384" i="2"/>
  <c r="BK384" i="2"/>
  <c r="J384" i="2"/>
  <c r="BE384" i="2" s="1"/>
  <c r="BI378" i="2"/>
  <c r="BH378" i="2"/>
  <c r="BG378" i="2"/>
  <c r="BF378" i="2"/>
  <c r="T378" i="2"/>
  <c r="R378" i="2"/>
  <c r="P378" i="2"/>
  <c r="BK378" i="2"/>
  <c r="J378" i="2"/>
  <c r="BE378" i="2"/>
  <c r="BI374" i="2"/>
  <c r="BH374" i="2"/>
  <c r="BG374" i="2"/>
  <c r="BF374" i="2"/>
  <c r="T374" i="2"/>
  <c r="R374" i="2"/>
  <c r="P374" i="2"/>
  <c r="BK374" i="2"/>
  <c r="J374" i="2"/>
  <c r="BE374" i="2" s="1"/>
  <c r="BI361" i="2"/>
  <c r="BH361" i="2"/>
  <c r="BG361" i="2"/>
  <c r="BF361" i="2"/>
  <c r="T361" i="2"/>
  <c r="R361" i="2"/>
  <c r="P361" i="2"/>
  <c r="BK361" i="2"/>
  <c r="J361" i="2"/>
  <c r="BE361" i="2" s="1"/>
  <c r="BI359" i="2"/>
  <c r="BH359" i="2"/>
  <c r="BG359" i="2"/>
  <c r="BF359" i="2"/>
  <c r="T359" i="2"/>
  <c r="R359" i="2"/>
  <c r="P359" i="2"/>
  <c r="BK359" i="2"/>
  <c r="J359" i="2"/>
  <c r="BE359" i="2" s="1"/>
  <c r="BI357" i="2"/>
  <c r="BH357" i="2"/>
  <c r="BG357" i="2"/>
  <c r="BF357" i="2"/>
  <c r="T357" i="2"/>
  <c r="R357" i="2"/>
  <c r="P357" i="2"/>
  <c r="BK357" i="2"/>
  <c r="J357" i="2"/>
  <c r="BE357" i="2"/>
  <c r="BI355" i="2"/>
  <c r="BH355" i="2"/>
  <c r="BG355" i="2"/>
  <c r="BF355" i="2"/>
  <c r="T355" i="2"/>
  <c r="R355" i="2"/>
  <c r="P355" i="2"/>
  <c r="BK355" i="2"/>
  <c r="J355" i="2"/>
  <c r="BE355" i="2" s="1"/>
  <c r="BI353" i="2"/>
  <c r="BH353" i="2"/>
  <c r="BG353" i="2"/>
  <c r="BF353" i="2"/>
  <c r="T353" i="2"/>
  <c r="R353" i="2"/>
  <c r="P353" i="2"/>
  <c r="BK353" i="2"/>
  <c r="J353" i="2"/>
  <c r="BE353" i="2" s="1"/>
  <c r="BI351" i="2"/>
  <c r="BH351" i="2"/>
  <c r="BG351" i="2"/>
  <c r="BF351" i="2"/>
  <c r="T351" i="2"/>
  <c r="R351" i="2"/>
  <c r="P351" i="2"/>
  <c r="BK351" i="2"/>
  <c r="J351" i="2"/>
  <c r="BE351" i="2" s="1"/>
  <c r="BI350" i="2"/>
  <c r="BH350" i="2"/>
  <c r="BG350" i="2"/>
  <c r="BF350" i="2"/>
  <c r="T350" i="2"/>
  <c r="R350" i="2"/>
  <c r="P350" i="2"/>
  <c r="BK350" i="2"/>
  <c r="J350" i="2"/>
  <c r="BE350" i="2"/>
  <c r="BI349" i="2"/>
  <c r="BH349" i="2"/>
  <c r="BG349" i="2"/>
  <c r="BF349" i="2"/>
  <c r="T349" i="2"/>
  <c r="R349" i="2"/>
  <c r="P349" i="2"/>
  <c r="BK349" i="2"/>
  <c r="J349" i="2"/>
  <c r="BE349" i="2" s="1"/>
  <c r="BI348" i="2"/>
  <c r="BH348" i="2"/>
  <c r="BG348" i="2"/>
  <c r="BF348" i="2"/>
  <c r="T348" i="2"/>
  <c r="R348" i="2"/>
  <c r="P348" i="2"/>
  <c r="BK348" i="2"/>
  <c r="J348" i="2"/>
  <c r="BE348" i="2" s="1"/>
  <c r="BI347" i="2"/>
  <c r="BH347" i="2"/>
  <c r="BG347" i="2"/>
  <c r="BF347" i="2"/>
  <c r="T347" i="2"/>
  <c r="R347" i="2"/>
  <c r="P347" i="2"/>
  <c r="BK347" i="2"/>
  <c r="J347" i="2"/>
  <c r="BE347" i="2" s="1"/>
  <c r="BI343" i="2"/>
  <c r="BH343" i="2"/>
  <c r="BG343" i="2"/>
  <c r="BF343" i="2"/>
  <c r="T343" i="2"/>
  <c r="R343" i="2"/>
  <c r="P343" i="2"/>
  <c r="BK343" i="2"/>
  <c r="J343" i="2"/>
  <c r="BE343" i="2"/>
  <c r="BI337" i="2"/>
  <c r="BH337" i="2"/>
  <c r="BG337" i="2"/>
  <c r="BF337" i="2"/>
  <c r="T337" i="2"/>
  <c r="R337" i="2"/>
  <c r="P337" i="2"/>
  <c r="BK337" i="2"/>
  <c r="J337" i="2"/>
  <c r="BE337" i="2" s="1"/>
  <c r="BI332" i="2"/>
  <c r="BH332" i="2"/>
  <c r="BG332" i="2"/>
  <c r="BF332" i="2"/>
  <c r="T332" i="2"/>
  <c r="R332" i="2"/>
  <c r="P332" i="2"/>
  <c r="BK332" i="2"/>
  <c r="J332" i="2"/>
  <c r="BE332" i="2"/>
  <c r="BI330" i="2"/>
  <c r="BH330" i="2"/>
  <c r="BG330" i="2"/>
  <c r="BF330" i="2"/>
  <c r="T330" i="2"/>
  <c r="R330" i="2"/>
  <c r="P330" i="2"/>
  <c r="BK330" i="2"/>
  <c r="J330" i="2"/>
  <c r="BE330" i="2" s="1"/>
  <c r="BI326" i="2"/>
  <c r="BH326" i="2"/>
  <c r="BG326" i="2"/>
  <c r="BF326" i="2"/>
  <c r="T326" i="2"/>
  <c r="R326" i="2"/>
  <c r="P326" i="2"/>
  <c r="BK326" i="2"/>
  <c r="J326" i="2"/>
  <c r="BE326" i="2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20" i="2"/>
  <c r="BH320" i="2"/>
  <c r="BG320" i="2"/>
  <c r="BF320" i="2"/>
  <c r="T320" i="2"/>
  <c r="R320" i="2"/>
  <c r="P320" i="2"/>
  <c r="BK320" i="2"/>
  <c r="J320" i="2"/>
  <c r="BE320" i="2" s="1"/>
  <c r="BI319" i="2"/>
  <c r="BH319" i="2"/>
  <c r="BG319" i="2"/>
  <c r="BF319" i="2"/>
  <c r="T319" i="2"/>
  <c r="R319" i="2"/>
  <c r="P319" i="2"/>
  <c r="BK319" i="2"/>
  <c r="J319" i="2"/>
  <c r="BE319" i="2"/>
  <c r="BI317" i="2"/>
  <c r="BH317" i="2"/>
  <c r="BG317" i="2"/>
  <c r="BF317" i="2"/>
  <c r="T317" i="2"/>
  <c r="R317" i="2"/>
  <c r="P317" i="2"/>
  <c r="BK317" i="2"/>
  <c r="J317" i="2"/>
  <c r="BE317" i="2" s="1"/>
  <c r="BI316" i="2"/>
  <c r="BH316" i="2"/>
  <c r="BG316" i="2"/>
  <c r="BF316" i="2"/>
  <c r="T316" i="2"/>
  <c r="R316" i="2"/>
  <c r="P316" i="2"/>
  <c r="BK316" i="2"/>
  <c r="J316" i="2"/>
  <c r="BE316" i="2"/>
  <c r="BI310" i="2"/>
  <c r="BH310" i="2"/>
  <c r="BG310" i="2"/>
  <c r="BF310" i="2"/>
  <c r="T310" i="2"/>
  <c r="R310" i="2"/>
  <c r="P310" i="2"/>
  <c r="BK310" i="2"/>
  <c r="J310" i="2"/>
  <c r="BE310" i="2" s="1"/>
  <c r="BI308" i="2"/>
  <c r="BH308" i="2"/>
  <c r="BG308" i="2"/>
  <c r="BF308" i="2"/>
  <c r="T308" i="2"/>
  <c r="R308" i="2"/>
  <c r="P308" i="2"/>
  <c r="BK308" i="2"/>
  <c r="J308" i="2"/>
  <c r="BE308" i="2"/>
  <c r="BI304" i="2"/>
  <c r="BH304" i="2"/>
  <c r="BG304" i="2"/>
  <c r="BF304" i="2"/>
  <c r="T304" i="2"/>
  <c r="R304" i="2"/>
  <c r="P304" i="2"/>
  <c r="BK304" i="2"/>
  <c r="J304" i="2"/>
  <c r="BE304" i="2" s="1"/>
  <c r="BI302" i="2"/>
  <c r="BH302" i="2"/>
  <c r="BG302" i="2"/>
  <c r="BF302" i="2"/>
  <c r="T302" i="2"/>
  <c r="R302" i="2"/>
  <c r="P302" i="2"/>
  <c r="BK302" i="2"/>
  <c r="J302" i="2"/>
  <c r="BE302" i="2" s="1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/>
  <c r="BI296" i="2"/>
  <c r="BH296" i="2"/>
  <c r="BG296" i="2"/>
  <c r="BF296" i="2"/>
  <c r="T296" i="2"/>
  <c r="R296" i="2"/>
  <c r="P296" i="2"/>
  <c r="BK296" i="2"/>
  <c r="J296" i="2"/>
  <c r="BE296" i="2" s="1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R289" i="2"/>
  <c r="P289" i="2"/>
  <c r="BK289" i="2"/>
  <c r="J289" i="2"/>
  <c r="BE289" i="2" s="1"/>
  <c r="BI284" i="2"/>
  <c r="BH284" i="2"/>
  <c r="BG284" i="2"/>
  <c r="BF284" i="2"/>
  <c r="T284" i="2"/>
  <c r="R284" i="2"/>
  <c r="P284" i="2"/>
  <c r="BK284" i="2"/>
  <c r="J284" i="2"/>
  <c r="BE284" i="2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 s="1"/>
  <c r="BI262" i="2"/>
  <c r="BH262" i="2"/>
  <c r="BG262" i="2"/>
  <c r="BF262" i="2"/>
  <c r="T262" i="2"/>
  <c r="R262" i="2"/>
  <c r="P262" i="2"/>
  <c r="BK262" i="2"/>
  <c r="J262" i="2"/>
  <c r="BE262" i="2" s="1"/>
  <c r="BI255" i="2"/>
  <c r="BH255" i="2"/>
  <c r="BG255" i="2"/>
  <c r="BF255" i="2"/>
  <c r="T255" i="2"/>
  <c r="R255" i="2"/>
  <c r="P255" i="2"/>
  <c r="BK255" i="2"/>
  <c r="J255" i="2"/>
  <c r="BE255" i="2"/>
  <c r="BI252" i="2"/>
  <c r="BH252" i="2"/>
  <c r="BG252" i="2"/>
  <c r="BF252" i="2"/>
  <c r="T252" i="2"/>
  <c r="R252" i="2"/>
  <c r="P252" i="2"/>
  <c r="BK252" i="2"/>
  <c r="J252" i="2"/>
  <c r="BE252" i="2" s="1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 s="1"/>
  <c r="BI237" i="2"/>
  <c r="BH237" i="2"/>
  <c r="BG237" i="2"/>
  <c r="BF237" i="2"/>
  <c r="T237" i="2"/>
  <c r="R237" i="2"/>
  <c r="P237" i="2"/>
  <c r="BK237" i="2"/>
  <c r="J237" i="2"/>
  <c r="BE237" i="2" s="1"/>
  <c r="BI234" i="2"/>
  <c r="BH234" i="2"/>
  <c r="BG234" i="2"/>
  <c r="BF234" i="2"/>
  <c r="T234" i="2"/>
  <c r="R234" i="2"/>
  <c r="P234" i="2"/>
  <c r="BK234" i="2"/>
  <c r="J234" i="2"/>
  <c r="BE234" i="2" s="1"/>
  <c r="BI228" i="2"/>
  <c r="BH228" i="2"/>
  <c r="BG228" i="2"/>
  <c r="BF228" i="2"/>
  <c r="T228" i="2"/>
  <c r="R228" i="2"/>
  <c r="P228" i="2"/>
  <c r="BK228" i="2"/>
  <c r="J228" i="2"/>
  <c r="BE228" i="2" s="1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P207" i="2"/>
  <c r="BK207" i="2"/>
  <c r="J207" i="2"/>
  <c r="BE207" i="2" s="1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BK193" i="2" s="1"/>
  <c r="J193" i="2" s="1"/>
  <c r="J65" i="2" s="1"/>
  <c r="J195" i="2"/>
  <c r="BE195" i="2"/>
  <c r="BI194" i="2"/>
  <c r="BH194" i="2"/>
  <c r="BG194" i="2"/>
  <c r="BF194" i="2"/>
  <c r="T194" i="2"/>
  <c r="R194" i="2"/>
  <c r="P194" i="2"/>
  <c r="BK194" i="2"/>
  <c r="J194" i="2"/>
  <c r="BE194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/>
  <c r="BI181" i="2"/>
  <c r="BH181" i="2"/>
  <c r="BG181" i="2"/>
  <c r="BF181" i="2"/>
  <c r="T181" i="2"/>
  <c r="R181" i="2"/>
  <c r="P181" i="2"/>
  <c r="BK181" i="2"/>
  <c r="J181" i="2"/>
  <c r="BE181" i="2" s="1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/>
  <c r="BI162" i="2"/>
  <c r="BH162" i="2"/>
  <c r="BG162" i="2"/>
  <c r="BF162" i="2"/>
  <c r="T162" i="2"/>
  <c r="R162" i="2"/>
  <c r="P162" i="2"/>
  <c r="BK162" i="2"/>
  <c r="J162" i="2"/>
  <c r="BE162" i="2" s="1"/>
  <c r="BI157" i="2"/>
  <c r="BH157" i="2"/>
  <c r="BG157" i="2"/>
  <c r="BF157" i="2"/>
  <c r="T157" i="2"/>
  <c r="R157" i="2"/>
  <c r="P157" i="2"/>
  <c r="P151" i="2" s="1"/>
  <c r="BK157" i="2"/>
  <c r="J157" i="2"/>
  <c r="BE157" i="2"/>
  <c r="BI156" i="2"/>
  <c r="BH156" i="2"/>
  <c r="BG156" i="2"/>
  <c r="BF156" i="2"/>
  <c r="T156" i="2"/>
  <c r="T151" i="2" s="1"/>
  <c r="R156" i="2"/>
  <c r="P156" i="2"/>
  <c r="BK156" i="2"/>
  <c r="J156" i="2"/>
  <c r="BE156" i="2" s="1"/>
  <c r="BI152" i="2"/>
  <c r="BH152" i="2"/>
  <c r="BG152" i="2"/>
  <c r="BF152" i="2"/>
  <c r="T152" i="2"/>
  <c r="R152" i="2"/>
  <c r="P152" i="2"/>
  <c r="BK152" i="2"/>
  <c r="BK151" i="2" s="1"/>
  <c r="J151" i="2" s="1"/>
  <c r="J64" i="2" s="1"/>
  <c r="J152" i="2"/>
  <c r="BE152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38" i="2"/>
  <c r="BH138" i="2"/>
  <c r="BG138" i="2"/>
  <c r="BF138" i="2"/>
  <c r="T138" i="2"/>
  <c r="R138" i="2"/>
  <c r="P138" i="2"/>
  <c r="BK138" i="2"/>
  <c r="J138" i="2"/>
  <c r="BE138" i="2" s="1"/>
  <c r="BI133" i="2"/>
  <c r="BH133" i="2"/>
  <c r="BG133" i="2"/>
  <c r="BF133" i="2"/>
  <c r="T133" i="2"/>
  <c r="R133" i="2"/>
  <c r="P133" i="2"/>
  <c r="BK133" i="2"/>
  <c r="J133" i="2"/>
  <c r="BE133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0" i="2"/>
  <c r="BH120" i="2"/>
  <c r="BG120" i="2"/>
  <c r="BF120" i="2"/>
  <c r="T120" i="2"/>
  <c r="R120" i="2"/>
  <c r="P120" i="2"/>
  <c r="BK120" i="2"/>
  <c r="J120" i="2"/>
  <c r="BE120" i="2" s="1"/>
  <c r="BI117" i="2"/>
  <c r="BH117" i="2"/>
  <c r="BG117" i="2"/>
  <c r="BF117" i="2"/>
  <c r="T117" i="2"/>
  <c r="R117" i="2"/>
  <c r="P117" i="2"/>
  <c r="BK117" i="2"/>
  <c r="J117" i="2"/>
  <c r="BE117" i="2" s="1"/>
  <c r="BI114" i="2"/>
  <c r="BH114" i="2"/>
  <c r="BG114" i="2"/>
  <c r="BF114" i="2"/>
  <c r="T114" i="2"/>
  <c r="R114" i="2"/>
  <c r="P114" i="2"/>
  <c r="BK114" i="2"/>
  <c r="J114" i="2"/>
  <c r="BE114" i="2" s="1"/>
  <c r="BI111" i="2"/>
  <c r="BH111" i="2"/>
  <c r="BG111" i="2"/>
  <c r="F34" i="2" s="1"/>
  <c r="BB53" i="1" s="1"/>
  <c r="BF111" i="2"/>
  <c r="T111" i="2"/>
  <c r="R111" i="2"/>
  <c r="R110" i="2" s="1"/>
  <c r="P111" i="2"/>
  <c r="BK111" i="2"/>
  <c r="J111" i="2"/>
  <c r="BE111" i="2"/>
  <c r="J103" i="2"/>
  <c r="F103" i="2"/>
  <c r="F101" i="2"/>
  <c r="E99" i="2"/>
  <c r="J55" i="2"/>
  <c r="F55" i="2"/>
  <c r="F53" i="2"/>
  <c r="E51" i="2"/>
  <c r="J20" i="2"/>
  <c r="E20" i="2"/>
  <c r="F104" i="2"/>
  <c r="F56" i="2"/>
  <c r="J19" i="2"/>
  <c r="J14" i="2"/>
  <c r="J101" i="2"/>
  <c r="J53" i="2"/>
  <c r="E7" i="2"/>
  <c r="AS52" i="1"/>
  <c r="AS51" i="1"/>
  <c r="L47" i="1"/>
  <c r="AM46" i="1"/>
  <c r="L46" i="1"/>
  <c r="AM44" i="1"/>
  <c r="L44" i="1"/>
  <c r="L42" i="1"/>
  <c r="L41" i="1"/>
  <c r="T110" i="2" l="1"/>
  <c r="BK528" i="2"/>
  <c r="J528" i="2" s="1"/>
  <c r="J72" i="2" s="1"/>
  <c r="P528" i="2"/>
  <c r="T615" i="2"/>
  <c r="R804" i="2"/>
  <c r="T154" i="3"/>
  <c r="J71" i="7"/>
  <c r="J49" i="7"/>
  <c r="F30" i="7"/>
  <c r="AZ58" i="1" s="1"/>
  <c r="R78" i="7"/>
  <c r="R77" i="7" s="1"/>
  <c r="BK110" i="2"/>
  <c r="J110" i="2" s="1"/>
  <c r="J63" i="2" s="1"/>
  <c r="F33" i="2"/>
  <c r="BA53" i="1" s="1"/>
  <c r="BA52" i="1" s="1"/>
  <c r="R236" i="2"/>
  <c r="F35" i="3"/>
  <c r="BC54" i="1" s="1"/>
  <c r="F36" i="4"/>
  <c r="BD55" i="1" s="1"/>
  <c r="T145" i="4"/>
  <c r="P110" i="2"/>
  <c r="F33" i="3"/>
  <c r="BA54" i="1" s="1"/>
  <c r="T91" i="4"/>
  <c r="F74" i="7"/>
  <c r="F52" i="7"/>
  <c r="J31" i="7"/>
  <c r="AW58" i="1" s="1"/>
  <c r="T193" i="2"/>
  <c r="BK236" i="2"/>
  <c r="T528" i="2"/>
  <c r="R615" i="2"/>
  <c r="R694" i="2"/>
  <c r="BK757" i="2"/>
  <c r="J757" i="2" s="1"/>
  <c r="J81" i="2" s="1"/>
  <c r="E47" i="3"/>
  <c r="R94" i="3"/>
  <c r="BK189" i="3"/>
  <c r="J189" i="3" s="1"/>
  <c r="J64" i="3" s="1"/>
  <c r="BK279" i="3"/>
  <c r="J279" i="3" s="1"/>
  <c r="J66" i="3" s="1"/>
  <c r="BK303" i="3"/>
  <c r="J303" i="3" s="1"/>
  <c r="J68" i="3" s="1"/>
  <c r="BK328" i="3"/>
  <c r="J328" i="3" s="1"/>
  <c r="J69" i="3" s="1"/>
  <c r="R132" i="4"/>
  <c r="F33" i="7"/>
  <c r="BC58" i="1" s="1"/>
  <c r="R151" i="2"/>
  <c r="R108" i="2" s="1"/>
  <c r="J33" i="2"/>
  <c r="AW53" i="1" s="1"/>
  <c r="T236" i="2"/>
  <c r="P236" i="2"/>
  <c r="BK439" i="2"/>
  <c r="J439" i="2" s="1"/>
  <c r="J68" i="2" s="1"/>
  <c r="R439" i="2"/>
  <c r="BK445" i="2"/>
  <c r="J445" i="2" s="1"/>
  <c r="J70" i="2" s="1"/>
  <c r="BK601" i="2"/>
  <c r="J601" i="2" s="1"/>
  <c r="J74" i="2" s="1"/>
  <c r="R601" i="2"/>
  <c r="BK713" i="2"/>
  <c r="J713" i="2" s="1"/>
  <c r="J79" i="2" s="1"/>
  <c r="P713" i="2"/>
  <c r="P723" i="2"/>
  <c r="R723" i="2"/>
  <c r="R154" i="3"/>
  <c r="R294" i="3"/>
  <c r="T98" i="4"/>
  <c r="BK98" i="4"/>
  <c r="J98" i="4" s="1"/>
  <c r="J63" i="4" s="1"/>
  <c r="P132" i="4"/>
  <c r="BK78" i="7"/>
  <c r="P193" i="2"/>
  <c r="R193" i="2"/>
  <c r="T445" i="2"/>
  <c r="T522" i="2"/>
  <c r="R528" i="2"/>
  <c r="P615" i="2"/>
  <c r="P678" i="2"/>
  <c r="R678" i="2"/>
  <c r="BK694" i="2"/>
  <c r="J694" i="2" s="1"/>
  <c r="J78" i="2" s="1"/>
  <c r="T694" i="2"/>
  <c r="P694" i="2"/>
  <c r="BK723" i="2"/>
  <c r="J723" i="2" s="1"/>
  <c r="J80" i="2" s="1"/>
  <c r="J33" i="3"/>
  <c r="AW54" i="1" s="1"/>
  <c r="BK154" i="3"/>
  <c r="J154" i="3" s="1"/>
  <c r="J63" i="3" s="1"/>
  <c r="R189" i="3"/>
  <c r="R272" i="3"/>
  <c r="R303" i="3"/>
  <c r="R328" i="3"/>
  <c r="R98" i="4"/>
  <c r="F31" i="7"/>
  <c r="BA58" i="1" s="1"/>
  <c r="J30" i="7"/>
  <c r="AV58" i="1" s="1"/>
  <c r="AT58" i="1" s="1"/>
  <c r="F34" i="7"/>
  <c r="BD58" i="1" s="1"/>
  <c r="P78" i="7"/>
  <c r="P77" i="7" s="1"/>
  <c r="AU58" i="1" s="1"/>
  <c r="BK444" i="2"/>
  <c r="J444" i="2" s="1"/>
  <c r="J69" i="2" s="1"/>
  <c r="J236" i="2"/>
  <c r="J66" i="2" s="1"/>
  <c r="P108" i="2"/>
  <c r="AZ56" i="1"/>
  <c r="AV56" i="1"/>
  <c r="AT56" i="1" s="1"/>
  <c r="AV57" i="1"/>
  <c r="AZ57" i="1"/>
  <c r="F56" i="4"/>
  <c r="F85" i="4"/>
  <c r="J94" i="3"/>
  <c r="J62" i="3" s="1"/>
  <c r="J82" i="4"/>
  <c r="J53" i="4"/>
  <c r="J89" i="4"/>
  <c r="J61" i="4" s="1"/>
  <c r="F32" i="2"/>
  <c r="AZ53" i="1" s="1"/>
  <c r="T713" i="2"/>
  <c r="F36" i="3"/>
  <c r="BD54" i="1" s="1"/>
  <c r="F34" i="3"/>
  <c r="BB54" i="1" s="1"/>
  <c r="F35" i="4"/>
  <c r="BC55" i="1" s="1"/>
  <c r="BK145" i="4"/>
  <c r="J145" i="4" s="1"/>
  <c r="J66" i="4" s="1"/>
  <c r="T757" i="2"/>
  <c r="P784" i="2"/>
  <c r="T189" i="3"/>
  <c r="P189" i="3"/>
  <c r="P279" i="3"/>
  <c r="T328" i="3"/>
  <c r="BK141" i="4"/>
  <c r="J141" i="4" s="1"/>
  <c r="J65" i="4" s="1"/>
  <c r="AU57" i="1"/>
  <c r="T78" i="7"/>
  <c r="T77" i="7" s="1"/>
  <c r="F33" i="4"/>
  <c r="BA55" i="1" s="1"/>
  <c r="J33" i="4"/>
  <c r="AW55" i="1" s="1"/>
  <c r="E47" i="2"/>
  <c r="E95" i="2"/>
  <c r="J32" i="3"/>
  <c r="AV54" i="1" s="1"/>
  <c r="F32" i="3"/>
  <c r="AZ54" i="1" s="1"/>
  <c r="F32" i="4"/>
  <c r="AZ55" i="1" s="1"/>
  <c r="J32" i="4"/>
  <c r="AV55" i="1" s="1"/>
  <c r="P757" i="2"/>
  <c r="P444" i="2" s="1"/>
  <c r="P94" i="3"/>
  <c r="T279" i="3"/>
  <c r="P328" i="3"/>
  <c r="P88" i="4"/>
  <c r="AU55" i="1" s="1"/>
  <c r="BK91" i="4"/>
  <c r="J91" i="4" s="1"/>
  <c r="J62" i="4" s="1"/>
  <c r="BB56" i="1"/>
  <c r="BB52" i="1" s="1"/>
  <c r="BD56" i="1"/>
  <c r="AW57" i="1"/>
  <c r="J32" i="2"/>
  <c r="AV53" i="1" s="1"/>
  <c r="AT53" i="1" s="1"/>
  <c r="F35" i="2"/>
  <c r="BC53" i="1" s="1"/>
  <c r="F36" i="2"/>
  <c r="BD53" i="1" s="1"/>
  <c r="R445" i="2"/>
  <c r="R444" i="2" s="1"/>
  <c r="T678" i="2"/>
  <c r="T723" i="2"/>
  <c r="BK804" i="2"/>
  <c r="J804" i="2" s="1"/>
  <c r="J83" i="2" s="1"/>
  <c r="T94" i="3"/>
  <c r="P154" i="3"/>
  <c r="T272" i="3"/>
  <c r="T303" i="3"/>
  <c r="P303" i="3"/>
  <c r="T88" i="4"/>
  <c r="R91" i="4"/>
  <c r="R88" i="4" s="1"/>
  <c r="R145" i="4"/>
  <c r="AU56" i="1"/>
  <c r="BC57" i="1"/>
  <c r="AT54" i="1" l="1"/>
  <c r="BK93" i="3"/>
  <c r="BK92" i="3" s="1"/>
  <c r="J92" i="3" s="1"/>
  <c r="BK108" i="2"/>
  <c r="R93" i="3"/>
  <c r="R92" i="3" s="1"/>
  <c r="R107" i="2"/>
  <c r="BK77" i="7"/>
  <c r="J77" i="7" s="1"/>
  <c r="J78" i="7"/>
  <c r="J57" i="7" s="1"/>
  <c r="BC52" i="1"/>
  <c r="AT55" i="1"/>
  <c r="T444" i="2"/>
  <c r="T107" i="2" s="1"/>
  <c r="T108" i="2"/>
  <c r="AX52" i="1"/>
  <c r="BB51" i="1"/>
  <c r="BC51" i="1"/>
  <c r="AY52" i="1"/>
  <c r="J93" i="3"/>
  <c r="J61" i="3" s="1"/>
  <c r="T93" i="3"/>
  <c r="T92" i="3" s="1"/>
  <c r="P93" i="3"/>
  <c r="P92" i="3" s="1"/>
  <c r="AU54" i="1" s="1"/>
  <c r="AZ52" i="1"/>
  <c r="BK88" i="4"/>
  <c r="J88" i="4" s="1"/>
  <c r="AT57" i="1"/>
  <c r="AW52" i="1"/>
  <c r="BA51" i="1"/>
  <c r="BK107" i="2"/>
  <c r="J107" i="2" s="1"/>
  <c r="J108" i="2"/>
  <c r="J61" i="2" s="1"/>
  <c r="BD52" i="1"/>
  <c r="BD51" i="1" s="1"/>
  <c r="W30" i="1" s="1"/>
  <c r="P107" i="2"/>
  <c r="AU53" i="1" s="1"/>
  <c r="J56" i="7" l="1"/>
  <c r="J27" i="7"/>
  <c r="AG57" i="1"/>
  <c r="AN57" i="1" s="1"/>
  <c r="W27" i="1"/>
  <c r="AW51" i="1"/>
  <c r="AK27" i="1" s="1"/>
  <c r="AV52" i="1"/>
  <c r="AT52" i="1" s="1"/>
  <c r="AZ51" i="1"/>
  <c r="AY51" i="1"/>
  <c r="W29" i="1"/>
  <c r="AU52" i="1"/>
  <c r="AU51" i="1" s="1"/>
  <c r="W28" i="1"/>
  <c r="AX51" i="1"/>
  <c r="J60" i="2"/>
  <c r="J29" i="2"/>
  <c r="J29" i="4"/>
  <c r="J60" i="4"/>
  <c r="J29" i="3"/>
  <c r="J60" i="3"/>
  <c r="J36" i="7" l="1"/>
  <c r="AG58" i="1"/>
  <c r="AN58" i="1" s="1"/>
  <c r="J38" i="3"/>
  <c r="AG54" i="1"/>
  <c r="AN54" i="1" s="1"/>
  <c r="AG56" i="1"/>
  <c r="AN56" i="1" s="1"/>
  <c r="AV51" i="1"/>
  <c r="W26" i="1"/>
  <c r="AG53" i="1"/>
  <c r="J38" i="2"/>
  <c r="AG55" i="1"/>
  <c r="AN55" i="1" s="1"/>
  <c r="J38" i="4"/>
  <c r="AT51" i="1" l="1"/>
  <c r="AK26" i="1"/>
  <c r="AG52" i="1"/>
  <c r="AN53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<sst xmlns="http://schemas.openxmlformats.org/spreadsheetml/2006/main" count="12587" uniqueCount="2194">
  <si>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</si>
  <si>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</si>
  <si>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</si>
  <si>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</si>
  <si>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</si>
  <si>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</si>
  <si>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</si>
  <si>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{ca57e3d4-d53b-45f7-a80d-81becc26f709}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</si>
  <si>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</si>
  <si>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</si>
  <si>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</si>
  <si>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</si>
  <si>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</si>
  <si>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</si>
  <si>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</si>
  <si>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</si>
  <si>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</si>
  <si>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664_18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</si>
  <si>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</si>
  <si>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</si>
  <si>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Vinec, vodovod - řešení tlakových poměrů</t>
  </si>
  <si>
    <t>0,1</t>
  </si>
  <si>
    <t>KSO:</t>
  </si>
  <si>
    <t>CC-CZ:</t>
  </si>
  <si>
    <t>1</t>
  </si>
  <si>
    <t>Místo:</t>
  </si>
  <si>
    <t>Vinec</t>
  </si>
  <si>
    <t>Datum:</t>
  </si>
  <si>
    <t>30. 9. 2015</t>
  </si>
  <si>
    <t>10</t>
  </si>
  <si>
    <t>100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</si>
  <si>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</si>
  <si>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</si>
  <si>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</si>
  <si>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</si>
  <si>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</si>
  <si>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</si>
  <si>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</si>
  <si>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služby, a.s.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</si>
  <si>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</si>
  <si>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</si>
  <si>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</si>
  <si>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</si>
  <si>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</si>
  <si>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</si>
  <si>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</si>
  <si>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</si>
  <si>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</si>
  <si>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</si>
  <si>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</si>
  <si>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</si>
  <si>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</si>
  <si>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</si>
  <si>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</si>
  <si>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</si>
  <si>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</si>
  <si>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</si>
  <si>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</si>
  <si>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</si>
  <si>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</si>
  <si>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</si>
  <si>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</si>
  <si>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</si>
  <si>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</si>
  <si>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</si>
  <si>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</si>
  <si>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</si>
  <si>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</si>
  <si>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</si>
  <si>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</si>
  <si>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</si>
  <si>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</si>
  <si>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</si>
  <si>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</si>
  <si>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</si>
  <si>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</si>
  <si>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</si>
  <si>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</si>
  <si>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</si>
  <si>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</si>
  <si>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</si>
  <si>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02 - VDJ Vinec</t>
  </si>
  <si>
    <t>STA</t>
  </si>
  <si>
    <t>{ae1e9aa0-880c-4f27-950c-3de4f8237966}</t>
  </si>
  <si>
    <t>2</t>
  </si>
  <si>
    <t>/</t>
  </si>
  <si>
    <t>SO 02.1 - Stavební úpravy</t>
  </si>
  <si>
    <t>Soupis</t>
  </si>
  <si>
    <t>{82521e81-5c9d-48b5-bc22-2a5c44f134f8}</t>
  </si>
  <si>
    <t>02</t>
  </si>
  <si>
    <t>SO 02.2 - Terénní úpravy, oplocení</t>
  </si>
  <si>
    <t>{47962930-4975-48dc-937e-50d9167508c4}</t>
  </si>
  <si>
    <t>03</t>
  </si>
  <si>
    <t>SO 02.3 - Elektro stavební část</t>
  </si>
  <si>
    <t>{c95a9bd8-9caf-4ddc-b82e-f6beaa302536}</t>
  </si>
  <si>
    <t>04</t>
  </si>
  <si>
    <t>PS 01 - Strojně technologická část</t>
  </si>
  <si>
    <t>{d8eff02f-04ff-4164-af23-22f5e990fc12}</t>
  </si>
  <si>
    <t>05</t>
  </si>
  <si>
    <t>PS 02 - Elektro technologická část</t>
  </si>
  <si>
    <t>{a32db6b3-96b1-4b96-b650-db83ade2e278}</t>
  </si>
  <si>
    <t>Ostatní náklady</t>
  </si>
  <si>
    <t>OST</t>
  </si>
  <si>
    <t>{8a56498e-ba28-44ef-8789-2dfbb6e00b8c}</t>
  </si>
  <si>
    <t>1) Krycí list soupisu</t>
  </si>
  <si>
    <t>2) Rekapitulace</t>
  </si>
  <si>
    <t>3) Soupis prací</t>
  </si>
  <si>
    <t>Zpět na list:</t>
  </si>
  <si>
    <t>Rekapitulace stavby</t>
  </si>
  <si>
    <t>bobr</t>
  </si>
  <si>
    <t>střecha tondach BOBOROVKA</t>
  </si>
  <si>
    <t>m2</t>
  </si>
  <si>
    <t>68,623</t>
  </si>
  <si>
    <t>her</t>
  </si>
  <si>
    <t>heraklitový podhled</t>
  </si>
  <si>
    <t>27,54</t>
  </si>
  <si>
    <t>KRYCÍ LIST SOUPISU</t>
  </si>
  <si>
    <t>la</t>
  </si>
  <si>
    <t>latě 40/60mm, kontralatě 40/50mm</t>
  </si>
  <si>
    <t>m3</t>
  </si>
  <si>
    <t>0,548</t>
  </si>
  <si>
    <t>san_1</t>
  </si>
  <si>
    <t>sanace stropu akumulační komory</t>
  </si>
  <si>
    <t>42,969</t>
  </si>
  <si>
    <t>san_10</t>
  </si>
  <si>
    <t>Sanace X (podlaha vstupu do akumulace)</t>
  </si>
  <si>
    <t>1,966</t>
  </si>
  <si>
    <t>san_11</t>
  </si>
  <si>
    <t>Sanace XI (vnitřní obvodová cihelná stěna vstupu do akumulace)</t>
  </si>
  <si>
    <t>3,15</t>
  </si>
  <si>
    <t>Objekt:</t>
  </si>
  <si>
    <t>san_2</t>
  </si>
  <si>
    <t>sanace stěn akumulační komory</t>
  </si>
  <si>
    <t>44,768</t>
  </si>
  <si>
    <t>01 - SO 02 - VDJ Vinec</t>
  </si>
  <si>
    <t>san_3</t>
  </si>
  <si>
    <t>sanace dna akumulační komory</t>
  </si>
  <si>
    <t>44,18</t>
  </si>
  <si>
    <t>Soupis:</t>
  </si>
  <si>
    <t>san_4</t>
  </si>
  <si>
    <t>sanace dna a stěny vypouštěcí jímky akumulační komory</t>
  </si>
  <si>
    <t>6,282</t>
  </si>
  <si>
    <t>01 - SO 02.1 - Stavební úpravy</t>
  </si>
  <si>
    <t>san_5</t>
  </si>
  <si>
    <t>sanace sloupu akumulační komory</t>
  </si>
  <si>
    <t>3,42</t>
  </si>
  <si>
    <t>san_6</t>
  </si>
  <si>
    <t>sanace - kalichy sloupu</t>
  </si>
  <si>
    <t>3,055</t>
  </si>
  <si>
    <t>san_7</t>
  </si>
  <si>
    <t>sanace - vnitřní obvodové cihelné zdivo nadzemního objektu</t>
  </si>
  <si>
    <t>41,16</t>
  </si>
  <si>
    <t>san_8</t>
  </si>
  <si>
    <t>Sanace VIII (obvodové stěny žb armaturní komory)</t>
  </si>
  <si>
    <t>64,68</t>
  </si>
  <si>
    <t>san_9</t>
  </si>
  <si>
    <t>Sanace IX (dno armaturní komory)</t>
  </si>
  <si>
    <t>23,65</t>
  </si>
  <si>
    <t>strop</t>
  </si>
  <si>
    <t>strop akukomor</t>
  </si>
  <si>
    <t>49,017</t>
  </si>
  <si>
    <t>boky</t>
  </si>
  <si>
    <t>boky akukomor 1m pod terén</t>
  </si>
  <si>
    <t>24,819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</si>
  <si>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</si>
  <si>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</si>
  <si>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</si>
  <si>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</si>
  <si>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</si>
  <si>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</si>
  <si>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</si>
  <si>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</si>
  <si>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</si>
  <si>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</si>
  <si>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</si>
  <si>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  99 - Přesuny hmot a sutí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</si>
  <si>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</si>
  <si>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</si>
  <si>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</si>
  <si>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</si>
  <si>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</si>
  <si>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</si>
  <si>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</si>
  <si>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</si>
  <si>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</si>
  <si>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</si>
  <si>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</si>
  <si>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</si>
  <si>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</si>
  <si>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</si>
  <si>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</si>
  <si>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M - Práce a dodávky M</t>
  </si>
  <si>
    <t xml:space="preserve">    21-M - Elektromontáže</t>
  </si>
  <si>
    <t xml:space="preserve">    23-M - Montáže potrubí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</si>
  <si>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</si>
  <si>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</si>
  <si>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</si>
  <si>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</si>
  <si>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</si>
  <si>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</si>
  <si>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</si>
  <si>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</si>
  <si>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</si>
  <si>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</si>
  <si>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</si>
  <si>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</si>
  <si>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</si>
  <si>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</si>
  <si>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</si>
  <si>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</si>
  <si>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</si>
  <si>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</si>
  <si>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3</t>
  </si>
  <si>
    <t>Svislé a kompletní konstrukce</t>
  </si>
  <si>
    <t>K</t>
  </si>
  <si>
    <t>310237251</t>
  </si>
  <si>
    <t>Zazdívka otvorů ve zdivu nadzákladovém cihlami pálenými plochy přes 0,09 m2 do 0,25 m2, ve zdi tl. přes 300 do 450 mm</t>
  </si>
  <si>
    <t>kus</t>
  </si>
  <si>
    <t>CS ÚRS 2015 02</t>
  </si>
  <si>
    <t>4</t>
  </si>
  <si>
    <t>-1286539729</t>
  </si>
  <si>
    <t>VV</t>
  </si>
  <si>
    <t>stávající otvory v obvodových nosných stěnách</t>
  </si>
  <si>
    <t>1 "400x400x450"</t>
  </si>
  <si>
    <t>310238211</t>
  </si>
  <si>
    <t>Zazdívka otvorů ve zdivu nadzákladovém cihlami pálenými plochy přes 0,25 m2 do 1 m2 na maltu vápenocementovou</t>
  </si>
  <si>
    <t>-1932170094</t>
  </si>
  <si>
    <t>0,6*0,7*0,45</t>
  </si>
  <si>
    <t>310239211</t>
  </si>
  <si>
    <t>Zazdívka otvorů ve zdivu nadzákladovém cihlami pálenými plochy přes 1 m2 do 4 m2 na maltu vápenocementovou</t>
  </si>
  <si>
    <t>1940353949</t>
  </si>
  <si>
    <t>cihelné tvárnice POROTHERM 40 PROFI DRYFIX</t>
  </si>
  <si>
    <t>0,9*2,08*0,4 "stávající vstupní otvor"</t>
  </si>
  <si>
    <t>311238645</t>
  </si>
  <si>
    <t>Zdivo nosné jednovrstvé z cihel děrovaných tepelně izolačních POROTHERM spojené na pero a drážku broušené, lepené PUR pěnou, součinitel prostupu tepla U = 0,21, tl. zdiva 400 mm</t>
  </si>
  <si>
    <t>417254909</t>
  </si>
  <si>
    <t>5,5*2,1 "u akumulace"</t>
  </si>
  <si>
    <t>-0,8*2,02</t>
  </si>
  <si>
    <t>5,1*3,27 "štíty"</t>
  </si>
  <si>
    <t>Součet</t>
  </si>
  <si>
    <t>5</t>
  </si>
  <si>
    <t>31714342R</t>
  </si>
  <si>
    <t>Překlad monolitický z lícových cihel Klinker dl. 1400mm, 6x betonářská výztuž R8 dl. 1360mm, vyplnění cementovou maltou (staveništní prefabrikát)</t>
  </si>
  <si>
    <t>1444501727</t>
  </si>
  <si>
    <t>6</t>
  </si>
  <si>
    <t>317168131</t>
  </si>
  <si>
    <t>Překlady keramické (POROTHERM, HELUZ) vysoké osazené do maltového lože, šířky překladu 7 cm výšky 23,8 cm, délky 125 cm</t>
  </si>
  <si>
    <t>-1124397685</t>
  </si>
  <si>
    <t>7</t>
  </si>
  <si>
    <t>380321661</t>
  </si>
  <si>
    <t>Kompletní konstrukce čistíren odpadních vod, nádrží, vodojemů, kanálů z betonu železového bez výztuže a bednění obyčejného tř. C 30/37, tl. přes 80 do 150 mm</t>
  </si>
  <si>
    <t>-1495712528</t>
  </si>
  <si>
    <t>skořepina</t>
  </si>
  <si>
    <t>1,94*2*0,15*2 "boční stěna"</t>
  </si>
  <si>
    <t>-0,486*0,43*0,15</t>
  </si>
  <si>
    <t>1,35*1,514*0,15  "čelní stěna"</t>
  </si>
  <si>
    <t>8</t>
  </si>
  <si>
    <t>380321662</t>
  </si>
  <si>
    <t>Kompletní konstrukce čistíren odpadních vod, nádrží, vodojemů, kanálů z betonu železového bez výztuže a bednění obyčejného tř. C 30/37, tl. přes 150 do 300 mm</t>
  </si>
  <si>
    <t>-1239279904</t>
  </si>
  <si>
    <t>1,65*1,0*0,2 "šikmá deska"</t>
  </si>
  <si>
    <t>1,65*1,1*0,2 "stropní deska"</t>
  </si>
  <si>
    <t>9</t>
  </si>
  <si>
    <t>380356231</t>
  </si>
  <si>
    <t>Bednění kompletních konstrukcí čistíren odpadních vod, nádrží, vodojemů, kanálů konstrukcí neomítaných z betonu prostého nebo železového ploch rovinných zřízení</t>
  </si>
  <si>
    <t>2107218349</t>
  </si>
  <si>
    <t>1,94*2*2*2 "boční stěna"</t>
  </si>
  <si>
    <t>-0,486*0,43*2</t>
  </si>
  <si>
    <t>1,35*1,514*2  "čelní stěna"</t>
  </si>
  <si>
    <t>1,65*1,0 "šikmá deska"</t>
  </si>
  <si>
    <t>1,65*1,1 "stropní deska"</t>
  </si>
  <si>
    <t>380356232</t>
  </si>
  <si>
    <t>Bednění kompletních konstrukcí čistíren odpadních vod, nádrží, vodojemů, kanálů konstrukcí neomítaných z betonu prostého nebo železového ploch rovinných odstranění</t>
  </si>
  <si>
    <t>-808199823</t>
  </si>
  <si>
    <t>11</t>
  </si>
  <si>
    <t>380361006</t>
  </si>
  <si>
    <t>Výztuž kompletních konstrukcí ČOV, nádrží nebo vodojemů z betonářské oceli 10 505</t>
  </si>
  <si>
    <t>t</t>
  </si>
  <si>
    <t>-1638741771</t>
  </si>
  <si>
    <t>628,2*0,001 "skořepina"</t>
  </si>
  <si>
    <t>-149*0,001 "průvlaky"</t>
  </si>
  <si>
    <t>Vodorovné konstrukce</t>
  </si>
  <si>
    <t>12</t>
  </si>
  <si>
    <t>411354177</t>
  </si>
  <si>
    <t>Podpěrná konstrukce stropů výšky do 4 m se zesílením dna bednění na výměru m2 půdorysu pro zatížení betonovou směsí a výztuží přes 20 do 30 kPa zřízení</t>
  </si>
  <si>
    <t>16</t>
  </si>
  <si>
    <t>-2106076139</t>
  </si>
  <si>
    <t>PI*3,75*3,75-1,1*1,1 "během sanace stropu akumulační komory"</t>
  </si>
  <si>
    <t>4,3*5,5 "během sanace stropu manipulační komory"</t>
  </si>
  <si>
    <t>13</t>
  </si>
  <si>
    <t>411354178</t>
  </si>
  <si>
    <t>Podpěrná konstrukce stropů výšky do 4 m se zesílením dna bednění na výměru m2 půdorysu pro zatížení betonovou směsí a výztuží přes 20 do 30 kPa odstranění</t>
  </si>
  <si>
    <t>1854272762</t>
  </si>
  <si>
    <t>14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</si>
  <si>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</si>
  <si>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</t>
  </si>
  <si>
    <t>-28527188</t>
  </si>
  <si>
    <t>žb roznášecí rošt</t>
  </si>
  <si>
    <t>0,4*0,3*6,653</t>
  </si>
  <si>
    <t>0,3*0,25*1,79*2</t>
  </si>
  <si>
    <t>413351107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</si>
  <si>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zřízení</t>
  </si>
  <si>
    <t>677744208</t>
  </si>
  <si>
    <t>0,3*6,653</t>
  </si>
  <si>
    <t>0,25*1,79*2*2</t>
  </si>
  <si>
    <t>413351108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</si>
  <si>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odstranění</t>
  </si>
  <si>
    <t>-2091273566</t>
  </si>
  <si>
    <t>17</t>
  </si>
  <si>
    <t>413351215</t>
  </si>
  <si>
    <t>Podpěrná konstrukce nosníků a tyčových konstrukcí výšky do 4 m, se zesílením dna bednění, na výměru m2 půdorysu pro zatížení betonovou směsí a výztuží přes 10 do 20 kPa zřízení</t>
  </si>
  <si>
    <t>-1083303786</t>
  </si>
  <si>
    <t>0,4*6,653</t>
  </si>
  <si>
    <t>0,3*1,79*2</t>
  </si>
  <si>
    <t>18</t>
  </si>
  <si>
    <t>413351216</t>
  </si>
  <si>
    <t>Podpěrná konstrukce nosníků a tyčových konstrukcí výšky do 4 m, se zesílením dna bednění, na výměru m2 půdorysu pro zatížení betonovou směsí a výztuží přes 10 do 20 kPa odstranění</t>
  </si>
  <si>
    <t>236124469</t>
  </si>
  <si>
    <t>19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</si>
  <si>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</si>
  <si>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</si>
  <si>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-1085337825</t>
  </si>
  <si>
    <t>1,067*0,14 'Přepočtené koeficientem množství</t>
  </si>
  <si>
    <t>20</t>
  </si>
  <si>
    <t>417321616</t>
  </si>
  <si>
    <t>Ztužující pásy a věnce z betonu železového (bez výztuže) tř. C 30/37</t>
  </si>
  <si>
    <t>-1625078466</t>
  </si>
  <si>
    <t>0,4*0,2*21,2 "po obvodové stěně - a"</t>
  </si>
  <si>
    <t>0,481*0,2*1,85 "rozšíření - a"</t>
  </si>
  <si>
    <t>0,4*0,2*6,3 " b"</t>
  </si>
  <si>
    <t>417351115</t>
  </si>
  <si>
    <t>Zřízení bednění ztužujících věnců</t>
  </si>
  <si>
    <t>469046530</t>
  </si>
  <si>
    <t>0,2*21,2*2 "po obvodové stěně - a"</t>
  </si>
  <si>
    <t>0,2*6,3*2 " b"</t>
  </si>
  <si>
    <t>22</t>
  </si>
  <si>
    <t>417351116</t>
  </si>
  <si>
    <t>Odstranění bednění ztužujících věnců</t>
  </si>
  <si>
    <t>-433534267</t>
  </si>
  <si>
    <t>23</t>
  </si>
  <si>
    <t>417361821</t>
  </si>
  <si>
    <t>Výztuž ztužujících pásů a věnců betonářskou ocelí 10 505</t>
  </si>
  <si>
    <t>-1270813914</t>
  </si>
  <si>
    <t>21,2*6*0,888*0,001 "R12"</t>
  </si>
  <si>
    <t>21,2*4*1,208*0,001 "R14"</t>
  </si>
  <si>
    <t>21,2*5*1,2*0,395*0,001 "R8"</t>
  </si>
  <si>
    <t>6,3*4*0,888*0,001 "R12"</t>
  </si>
  <si>
    <t>6,3*5*1,2*0,888*0,001 "R12"</t>
  </si>
  <si>
    <t>Úpravy povrchů, podlahy a osazování výplní</t>
  </si>
  <si>
    <t>24</t>
  </si>
  <si>
    <t>611142012</t>
  </si>
  <si>
    <t>Potažení vnitřních ploch pletivem v ploše nebo pruzích, na plném podkladu rabicovým provizorním přichycením stropů</t>
  </si>
  <si>
    <t>-573296386</t>
  </si>
  <si>
    <t>25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</si>
  <si>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</si>
  <si>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</si>
  <si>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21691807</t>
  </si>
  <si>
    <t>her "heraklitový podhled"</t>
  </si>
  <si>
    <t>26</t>
  </si>
  <si>
    <t>611321191</t>
  </si>
  <si>
    <t>Omítka vápenocementová vnitřních ploch nanášená ručně Příplatek k cenám za každých dalších i započatých 5 mm tloušťky omítky přes 10 mm stropů</t>
  </si>
  <si>
    <t>2101788297</t>
  </si>
  <si>
    <t>27,54*2 'Přepočtené koeficientem množství</t>
  </si>
  <si>
    <t>27</t>
  </si>
  <si>
    <t>622273121</t>
  </si>
  <si>
    <t>Montáž zavěšené odvětrávané fasády na hliníkové nosné konstrukci z fasádních desek na jednosměrné nosné konstrukci opláštění připevněné lepeným skrytým spojem stěn 80 mm s vložením tepelné izolace, tloušťky</t>
  </si>
  <si>
    <t>-1781386644</t>
  </si>
  <si>
    <t>(1,9+2,5)*2,1 "u akumulace"</t>
  </si>
  <si>
    <t>5,4*3,27 "štíty"</t>
  </si>
  <si>
    <t>spodní část - stávající</t>
  </si>
  <si>
    <t>5,4*3,2*2</t>
  </si>
  <si>
    <t>-(1,2*0,8+3,1*2,5)</t>
  </si>
  <si>
    <t>6,8*3,2</t>
  </si>
  <si>
    <t>28</t>
  </si>
  <si>
    <t>M</t>
  </si>
  <si>
    <t>283763711</t>
  </si>
  <si>
    <t>polystyren extrudovaný tl. 80mm</t>
  </si>
  <si>
    <t>32</t>
  </si>
  <si>
    <t>-1986277336</t>
  </si>
  <si>
    <t>74,508*1,02 'Přepočtené koeficientem množství</t>
  </si>
  <si>
    <t>29</t>
  </si>
  <si>
    <t>622273181</t>
  </si>
  <si>
    <t>Montáž zavěšené odvětrávané fasády na hliníkové nosné konstrukci z fasádních desek na jednosměrné nosné konstrukci opláštění připevněné lepeným skrytým spojem stěn 200 mm s vložením tepelné izolace, tloušťky</t>
  </si>
  <si>
    <t>655520848</t>
  </si>
  <si>
    <t>1,94*2*2 "boční stěna"</t>
  </si>
  <si>
    <t>-0,486*0,43</t>
  </si>
  <si>
    <t>1,35*1,514  "čelní stěna"</t>
  </si>
  <si>
    <t>30</t>
  </si>
  <si>
    <t>631481660</t>
  </si>
  <si>
    <t>deska minerální izolační ISOVER FASSIL 600x1200 mm tl. 200 mm</t>
  </si>
  <si>
    <t>-682960289</t>
  </si>
  <si>
    <t>9,595*1,02 'Přepočtené koeficientem množství</t>
  </si>
  <si>
    <t>31</t>
  </si>
  <si>
    <t>596230001</t>
  </si>
  <si>
    <t xml:space="preserve">lícové zdivo NF FELDHAUS KLINKER </t>
  </si>
  <si>
    <t>-79448997</t>
  </si>
  <si>
    <t>74,508 "zdivo"</t>
  </si>
  <si>
    <t>9,595 "stěny skořepina"</t>
  </si>
  <si>
    <t>631311117</t>
  </si>
  <si>
    <t>Mazanina z betonu prostého bez zvýšených nároků na prostředí tl. přes 50 do 80 mm tř. C 30/37</t>
  </si>
  <si>
    <t>CS ÚRS 2017 01</t>
  </si>
  <si>
    <t>-2131665393</t>
  </si>
  <si>
    <t>spádový beton tl. 30-80mm</t>
  </si>
  <si>
    <t>PI*3,95*3,95*0,06 "strop akumulační komory"</t>
  </si>
  <si>
    <t>33</t>
  </si>
  <si>
    <t>631311137</t>
  </si>
  <si>
    <t>Mazanina z betonu prostého tl. přes 120 do 240 mm tř. C 30/37</t>
  </si>
  <si>
    <t>-130139594</t>
  </si>
  <si>
    <t>1,0*2,12*0,6 "sanace IV"</t>
  </si>
  <si>
    <t>SAN_9*0,4 "VE SPÁDU"</t>
  </si>
  <si>
    <t>34</t>
  </si>
  <si>
    <t>631362021</t>
  </si>
  <si>
    <t>Výztuž mazanin ze svařovaných sítí z drátů typu KARI</t>
  </si>
  <si>
    <t>-1997169738</t>
  </si>
  <si>
    <t>KARI 100x100/6</t>
  </si>
  <si>
    <t>PI*3,95*3,95*4,44*0,001 "strop akumulační komory"</t>
  </si>
  <si>
    <t>1,0*2,12*4,44*0,001 "SANACE IV"</t>
  </si>
  <si>
    <t>san_9*4,44*0,001 "SANACE IX"</t>
  </si>
  <si>
    <t>35</t>
  </si>
  <si>
    <t>635111141</t>
  </si>
  <si>
    <t>Násyp ze štěrkopísku, písku nebo kameniva s udusáním a urovnáním povrchu z kameniva hrubého 8-16</t>
  </si>
  <si>
    <t>212153370</t>
  </si>
  <si>
    <t>PI*3,95*3,95*0,1 "strop akumulační komory"</t>
  </si>
  <si>
    <t>Ostatní konstrukce a práce-bourání</t>
  </si>
  <si>
    <t>36</t>
  </si>
  <si>
    <t>952903112</t>
  </si>
  <si>
    <t>Vyčištění objektů ČOV, nádrží, žlabů a kanálů při v do 3,5 m</t>
  </si>
  <si>
    <t>1947361180</t>
  </si>
  <si>
    <t>21,92 "armaturní komora"</t>
  </si>
  <si>
    <t>7,58+4,08 "podesty"</t>
  </si>
  <si>
    <t>44,18 "akumulační komora"</t>
  </si>
  <si>
    <t>37</t>
  </si>
  <si>
    <t>952903119</t>
  </si>
  <si>
    <t>Vyčištění objektů čistíren odpadních vod, nádrží, žlabů nebo kanálů Příplatek k ceně za vyčištění prostorů v přes 3,5 m</t>
  </si>
  <si>
    <t>1848480968</t>
  </si>
  <si>
    <t>38</t>
  </si>
  <si>
    <t>953171021</t>
  </si>
  <si>
    <t>Osazování kovových předmětů poklopů litinových nebo ocelových včetně rámů, hmotnosti do 50 kg</t>
  </si>
  <si>
    <t>-151143010</t>
  </si>
  <si>
    <t>39</t>
  </si>
  <si>
    <t>562306031</t>
  </si>
  <si>
    <t>poklop z kompozitního materiálu 500x700x30mm, vyjímatelný, pororošt 30x30/30mm, včetně rámu</t>
  </si>
  <si>
    <t>-331221258</t>
  </si>
  <si>
    <t>40</t>
  </si>
  <si>
    <t>953171023</t>
  </si>
  <si>
    <t>Osazování kovových předmětů poklopů litinových nebo ocelových včetně rámů, hmotnosti přes 100 do 150 kg</t>
  </si>
  <si>
    <t>397803855</t>
  </si>
  <si>
    <t>41</t>
  </si>
  <si>
    <t>552414061</t>
  </si>
  <si>
    <t>poklop ocelový nerezový 720x1020mm, vodotěsný, prachotěsný - ATYP, vč. dodávky kotevních nerezových prvků</t>
  </si>
  <si>
    <t>225976805</t>
  </si>
  <si>
    <t>42</t>
  </si>
  <si>
    <t>961044111</t>
  </si>
  <si>
    <t>Bourání základů z betonu prostého</t>
  </si>
  <si>
    <t>-209280302</t>
  </si>
  <si>
    <t>1,3*3,8*0,15 "podkladní deska schodiště"</t>
  </si>
  <si>
    <t>0,4*0,65*3,8*2 "základové pasy schodiště"</t>
  </si>
  <si>
    <t>43</t>
  </si>
  <si>
    <t>962031132</t>
  </si>
  <si>
    <t>Bourání příček z cihel, tvárnic nebo příčkovek z cihel pálených, plných nebo dutých na maltu vápennou nebo vápenocementovou, tl. do 100 mm</t>
  </si>
  <si>
    <t>-1965272947</t>
  </si>
  <si>
    <t>vestavba</t>
  </si>
  <si>
    <t>1,86*2,65</t>
  </si>
  <si>
    <t>44</t>
  </si>
  <si>
    <t>962032230</t>
  </si>
  <si>
    <t>Bourání zdiva nadzákladového z cihel nebo tvárnic z cihel pálených nebo vápenopískových, na maltu vápennou nebo vápenocementovou, objemu do 1 m3</t>
  </si>
  <si>
    <t>-486221378</t>
  </si>
  <si>
    <t>cihelné bloky v armaturní komoře</t>
  </si>
  <si>
    <t>0,14*0,29*(0,3*2+0,7*2)</t>
  </si>
  <si>
    <t>cihelné schodišťové pilíře z vápenných cihel</t>
  </si>
  <si>
    <t>0,3*0,3*0,565*2</t>
  </si>
  <si>
    <t>0,15*0,3*0,565</t>
  </si>
  <si>
    <t>45</t>
  </si>
  <si>
    <t>962032231</t>
  </si>
  <si>
    <t>Bourání zdiva nadzákladového z cihel nebo tvárnic z cihel pálených nebo vápenopískových, na maltu vápennou nebo vápenocementovou, objemu přes 1 m3</t>
  </si>
  <si>
    <t>1352528295</t>
  </si>
  <si>
    <t>nadzemní objekt, objekt vstupu do akumulace</t>
  </si>
  <si>
    <t>5,1*2*0,4*2,17</t>
  </si>
  <si>
    <t>-1,5*1,1*0,4*2</t>
  </si>
  <si>
    <t>5,5*0,4*3,62</t>
  </si>
  <si>
    <t>-0,9*1,97*0,4</t>
  </si>
  <si>
    <t>(1,48+1,85+2,17)*0,4*2,016</t>
  </si>
  <si>
    <t>2,26*2*0,435*2,016</t>
  </si>
  <si>
    <t>1,5*1,1*0,3*2 "zazděné otvory"</t>
  </si>
  <si>
    <t>2,02*2,65*0,185</t>
  </si>
  <si>
    <t>-0,8*1,97*0,185</t>
  </si>
  <si>
    <t>46</t>
  </si>
  <si>
    <t>962052210</t>
  </si>
  <si>
    <t>Bourání zdiva železobetonového nadzákladového, objemu do 1 m3</t>
  </si>
  <si>
    <t>1065301088</t>
  </si>
  <si>
    <t>0,3*0,3*2,35*2 "průvlak 300x300mm"</t>
  </si>
  <si>
    <t>47</t>
  </si>
  <si>
    <t>962052211</t>
  </si>
  <si>
    <t>Bourání zdiva železobetonového nadzákladového, objemu přes 1 m3</t>
  </si>
  <si>
    <t>-1396187703</t>
  </si>
  <si>
    <t>žb věnec obslužná komora</t>
  </si>
  <si>
    <t>4,3*2*0,4*0,8</t>
  </si>
  <si>
    <t>6,3*0,4*1,04</t>
  </si>
  <si>
    <t>6,3*0,3*0,39</t>
  </si>
  <si>
    <t>6,3*0,6*0,3</t>
  </si>
  <si>
    <t>48</t>
  </si>
  <si>
    <t>963012510</t>
  </si>
  <si>
    <t>Bourání stropů z desek nebo panelů železobetonových prefabrikovaných s dutinami z desek, š. do 300 mm tl. do 140 mm</t>
  </si>
  <si>
    <t>-985455220</t>
  </si>
  <si>
    <t>5,6*4,5*0,013 "obslužná komora"</t>
  </si>
  <si>
    <t>2,0*1,85*0,08 "vstup do akumulace"</t>
  </si>
  <si>
    <t>1,5*1,2*0,15 "vstup do objektu"</t>
  </si>
  <si>
    <t>49</t>
  </si>
  <si>
    <t>963042819</t>
  </si>
  <si>
    <t>Bourání schodišťových stupňů betonových zhotovených na místě</t>
  </si>
  <si>
    <t>m</t>
  </si>
  <si>
    <t>-1809228974</t>
  </si>
  <si>
    <t>1,3*6</t>
  </si>
  <si>
    <t>50</t>
  </si>
  <si>
    <t>963051113</t>
  </si>
  <si>
    <t>Bourání železobetonových stropů deskových, tl. přes 80 mm</t>
  </si>
  <si>
    <t>-651332530</t>
  </si>
  <si>
    <t>2,0*1,0*0,12 "podesta"</t>
  </si>
  <si>
    <t>4,3*5,5*0,22 "strop mezi arm. komorou a 1NP"</t>
  </si>
  <si>
    <t>-(0,6*0,9+0,9*0,9+0,9*1,2)*0,22 "otvory - poklopy"</t>
  </si>
  <si>
    <t>51</t>
  </si>
  <si>
    <t>963053937</t>
  </si>
  <si>
    <t>Bourání železobetonových monolitických schodišťových ramen na schodnicích s vybouráním schodnic</t>
  </si>
  <si>
    <t>-1753491743</t>
  </si>
  <si>
    <t>1,3*3,9</t>
  </si>
  <si>
    <t>52</t>
  </si>
  <si>
    <t>963054949</t>
  </si>
  <si>
    <t>Bourání železobetonových schodnic jakékoliv délky</t>
  </si>
  <si>
    <t>-238831976</t>
  </si>
  <si>
    <t>1,55*2</t>
  </si>
  <si>
    <t>53</t>
  </si>
  <si>
    <t>964011211</t>
  </si>
  <si>
    <t>Vybourání železobetonových prefabrikovaných překladů uložených ve zdivu, délky do 3 m, hmotnosti do 50 kg/m</t>
  </si>
  <si>
    <t>933041538</t>
  </si>
  <si>
    <t>1,2*0,4*0,255</t>
  </si>
  <si>
    <t>54</t>
  </si>
  <si>
    <t>965042141</t>
  </si>
  <si>
    <t>Bourání podkladů pod dlažby nebo litých celistvých podlah a mazanin betonových nebo z litého asfaltu tl. do 100 mm, plochy přes 4 m2</t>
  </si>
  <si>
    <t>-1459403015</t>
  </si>
  <si>
    <t>4,3*5,5*0,05 "mazanina - 1NP"</t>
  </si>
  <si>
    <t>55</t>
  </si>
  <si>
    <t>965042231</t>
  </si>
  <si>
    <t>Bourání podkladů pod dlažby nebo litých celistvých podlah a mazanin betonových nebo z litého asfaltu tl. přes 100 mm, plochy do 4 m2</t>
  </si>
  <si>
    <t>2050609324</t>
  </si>
  <si>
    <t>sanace IV</t>
  </si>
  <si>
    <t>1,0*2,12*0,4 "dno jímky"</t>
  </si>
  <si>
    <t>56</t>
  </si>
  <si>
    <t>965042241</t>
  </si>
  <si>
    <t>Bourání podkladů pod dlažby nebo litých celistvých podlah a mazanin betonových nebo z litého asfaltu tl. přes 100 mm, plochy přes 4 m2</t>
  </si>
  <si>
    <t>-441843880</t>
  </si>
  <si>
    <t>SAN_9*0,4</t>
  </si>
  <si>
    <t>57</t>
  </si>
  <si>
    <t>965044121</t>
  </si>
  <si>
    <t>Bourání podkladů pod dlažby nebo litých celistvých podlah a mazanin betonových s potěrem nebo teracem tl. do 40 mm, s rabicovým pletivem ve střešních konstrukcích</t>
  </si>
  <si>
    <t>784922152</t>
  </si>
  <si>
    <t>5,6*4,5 "obslužná komora"</t>
  </si>
  <si>
    <t>2,0*1,85*2 "přístřešek - tl. 70mm"</t>
  </si>
  <si>
    <t>PI*3,95*3,95*2 " aku komora - 2 vrstvy"</t>
  </si>
  <si>
    <t>-1,85*1,8*2</t>
  </si>
  <si>
    <t>58</t>
  </si>
  <si>
    <t>96607381R</t>
  </si>
  <si>
    <t>Odstranění antény na podestě</t>
  </si>
  <si>
    <t>168952654</t>
  </si>
  <si>
    <t>59</t>
  </si>
  <si>
    <t>968072455</t>
  </si>
  <si>
    <t>Vybourání kovových rámů oken s křídly, dveřních zárubní, vrat, stěn, ostění nebo obkladů dveřních zárubní, plochy do 2 m2</t>
  </si>
  <si>
    <t>-163112197</t>
  </si>
  <si>
    <t>0,8*1,97 "vestavba"</t>
  </si>
  <si>
    <t>60</t>
  </si>
  <si>
    <t>96902115R</t>
  </si>
  <si>
    <t>Vybourání AC potrubí DN 350 (ztracené bednění stávajícího sloupu) - včetně likvidace nebezpečného odpadu</t>
  </si>
  <si>
    <t>-579207134</t>
  </si>
  <si>
    <t>61</t>
  </si>
  <si>
    <t>971033651</t>
  </si>
  <si>
    <t>Vybourání otvorů ve zdivu základovém nebo nadzákladovém z cihel, tvárnic, příčkovek z cihel pálených na maltu vápennou nebo vápenocementovou plochy do 4 m2, tl. do 600 mm</t>
  </si>
  <si>
    <t>1401449538</t>
  </si>
  <si>
    <t>1,1*2,18*0,4 "nový vstupní otvor"</t>
  </si>
  <si>
    <t>62</t>
  </si>
  <si>
    <t>976075411</t>
  </si>
  <si>
    <t>Vybourání kovových madel, zábradlí, dvířek, zděří, kotevních želez ocelových kotevních želez, hmotnosti přes 50 kg</t>
  </si>
  <si>
    <t>-234045174</t>
  </si>
  <si>
    <t>17,9*4,5*0,001 "I č. 160"</t>
  </si>
  <si>
    <t>63</t>
  </si>
  <si>
    <t>976085311</t>
  </si>
  <si>
    <t>Vybourání drobných zámečnických a jiných konstrukcí kanalizačních rámů litinových, z rýhovaného plechu nebo betonových včetně poklopů nebo mříží, plochy do 0,60 m2</t>
  </si>
  <si>
    <t>-99588566</t>
  </si>
  <si>
    <t>1 "ocelový poklop 600/900mm"</t>
  </si>
  <si>
    <t>64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</si>
  <si>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</si>
  <si>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</si>
  <si>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-528445692</t>
  </si>
  <si>
    <t>1 "ocelový poklop 900/900mm"</t>
  </si>
  <si>
    <t>1 "ocelový poklop 900/1200mm"</t>
  </si>
  <si>
    <t>65</t>
  </si>
  <si>
    <t>977151124</t>
  </si>
  <si>
    <t>Jádrové vrty diamantovými korunkami do stavebních materiálů (železobetonu, betonu, cihel, obkladů, dlažeb, kamene) průměru přes 150 do 180 mm</t>
  </si>
  <si>
    <t>1671758932</t>
  </si>
  <si>
    <t>0,15*1 "prostup PR3"</t>
  </si>
  <si>
    <t>66</t>
  </si>
  <si>
    <t>977151125</t>
  </si>
  <si>
    <t>Jádrové vrty diamantovými korunkami do stavebních materiálů (železobetonu, betonu, cihel, obkladů, dlažeb, kamene) průměru přes 180 do 200 mm</t>
  </si>
  <si>
    <t>-931062872</t>
  </si>
  <si>
    <t>1,13*1 "prostup PR8"</t>
  </si>
  <si>
    <t>0,45*1 "prostup PR9"</t>
  </si>
  <si>
    <t>0,2*1 "prostup PR12"</t>
  </si>
  <si>
    <t>67</t>
  </si>
  <si>
    <t>977151127</t>
  </si>
  <si>
    <t>Jádrové vrty diamantovými korunkami do stavebních materiálů (železobetonu, betonu, cihel, obkladů, dlažeb, kamene) průměru přes 225 do 250 mm</t>
  </si>
  <si>
    <t>526106928</t>
  </si>
  <si>
    <t>0,45*2 "prostup PR4"</t>
  </si>
  <si>
    <t>1,64*1 "prostup PR5"</t>
  </si>
  <si>
    <t>1,64*1 "prostup PR6"</t>
  </si>
  <si>
    <t>1,1*1 "prostup PR7"</t>
  </si>
  <si>
    <t>68</t>
  </si>
  <si>
    <t>977151128</t>
  </si>
  <si>
    <t>Jádrové vrty diamantovými korunkami do stavebních materiálů (železobetonu, betonu, cihel, obkladů, dlažeb, kamene) průměru přes 250 do 300 mm</t>
  </si>
  <si>
    <t>-2045002883</t>
  </si>
  <si>
    <t>0,475*1 "prostup PR10"</t>
  </si>
  <si>
    <t>0,09*1 "prostup PR11"</t>
  </si>
  <si>
    <t>69</t>
  </si>
  <si>
    <t>97716400R</t>
  </si>
  <si>
    <t>Utěsnění potrubí ve vyvrtaném otvoru D180 - dle přílohy D.1.13</t>
  </si>
  <si>
    <t>-1892419261</t>
  </si>
  <si>
    <t>70</t>
  </si>
  <si>
    <t>97716401R</t>
  </si>
  <si>
    <t>Utěsnění potrubí ve vyvrtaném otvoru D200 - dle přílohy D.1.13</t>
  </si>
  <si>
    <t>-35360205</t>
  </si>
  <si>
    <t>71</t>
  </si>
  <si>
    <t>97716402R</t>
  </si>
  <si>
    <t>Utěsnění potrubí ve vyvrtaném otvoru D250 - dle přílohy D.1.13</t>
  </si>
  <si>
    <t>-746431692</t>
  </si>
  <si>
    <t>72</t>
  </si>
  <si>
    <t>97716403R</t>
  </si>
  <si>
    <t>Utěsnění potrubí ve vyvrtaném otvoru D300 - dle přílohy D.1.13</t>
  </si>
  <si>
    <t>-341692157</t>
  </si>
  <si>
    <t>73</t>
  </si>
  <si>
    <t>9771511R1</t>
  </si>
  <si>
    <t>Sanace stávajících prostupů (po sanacích nebudou využity) - a1</t>
  </si>
  <si>
    <t>-1367217263</t>
  </si>
  <si>
    <t>P</t>
  </si>
  <si>
    <t>Poznámka k položce:
- oříznout potrubí na úroveň líce stěny
- jádrový vrt DN 250 do hloubky 100mm
- VANDEX SUPER (vnitřní povrch otvoru)
- kruhový ocelový nerez plech tl. 2mm DN 250
- VANDEX GROUT 20 (vyplnění dutiny hyroizolační rozpínající se maltou)
- VANDEX BB75 - bílý (vnější povrch otvoru)</t>
  </si>
  <si>
    <t>74</t>
  </si>
  <si>
    <t>9771511R2</t>
  </si>
  <si>
    <t>Sanace stávajících prostupů (po sanacích nebudou využity) - a2</t>
  </si>
  <si>
    <t>-1108231310</t>
  </si>
  <si>
    <t>Poznámka k položce:
- oříznout potrubí na úroveň líce stěny
- jádrový vrt DN 300 do hloubky 100mm
- VANDEX SUPER (vnitřní povrch otvoru)
- kruhový ocelový nerez plech tl. 2mm DN 300
- VANDEX GROUT 20 (vyplnění dutiny hyroizolační rozpínající se maltou)
- VANDEX BB75 - bílý (vnější povrch otvoru)</t>
  </si>
  <si>
    <t>75</t>
  </si>
  <si>
    <t>9771511R3</t>
  </si>
  <si>
    <t>Sanace stávajících prostupů (po sanacích nebudou využity) - a3</t>
  </si>
  <si>
    <t>753669008</t>
  </si>
  <si>
    <t>Poznámka k položce:
potrubí odvětrání armaturní komory - DN 150
- po obvodu plastové trubky nalepit bobtnající pásky 16x21mm
- VANDEX GROUT 20 (vyplnění dutiny hyroizolační rozpínající se maltou)
- VANDEX BB75 - bílý (vnější povrch otvoru)</t>
  </si>
  <si>
    <t>76</t>
  </si>
  <si>
    <t>978013191</t>
  </si>
  <si>
    <t>Otlučení vápenných nebo vápenocementových omítek vnitřních ploch stěn s vyškrabáním spar, s očištěním zdiva, v rozsahu přes 50 do 100 %</t>
  </si>
  <si>
    <t>-1513735246</t>
  </si>
  <si>
    <t>4,3*5,5*2,1  "obslužná komora"</t>
  </si>
  <si>
    <t>77</t>
  </si>
  <si>
    <t>978015391</t>
  </si>
  <si>
    <t>Otlučení vápenných nebo vápenocementových omítek vnějších ploch s vyškrabáním spar a s očištěním zdiva stupně členitosti 1 a 2, v rozsahu přes 80 do 100 %</t>
  </si>
  <si>
    <t>2099520412</t>
  </si>
  <si>
    <t>5,1*6,3*2,1  "obslužná komora"</t>
  </si>
  <si>
    <t>78</t>
  </si>
  <si>
    <t>985121222</t>
  </si>
  <si>
    <t>Tryskání degradovaného betonu líce kleneb a podhledů vodou pod tlakem přes 300 do 1 250 barů</t>
  </si>
  <si>
    <t>-181063427</t>
  </si>
  <si>
    <t>79</t>
  </si>
  <si>
    <t>985131111</t>
  </si>
  <si>
    <t>Očištění ploch stěn, rubu kleneb a podlah tlakovou vodou</t>
  </si>
  <si>
    <t>-199126810</t>
  </si>
  <si>
    <t>PI*3,95*3,95 "strop akumulační komory"</t>
  </si>
  <si>
    <t>2*PI*3,95*1,0 "stěny akumulační komory - 1m pod terén"</t>
  </si>
  <si>
    <t>80</t>
  </si>
  <si>
    <t>985132311</t>
  </si>
  <si>
    <t>Očištění ploch líce kleneb a podhledů ruční dočištění ocelovými kartáči</t>
  </si>
  <si>
    <t>702317121</t>
  </si>
  <si>
    <t>odrezení zkorodované výztuže</t>
  </si>
  <si>
    <t>5 "sanace 1"</t>
  </si>
  <si>
    <t>0,5 "sanace 6"</t>
  </si>
  <si>
    <t>81</t>
  </si>
  <si>
    <t>98532121R</t>
  </si>
  <si>
    <t>Pasivace výztuže - nátěr VANDEX CRS KORROSIONSSCHUTZ</t>
  </si>
  <si>
    <t>-497416438</t>
  </si>
  <si>
    <t>82</t>
  </si>
  <si>
    <t>98532311R</t>
  </si>
  <si>
    <t>Spojovací můstek</t>
  </si>
  <si>
    <t>-572729121</t>
  </si>
  <si>
    <t>83</t>
  </si>
  <si>
    <t>98532401R</t>
  </si>
  <si>
    <t>Sanace I (spodní líc stropní desky akumulační komory) - dle technické zprávy</t>
  </si>
  <si>
    <t>106031399</t>
  </si>
  <si>
    <t>Poznámka k položce:
- celoplošná hrubá reprofilace povrchu do původního líce konstrukce, tl. min. 10mm (VANDEX CRS 05)
- celoplošný nástřik vodotěsnou maltou tl. min 15mm (VANDEX UNI 1 UNIMORTEL)
- celoplošná povrchová úprava - nástřik tl. 3mm (VANDEX BB75 - BÍLÝ)</t>
  </si>
  <si>
    <t>PI*3,75*3,75-1,1*1,1</t>
  </si>
  <si>
    <t>84</t>
  </si>
  <si>
    <t>98532402R</t>
  </si>
  <si>
    <t>Sanace II (obvodové stěny akumulační komory) - dle technické zprávy</t>
  </si>
  <si>
    <t>52760957</t>
  </si>
  <si>
    <t>Poznámka k položce:
- celoplošný nástřik vodotěsnou maltou tl. min 10mm (VANDEX UNI 1 UNIMORTEL)
- celoplošná povrchová úprava - nástřik tl. 3mm (VANDEX BB75 - BÍLÝ)</t>
  </si>
  <si>
    <t>PI*3,75*3,8</t>
  </si>
  <si>
    <t>85</t>
  </si>
  <si>
    <t>98532403R</t>
  </si>
  <si>
    <t>Sanace III (dno akumulační komory) - dle technické zprávy</t>
  </si>
  <si>
    <t>-964331479</t>
  </si>
  <si>
    <t>86</t>
  </si>
  <si>
    <t>98532404R</t>
  </si>
  <si>
    <t>Sanace IV (dno a stěny vypouštěcí jímky akumulační komory) - dle technické zprávy</t>
  </si>
  <si>
    <t>2023927230</t>
  </si>
  <si>
    <t>Poznámka k položce:
- celoplošná povrchová úprava - nástřik tl. 3mm (VANDEX BB75 - BÍLÝ)
- celoplošný nástřik vodotěsnou maltou tl. min 10mm (VANDEX UNI 1 UNIMORTEL)
- pojivový můstek vsypem - 1kg/m2 VANDEX SUPER, případně vsypem 
0,4 kg/m2 VANDEX CRS 05</t>
  </si>
  <si>
    <t>1,0*2,12 "dno jímky"</t>
  </si>
  <si>
    <t>(1,0+2,12)*2*0,667 "stěny jímky"</t>
  </si>
  <si>
    <t>87</t>
  </si>
  <si>
    <t>98532405R</t>
  </si>
  <si>
    <t>Sanace V (středový sloup) - dle technické zprávy</t>
  </si>
  <si>
    <t>-229238454</t>
  </si>
  <si>
    <t>Poznámka k položce:
- celoplošná povrchová úprava - nástřik tl. 3mm (VANDEX BB75 - BÍLÝ)</t>
  </si>
  <si>
    <t>2*PI*0,175*3,11</t>
  </si>
  <si>
    <t>88</t>
  </si>
  <si>
    <t>98532406R</t>
  </si>
  <si>
    <t>Sanace VI (kalichy sloupu) - dle technické zprávy</t>
  </si>
  <si>
    <t>-666209545</t>
  </si>
  <si>
    <t>(2*(1,1+0,35)*sqrt((1,1*1,1-2*1,1*0,35+0,35*0,35)/4+0,37*0,37))*2</t>
  </si>
  <si>
    <t>89</t>
  </si>
  <si>
    <t>98532407R</t>
  </si>
  <si>
    <t>Sanace VII (vnitřní obvodové cihelné stěny nadzemního objektu) - dle technické zprávy</t>
  </si>
  <si>
    <t>-752833677</t>
  </si>
  <si>
    <t>Poznámka k položce:
- mechanické ruční odstranění stávající omítky vč. materiálu ze spár
- začištění, vysušení
- vápenocementová jádrová omítka vyztužená tl. 20mm
- lepící tmel s nízkým modulem pružnosti
- keramický obklad - RAKODUR (bazénový program)</t>
  </si>
  <si>
    <t>(4,3+5,5)*2*2,1</t>
  </si>
  <si>
    <t>90</t>
  </si>
  <si>
    <t>98532408R</t>
  </si>
  <si>
    <t>Sanace VIII (obvodové stěny žb armaturní komory) - dle technické zprávy</t>
  </si>
  <si>
    <t>1429331046</t>
  </si>
  <si>
    <t>Poznámka k položce:
- celoplošná hrubá reprofilace povrchu do původního líce konstrukce (VANDEX CRS 05)
- celoplošná aplikace dotěsňujícího přípravku (VANDEX SUPER) na bázi rekrystalizace
- vápenocementová jádrová omítka vyztužená tl. 20mm
- lepící tmel s nízkým modulem pružnosti
- keramický obklad - RAKODUR (bazénový program)</t>
  </si>
  <si>
    <t>(4,3+5,5)*2*3,3</t>
  </si>
  <si>
    <t>91</t>
  </si>
  <si>
    <t>98532409R</t>
  </si>
  <si>
    <t>Sanace IX (dno armaturní komory) - dle technické zprávy</t>
  </si>
  <si>
    <t>886505042</t>
  </si>
  <si>
    <t>Poznámka k položce:
- pojivový můstek vsypem 1kg/m2 VANDEX SUPER, případně vsypem 0,4kg/m2 VANDEX CRS 05</t>
  </si>
  <si>
    <t>4,3*5,5</t>
  </si>
  <si>
    <t>92</t>
  </si>
  <si>
    <t>98532410R</t>
  </si>
  <si>
    <t>Sanace X (podlaha vstupu do akumulace) - dle technické zprávy</t>
  </si>
  <si>
    <t>-1650277430</t>
  </si>
  <si>
    <t>Poznámka k položce:
vyrovnávací podlahová stěrka na bázi cementu (MFC LEVEL 304) tl. 10mm</t>
  </si>
  <si>
    <t>1,8*1,5</t>
  </si>
  <si>
    <t>-0,72*1,02 "poklop"</t>
  </si>
  <si>
    <t>93</t>
  </si>
  <si>
    <t>98532411R</t>
  </si>
  <si>
    <t>Sanace XI (vnitřní obvodová cihelná stěna vstupu do akumulace) - dle technické zprávy</t>
  </si>
  <si>
    <t>-2092888078</t>
  </si>
  <si>
    <t>Poznámka k položce:
- mechanické ruční odstranění stávající omítky vč. materiálu ze spár
- začištění, vysušení
- celoplošná hrubá reprofilace povrchu do původního líce konstrukce, tl. min. 10mm (VANDEX CRS 05)
- celoplošný nástřik vodotěsnou maltou tl. min 15mm (VANDEX UNI 1 UNIMORTEL)
- celoplošná povrchová úprava - nástřik tl. 3mm (VANDEX BB75 - BÍLÝ)</t>
  </si>
  <si>
    <t>1,5*2,1</t>
  </si>
  <si>
    <t>99</t>
  </si>
  <si>
    <t>Přesuny hmot a sutí</t>
  </si>
  <si>
    <t>94</t>
  </si>
  <si>
    <t>998142251</t>
  </si>
  <si>
    <t>Přesun hmot pro nádrže a jímky ČOV, zásobníky a jámy mimo zemědělských betonové v do 25 m</t>
  </si>
  <si>
    <t>1672632850</t>
  </si>
  <si>
    <t>997</t>
  </si>
  <si>
    <t>Přesun sutě</t>
  </si>
  <si>
    <t>95</t>
  </si>
  <si>
    <t>997013501</t>
  </si>
  <si>
    <t>Odvoz suti a vybouraných hmot na skládku nebo meziskládku se složením, na vzdálenost do 1 km</t>
  </si>
  <si>
    <t>1505823697</t>
  </si>
  <si>
    <t>96</t>
  </si>
  <si>
    <t>997013509</t>
  </si>
  <si>
    <t>Odvoz suti a vybouraných hmot na skládku nebo meziskládku se složením, na vzdálenost Příplatek k ceně za každý další i započatý 1 km přes 1 km</t>
  </si>
  <si>
    <t>1577605680</t>
  </si>
  <si>
    <t>157,292*19 'Přepočtené koeficientem množství</t>
  </si>
  <si>
    <t>97</t>
  </si>
  <si>
    <t>997013831</t>
  </si>
  <si>
    <t>Poplatek za uložení stavebního odpadu na skládce (skládkovné) směsného</t>
  </si>
  <si>
    <t>-886695065</t>
  </si>
  <si>
    <t>PSV</t>
  </si>
  <si>
    <t>Práce a dodávky PSV</t>
  </si>
  <si>
    <t>711</t>
  </si>
  <si>
    <t>Izolace proti vodě, vlhkosti a plynům</t>
  </si>
  <si>
    <t>98</t>
  </si>
  <si>
    <t>711121131</t>
  </si>
  <si>
    <t>Provedení izolace proti zemní vlhkosti natěradly a tmely za horka na ploše vodorovné V nátěrem asfaltovým</t>
  </si>
  <si>
    <t>144531433</t>
  </si>
  <si>
    <t>711122131</t>
  </si>
  <si>
    <t>Provedení izolace proti zemní vlhkosti natěradly a tmely za horka na ploše svislé S nátěrem asfaltovým</t>
  </si>
  <si>
    <t>1825184532</t>
  </si>
  <si>
    <t>111633001</t>
  </si>
  <si>
    <t>penetrační asfaltová emulze (DEKPRIMER)</t>
  </si>
  <si>
    <t>-704063219</t>
  </si>
  <si>
    <t>Poznámka k položce:
Spotřeba: 0,7-1 kg/m2</t>
  </si>
  <si>
    <t>73,836*0,001 'Přepočtené koeficientem množství</t>
  </si>
  <si>
    <t>101</t>
  </si>
  <si>
    <t>711131811</t>
  </si>
  <si>
    <t>Odstranění izolace proti zemní vlhkosti na ploše vodorovné V</t>
  </si>
  <si>
    <t>-1058560415</t>
  </si>
  <si>
    <t>PI*3,95*3,95 " aku komora"</t>
  </si>
  <si>
    <t>-1,85*1,8</t>
  </si>
  <si>
    <t>102</t>
  </si>
  <si>
    <t>711131101</t>
  </si>
  <si>
    <t>Provedení izolace proti zemní vlhkosti pásy na sucho AIP nebo tkaniny na ploše vodorovné V</t>
  </si>
  <si>
    <t>2068319077</t>
  </si>
  <si>
    <t>strop akumulační komory</t>
  </si>
  <si>
    <t>PI*4,05*4,05 "geotextilie z polypropylenu"</t>
  </si>
  <si>
    <t>PI*4,05*4,05 "drenážní rohož"</t>
  </si>
  <si>
    <t>PI*3,95*3,95 "geotextilie 300g/m2"</t>
  </si>
  <si>
    <t>103</t>
  </si>
  <si>
    <t>711132101</t>
  </si>
  <si>
    <t>Provedení izolace proti zemní vlhkosti pásy na sucho svislé AIP nebo tkaninou</t>
  </si>
  <si>
    <t>934569372</t>
  </si>
  <si>
    <t>4,44 "k"</t>
  </si>
  <si>
    <t>stěny akumulační komory - 1m pod terén</t>
  </si>
  <si>
    <t>2*PI*4,05*1,0  "geotextilie z polypropylenu"</t>
  </si>
  <si>
    <t>2*PI*4,05*1,0 "drenážní rohož"</t>
  </si>
  <si>
    <t>2*PI*3,95*1,0 "geotextilie 300g/m2"</t>
  </si>
  <si>
    <t>104</t>
  </si>
  <si>
    <t>693110521</t>
  </si>
  <si>
    <t>geotextilie polypropylenové 110-140g/m2 neprorůstavá</t>
  </si>
  <si>
    <t>49471269</t>
  </si>
  <si>
    <t>PI*4,05*4,05*1,15 "vodorovná"</t>
  </si>
  <si>
    <t>2*PI*4,05*1,0*1,15 "svislá"</t>
  </si>
  <si>
    <t>105</t>
  </si>
  <si>
    <t>693112871</t>
  </si>
  <si>
    <t>drenážní rohož 400g/m2</t>
  </si>
  <si>
    <t>-1471135794</t>
  </si>
  <si>
    <t>106</t>
  </si>
  <si>
    <t>693110381</t>
  </si>
  <si>
    <t>geotextilie  300g/m2</t>
  </si>
  <si>
    <t>-251311938</t>
  </si>
  <si>
    <t>PI*3,95*3,95*1,15 "vodorovná"</t>
  </si>
  <si>
    <t>2*PI*3,95*1,0*1,15 "svislá"</t>
  </si>
  <si>
    <t>107</t>
  </si>
  <si>
    <t>711141559</t>
  </si>
  <si>
    <t>Provedení izolace proti zemní vlhkosti pásy přitavením vodorovné NAIP</t>
  </si>
  <si>
    <t>-1110894890</t>
  </si>
  <si>
    <t>žb strop monolitu</t>
  </si>
  <si>
    <t>1,65*(1,0+1,1)*2 "2 vrstvy"</t>
  </si>
  <si>
    <t>108</t>
  </si>
  <si>
    <t>628331590</t>
  </si>
  <si>
    <t>pásy asfaltované těžké vložka skleněná tkanina SKLOBIT 40 MINERAL role/10m2</t>
  </si>
  <si>
    <t>312413711</t>
  </si>
  <si>
    <t>1,65*(1,0+1,1)*1,15</t>
  </si>
  <si>
    <t>109</t>
  </si>
  <si>
    <t>628522541</t>
  </si>
  <si>
    <t>podkladní pás asfaltovaný modifikovaný</t>
  </si>
  <si>
    <t>-713511136</t>
  </si>
  <si>
    <t>110</t>
  </si>
  <si>
    <t>663083104</t>
  </si>
  <si>
    <t>PI*3,95*3,95 "podkladní modifikovaný pás"</t>
  </si>
  <si>
    <t>PI*3,95*3,95 "modifikovaný asf pás s vložkou ze skelných vláken"</t>
  </si>
  <si>
    <t>111</t>
  </si>
  <si>
    <t>711142559</t>
  </si>
  <si>
    <t>Provedení izolace proti zemní vlhkosti pásy přitavením NAIP na ploše svislé S</t>
  </si>
  <si>
    <t>540872806</t>
  </si>
  <si>
    <t>2*PI*3,95*1,0 "podkladní modifikovaný pás"</t>
  </si>
  <si>
    <t>2*PI*3,95*1,0 "modifikovaný asf pás s vložkou ze skelných vláken"</t>
  </si>
  <si>
    <t>112</t>
  </si>
  <si>
    <t>121172323</t>
  </si>
  <si>
    <t>akumulační komora</t>
  </si>
  <si>
    <t>PI*3,95*3,95 "vodorovná"</t>
  </si>
  <si>
    <t>2*PI*3,95*1,0 "svislá"</t>
  </si>
  <si>
    <t>113</t>
  </si>
  <si>
    <t>-1398311865</t>
  </si>
  <si>
    <t>114</t>
  </si>
  <si>
    <t>711161331</t>
  </si>
  <si>
    <t>Izolace proti zemní vlhkosti nopovými foliemi základů nebo stěn s odvodňovací funkcí tloušťky 0,6 mm, šířky 2,0 m s textilií</t>
  </si>
  <si>
    <t>-1442088601</t>
  </si>
  <si>
    <t>115</t>
  </si>
  <si>
    <t>693340101</t>
  </si>
  <si>
    <t>nopová fólie s perforovanými nopy DEKDREN T20 Garden</t>
  </si>
  <si>
    <t>-427312861</t>
  </si>
  <si>
    <t>73,836*1,15 'Přepočtené koeficientem množství</t>
  </si>
  <si>
    <t>116</t>
  </si>
  <si>
    <t>998711201</t>
  </si>
  <si>
    <t>Přesun hmot pro izolace proti vodě, vlhkosti a plynům stanovený procentní sazbou z ceny vodorovná dopravní vzdálenost do 50 m v objektech výšky do 6 m</t>
  </si>
  <si>
    <t>%</t>
  </si>
  <si>
    <t>-1393630108</t>
  </si>
  <si>
    <t>712</t>
  </si>
  <si>
    <t>Povlakové krytiny</t>
  </si>
  <si>
    <t>117</t>
  </si>
  <si>
    <t>712300831</t>
  </si>
  <si>
    <t>Odstranění ze střech plochých do 10 st. krytiny povlakové jednovrstvé</t>
  </si>
  <si>
    <t>-395249247</t>
  </si>
  <si>
    <t>32,181 "plechová krytina"</t>
  </si>
  <si>
    <t>1,86*2,12 "vestavba"</t>
  </si>
  <si>
    <t>118</t>
  </si>
  <si>
    <t>998712201</t>
  </si>
  <si>
    <t>Přesun hmot pro povlakové krytiny stanovený procentní sazbou z ceny vodorovná dopravní vzdálenost do 50 m v objektech výšky do 6 m</t>
  </si>
  <si>
    <t>-668197407</t>
  </si>
  <si>
    <t>713</t>
  </si>
  <si>
    <t>Izolace tepelné</t>
  </si>
  <si>
    <t>119</t>
  </si>
  <si>
    <t>713110841</t>
  </si>
  <si>
    <t>Odstranění tepelné izolace běžných stavebních konstrukcí z rohoží, pásů, dílců, desek, bloků stropů nebo podhledů připevněných lepením do 100 mm z vláknitých materiálů, tloušťka izolace</t>
  </si>
  <si>
    <t>1035375594</t>
  </si>
  <si>
    <t>120</t>
  </si>
  <si>
    <t>713111111</t>
  </si>
  <si>
    <t>Montáž tepelné izolace stropů rohožemi, pásy, dílci, deskami, bloky (izolační materiál ve specifikaci) vrchem bez překrytí lepenkou kladenými volně</t>
  </si>
  <si>
    <t>-829985225</t>
  </si>
  <si>
    <t>žb strop monolitu (šikmá část)</t>
  </si>
  <si>
    <t>3,005*1,2</t>
  </si>
  <si>
    <t>3,005*1,1</t>
  </si>
  <si>
    <t>121</t>
  </si>
  <si>
    <t>1078111241</t>
  </si>
  <si>
    <t>6,912*1,02 'Přepočtené koeficientem množství</t>
  </si>
  <si>
    <t>122</t>
  </si>
  <si>
    <t>-2058670221</t>
  </si>
  <si>
    <t>PI*4,05*4,05 "strop akumulační komory"</t>
  </si>
  <si>
    <t>123</t>
  </si>
  <si>
    <t>283763721</t>
  </si>
  <si>
    <t>polystyren extrudovaný tl. 100mm</t>
  </si>
  <si>
    <t>-37541380</t>
  </si>
  <si>
    <t>51,53*1,02 'Přepočtené koeficientem množství</t>
  </si>
  <si>
    <t>124</t>
  </si>
  <si>
    <t>-1531674331</t>
  </si>
  <si>
    <t>2,75 "l"</t>
  </si>
  <si>
    <t>125</t>
  </si>
  <si>
    <t>283763661</t>
  </si>
  <si>
    <t>polystyren extrudovaný tl. 50mm</t>
  </si>
  <si>
    <t>-1500514473</t>
  </si>
  <si>
    <t>2,75*1,02 'Přepočtené koeficientem množství</t>
  </si>
  <si>
    <t>126</t>
  </si>
  <si>
    <t>71311112R</t>
  </si>
  <si>
    <t>Montáž izolace tepelné spodem stropů hmoždinkami rohoží, pásů, dílců, desek</t>
  </si>
  <si>
    <t>-688606774</t>
  </si>
  <si>
    <t>DETAIL F - vstupní dveře u podlahy</t>
  </si>
  <si>
    <t>1,08 "g"</t>
  </si>
  <si>
    <t>1,35 "h"</t>
  </si>
  <si>
    <t>127</t>
  </si>
  <si>
    <t>283764721</t>
  </si>
  <si>
    <t>tepelně izolační desky - pěnosklo P=0,4Mpa (např. FOAMGLAS)</t>
  </si>
  <si>
    <t>-637560381</t>
  </si>
  <si>
    <t>2,43*1,02 'Přepočtené koeficientem množství</t>
  </si>
  <si>
    <t>128</t>
  </si>
  <si>
    <t>713131141.1</t>
  </si>
  <si>
    <t>Montáž tepelné izolace stěn rohožemi, pásy, deskami, dílci, bloky (izolační materiál ve specifikaci) lepením celoplošně</t>
  </si>
  <si>
    <t>1221688094</t>
  </si>
  <si>
    <t>boky "boky akukomor 1m pod terén"</t>
  </si>
  <si>
    <t>129</t>
  </si>
  <si>
    <t>634822820</t>
  </si>
  <si>
    <t>deska izolační z pěnového skla READY BLOCK T3+, s jednostrannou povrchovou úpravou pro lepení na beton a přímé nastavení pásu 60 x 60 x 14 cm</t>
  </si>
  <si>
    <t>1477919038</t>
  </si>
  <si>
    <t>24,819*1,02 'Přepočtené koeficientem množství</t>
  </si>
  <si>
    <t>130</t>
  </si>
  <si>
    <t>713131151</t>
  </si>
  <si>
    <t>Montáž tepelné izolace stěn rohožemi, pásy, deskami, dílci, bloky (izolační materiál ve specifikaci) vložením jednovrstvě</t>
  </si>
  <si>
    <t>1008795327</t>
  </si>
  <si>
    <t>separační vrstva - vloženo do bednění při betonáži</t>
  </si>
  <si>
    <t>1,5 "f"</t>
  </si>
  <si>
    <t>131</t>
  </si>
  <si>
    <t>283763841</t>
  </si>
  <si>
    <t>polystyren extrudovaný tl. 10mm</t>
  </si>
  <si>
    <t>-73115869</t>
  </si>
  <si>
    <t>separační vrstva - vloeno do bednění při betonáži</t>
  </si>
  <si>
    <t>1,5*0,01*1,02 "f"</t>
  </si>
  <si>
    <t>0,015*1,02 'Přepočtené koeficientem množství</t>
  </si>
  <si>
    <t>132</t>
  </si>
  <si>
    <t>7131311R5</t>
  </si>
  <si>
    <t>Montáž izolace tepelné stěn rohoží, pásů, dílců, desek vně objektu</t>
  </si>
  <si>
    <t>-2072983292</t>
  </si>
  <si>
    <t>Poznámka k položce:
desky kotveny hmoždinkami určenými pro kotvení izolačních desek do betonu a zdiva</t>
  </si>
  <si>
    <t>37,02 "d"</t>
  </si>
  <si>
    <t>133</t>
  </si>
  <si>
    <t>-793545445</t>
  </si>
  <si>
    <t>37,02*1,02 'Přepočtené koeficientem množství</t>
  </si>
  <si>
    <t>134</t>
  </si>
  <si>
    <t>713131141</t>
  </si>
  <si>
    <t>Montáž izolace tepelné stěn a základů lepením celoplošně rohoží, pásů, dílců, desek</t>
  </si>
  <si>
    <t>-882824071</t>
  </si>
  <si>
    <t>keramický překlad</t>
  </si>
  <si>
    <t>0,24*1,25</t>
  </si>
  <si>
    <t>135</t>
  </si>
  <si>
    <t>-2058950829</t>
  </si>
  <si>
    <t>0,3*1,02 'Přepočtené koeficientem množství</t>
  </si>
  <si>
    <t>136</t>
  </si>
  <si>
    <t>-162314794</t>
  </si>
  <si>
    <t>137</t>
  </si>
  <si>
    <t>283763842</t>
  </si>
  <si>
    <t>polystyren extrudovaný tl. 200mm</t>
  </si>
  <si>
    <t>-505337873</t>
  </si>
  <si>
    <t>4,44*0,2*1,02 "k"</t>
  </si>
  <si>
    <t>138</t>
  </si>
  <si>
    <t>713141111</t>
  </si>
  <si>
    <t>Montáž tepelné izolace střech plochých rohožemi, pásy, deskami, dílci, bloky (izolační materiál ve specifikaci) přilepenými asfaltem za horka zplna, jednovrstvá</t>
  </si>
  <si>
    <t>1491548946</t>
  </si>
  <si>
    <t>strop "strop akumulační komory"</t>
  </si>
  <si>
    <t>139</t>
  </si>
  <si>
    <t>634822400</t>
  </si>
  <si>
    <t>deska izolační z pěnového skla FOAMGLAS T3+, 45 x 60 x 14 cm bez povrchové úpravy pevnost v tlaku 0,7 MPa, tepelná vodivost 0,040 W/mK</t>
  </si>
  <si>
    <t>-1753572605</t>
  </si>
  <si>
    <t>49,017*1,02 'Přepočtené koeficientem množství</t>
  </si>
  <si>
    <t>140</t>
  </si>
  <si>
    <t>713151111</t>
  </si>
  <si>
    <t>Montáž tepelné izolace střech šikmých rohožemi, pásy, deskami (izolační materiál ve specifikaci) kladenými volně mezi krokve</t>
  </si>
  <si>
    <t>1653468543</t>
  </si>
  <si>
    <t>5,9*7,69</t>
  </si>
  <si>
    <t>141</t>
  </si>
  <si>
    <t>-356948592</t>
  </si>
  <si>
    <t>48,977*1,02 'Přepočtené koeficientem množství</t>
  </si>
  <si>
    <t>142</t>
  </si>
  <si>
    <t>713291122</t>
  </si>
  <si>
    <t>Montáž tepelné izolace chlazených a temperovaných místností - doplňky a konstrukční součásti parotěsné zábrany stropů vrchem asfaltovým pásem</t>
  </si>
  <si>
    <t>-1802405391</t>
  </si>
  <si>
    <t>143</t>
  </si>
  <si>
    <t>283292111</t>
  </si>
  <si>
    <t>parotěsná zábrana (DEN BRAVEN)</t>
  </si>
  <si>
    <t>1332562379</t>
  </si>
  <si>
    <t>48,977*1,15 'Přepočtené koeficientem množství</t>
  </si>
  <si>
    <t>144</t>
  </si>
  <si>
    <t>998713201</t>
  </si>
  <si>
    <t>Přesun hmot pro izolace tepelné stanovený procentní sazbou z ceny vodorovná dopravní vzdálenost do 50 m v objektech výšky do 6 m</t>
  </si>
  <si>
    <t>-335093249</t>
  </si>
  <si>
    <t>721</t>
  </si>
  <si>
    <t>Zdravotechnika - vnitřní kanalizace</t>
  </si>
  <si>
    <t>145</t>
  </si>
  <si>
    <t>721173404</t>
  </si>
  <si>
    <t>Potrubí z plastových trub KG Systém (SN8) svodné (ležaté) DN 200</t>
  </si>
  <si>
    <t>-1272077556</t>
  </si>
  <si>
    <t>4,3 "j - v podlaze armaturní komory"</t>
  </si>
  <si>
    <t>146</t>
  </si>
  <si>
    <t>998721201</t>
  </si>
  <si>
    <t>Přesun hmot pro vnitřní kanalizace stanovený procentní sazbou z ceny vodorovná dopravní vzdálenost do 50 m v objektech výšky do 6 m</t>
  </si>
  <si>
    <t>-1688765597</t>
  </si>
  <si>
    <t>751</t>
  </si>
  <si>
    <t>Vzduchotechnika</t>
  </si>
  <si>
    <t>147</t>
  </si>
  <si>
    <t>751398022</t>
  </si>
  <si>
    <t>Montáž ostatních zařízení větrací mřížky stěnové, průřezu přes 0,04 do 0,100 m2</t>
  </si>
  <si>
    <t>-671874683</t>
  </si>
  <si>
    <t>148</t>
  </si>
  <si>
    <t>553414251</t>
  </si>
  <si>
    <t xml:space="preserve">mřížka větrací nerezová  200 x 200 </t>
  </si>
  <si>
    <t>747717141</t>
  </si>
  <si>
    <t>149</t>
  </si>
  <si>
    <t>553414255</t>
  </si>
  <si>
    <t>mřížka větrací nerezová 200 x 200 s protidešťovou žaluzií a nerezovou mřížkou, oka 1x1mm</t>
  </si>
  <si>
    <t>1057740097</t>
  </si>
  <si>
    <t>150</t>
  </si>
  <si>
    <t>75151004R</t>
  </si>
  <si>
    <t>Vzduchotechnické potrubí kruhové PP HT d 160</t>
  </si>
  <si>
    <t>-1259205206</t>
  </si>
  <si>
    <t>0,66 "PP HT d160 - VZ 2"</t>
  </si>
  <si>
    <t>3,2 "PP HT d160 - VZ 4"</t>
  </si>
  <si>
    <t>151</t>
  </si>
  <si>
    <t>75151014R</t>
  </si>
  <si>
    <t>nerezová objímka pro fixci potrubí, hmoždinky</t>
  </si>
  <si>
    <t>-931446048</t>
  </si>
  <si>
    <t>152</t>
  </si>
  <si>
    <t>751526172</t>
  </si>
  <si>
    <t>Montáž oblouku do plastového potrubí kruhového bez příruby, průměru přes 100 do 200 mm</t>
  </si>
  <si>
    <t>-114941716</t>
  </si>
  <si>
    <t>153</t>
  </si>
  <si>
    <t>286110180</t>
  </si>
  <si>
    <t>PP HT  koleno 90° d 160 mm</t>
  </si>
  <si>
    <t>1566581947</t>
  </si>
  <si>
    <t>154</t>
  </si>
  <si>
    <t>75161001R</t>
  </si>
  <si>
    <t>Vzduchotechnika VZ 5 - dle přílohy D.1.13</t>
  </si>
  <si>
    <t>kpl</t>
  </si>
  <si>
    <t>-1855149344</t>
  </si>
  <si>
    <t>Poznámka k položce:
1x nerezová mřížka
PP HT potrubí d110 - 3ks, celková délka 3,5m
1x nerezová mřížka, oka 1x1mm vsazená do hrdla potrubí
PP HT hrdlová přesuvka d110 pro filtrační tkaninu
1xP HT koleno d110, 90°
3x nerezová objímka pro fixaci potrubí d110, hmoždinky
1x filtrační tkanina</t>
  </si>
  <si>
    <t>155</t>
  </si>
  <si>
    <t>998751201</t>
  </si>
  <si>
    <t>Přesun hmot pro vzduchotechniku stanovený procentní sazbou z ceny vodorovná dopravní vzdálenost do 50 m v objektech výšky do 12 m</t>
  </si>
  <si>
    <t>-1545208829</t>
  </si>
  <si>
    <t>762</t>
  </si>
  <si>
    <t>Konstrukce tesařské</t>
  </si>
  <si>
    <t>156</t>
  </si>
  <si>
    <t>762332542</t>
  </si>
  <si>
    <t>Montáž vázaných kcí krovů pravidelných z řeziva hoblovaného plochy do 224 cm2 s ocelovými spojkami</t>
  </si>
  <si>
    <t>-1340858725</t>
  </si>
  <si>
    <t>7,7*1 "pozednice 160/140mm"</t>
  </si>
  <si>
    <t>7,7*1 "střední vaznice 120/180mm"</t>
  </si>
  <si>
    <t>2,95*1 "pozednice 120/120mm"</t>
  </si>
  <si>
    <t>1,15*3 "konzola s podpěrou 120/120mm"</t>
  </si>
  <si>
    <t>157</t>
  </si>
  <si>
    <t>762332543</t>
  </si>
  <si>
    <t>Montáž vázaných konstrukcí krovů střech pultových, sedlových, valbových, stanových čtvercového nebo obdélníkového půdorysu, z řeziva hoblovaného s použitím ocelových spojek (spojky ve specifikaci), přes 224 do 288 cm2 průřezové plochy</t>
  </si>
  <si>
    <t>-359122911</t>
  </si>
  <si>
    <t>7,7*1 "vrcholová vaznice 140/180mm"</t>
  </si>
  <si>
    <t>6,75*12 "krokev 120/200mm"</t>
  </si>
  <si>
    <t>3,5*5 "krokev 120/200mm"</t>
  </si>
  <si>
    <t>1,5*7 "krokev 120/200mm"</t>
  </si>
  <si>
    <t>158</t>
  </si>
  <si>
    <t>605110410</t>
  </si>
  <si>
    <t>řezivo jehličnaté deskové neopracované řezivo jehličnaté - středové fošny tl. 33-100 mm SM,  4 - 5 m fošna jakost II</t>
  </si>
  <si>
    <t>608268853</t>
  </si>
  <si>
    <t>7,7*1*0,16*0,14 "pozednice 160/140mm"</t>
  </si>
  <si>
    <t>7,7*1*0,12*0,18 "střední vaznice 120/180mm"</t>
  </si>
  <si>
    <t>2,95*1*0,12*0,12 "pozednice 120/120mm"</t>
  </si>
  <si>
    <t>1,15*3*0,12*0,12 "konzola s podpěrou 120/120mm"</t>
  </si>
  <si>
    <t>7,7*1*0,14*0,18 "vrcholová vaznice 140/180mm"</t>
  </si>
  <si>
    <t>6,75*12*0,12*0,2 "krokev 120/200mm"</t>
  </si>
  <si>
    <t>3,5*5*0,12*0,2 "krokev 120/200mm"</t>
  </si>
  <si>
    <t>1,5*7*0,12*0,2 "krokev 120/200mm"</t>
  </si>
  <si>
    <t>kr</t>
  </si>
  <si>
    <t>159</t>
  </si>
  <si>
    <t>762342216</t>
  </si>
  <si>
    <t>Bednění a laťování montáž laťování střech jednoduchých sklonu do 60 st. při osové vzdálenosti latí přes 360 do 600 mm</t>
  </si>
  <si>
    <t>1373919455</t>
  </si>
  <si>
    <t>160</t>
  </si>
  <si>
    <t>605141140</t>
  </si>
  <si>
    <t>řezivo jehličnaté drobné, neopracované (lišty a latě), (ČSN 49 1503, ČSN 49 2100) řezivo jehličnaté - latě střešní latě délka 4 - 5 m latě  impregnované</t>
  </si>
  <si>
    <t>2062434255</t>
  </si>
  <si>
    <t>7,69*20*0,03*0,05 "latě 30/50mm - po 380mm"</t>
  </si>
  <si>
    <t>3,005*11*0,03*0,05 "latě 30/50mm - po 380mm"</t>
  </si>
  <si>
    <t>2,035*7*0,03*0,05 "latě 30/50mm - po 380mm"</t>
  </si>
  <si>
    <t>2,65*7*0,03*0,05 "latě 30/50mm - po 380mm"</t>
  </si>
  <si>
    <t>6,75*12*0,04*0,05 "kontralatě 40/50mm"</t>
  </si>
  <si>
    <t>3,5*5*0,04*0,05 "kontralatě 40/50mm"</t>
  </si>
  <si>
    <t>1,5*7*0,04*0,05 "kontralatě 40/50mm"</t>
  </si>
  <si>
    <t>161</t>
  </si>
  <si>
    <t>762395000</t>
  </si>
  <si>
    <t>Spojovací a ochranné prostředky pro montáž krovu, bednění, laťování, světlíky, klíny</t>
  </si>
  <si>
    <t>929801476</t>
  </si>
  <si>
    <t>kr"krov"</t>
  </si>
  <si>
    <t>la "latě, kontralatě"</t>
  </si>
  <si>
    <t>162</t>
  </si>
  <si>
    <t>76296111R</t>
  </si>
  <si>
    <t>HILTI HIT-HY 150, prům. 18mm, šroub 350mm (lepená kotva do betonu)</t>
  </si>
  <si>
    <t>-1410463048</t>
  </si>
  <si>
    <t>Poznámka k položce:
- min. hl. kotvení 170mm
- kotevní šroub HAS-R M16x350 vč. matic M16 a podložek</t>
  </si>
  <si>
    <t>163</t>
  </si>
  <si>
    <t>76296112R</t>
  </si>
  <si>
    <t>HILTI HIT-HY 150, prům. 18mm, šroub 300mm (lepená kotva do betonu)</t>
  </si>
  <si>
    <t>534071665</t>
  </si>
  <si>
    <t>Poznámka k položce:
- kotevní šroub HAS-R M10x90/21 vč. matic podložek
- síťové pouzdro HIT-SC 12x85</t>
  </si>
  <si>
    <t>164</t>
  </si>
  <si>
    <t>76296113R</t>
  </si>
  <si>
    <t>HILTI HIT-HY 70, prům. 12mm, (lepená kotva do zdiva)</t>
  </si>
  <si>
    <t>-1549577876</t>
  </si>
  <si>
    <t>Poznámka k položce:
- min. hl. kotvení 170mm
- kotevní šroub HAS-R M16x300 vč. matic M16 a podložek</t>
  </si>
  <si>
    <t>165</t>
  </si>
  <si>
    <t>762812811</t>
  </si>
  <si>
    <t>Demontáž záklopů stropů vrchních a zapuštěných z hoblovaných prken s olištováním, tl. do 32 mm</t>
  </si>
  <si>
    <t>-613029251</t>
  </si>
  <si>
    <t>166</t>
  </si>
  <si>
    <t>762812140</t>
  </si>
  <si>
    <t>Záklop stropů montáž (materiál ve specifikaci) z prken hoblovaných s olištováním kolem zdí vrchního na sraz, spáry nekryté</t>
  </si>
  <si>
    <t>1107614905</t>
  </si>
  <si>
    <t>(2,65+2,035)*1,15</t>
  </si>
  <si>
    <t>167</t>
  </si>
  <si>
    <t>762842121</t>
  </si>
  <si>
    <t>Montáž podbíjení střech šikmých, vnějšího přesahu šířky do 0,8 m (pouze pro prkna přibíjená rovnoběžně s krokvemi) z hoblovaných prken na sraz</t>
  </si>
  <si>
    <t>1973726225</t>
  </si>
  <si>
    <t>7,69*2</t>
  </si>
  <si>
    <t>168</t>
  </si>
  <si>
    <t>605161001</t>
  </si>
  <si>
    <t>hoblovaná prkna</t>
  </si>
  <si>
    <t>-503619881</t>
  </si>
  <si>
    <t>(2,65+2,035)*1,15*0,018 "záklop - prkna š. 100mm, tl. 18mm"</t>
  </si>
  <si>
    <t>7,69*2*0,23*0,024 "čelní pobití krokví - prkna š. 230mm, tl. 24mm"</t>
  </si>
  <si>
    <t>169</t>
  </si>
  <si>
    <t>998762201</t>
  </si>
  <si>
    <t>Přesun hmot pro konstrukce tesařské stanovený procentní sazbou z ceny vodorovná dopravní vzdálenost do 50 m v objektech výšky do 6 m</t>
  </si>
  <si>
    <t>868431644</t>
  </si>
  <si>
    <t>763</t>
  </si>
  <si>
    <t>Konstrukce suché výstavby</t>
  </si>
  <si>
    <t>170</t>
  </si>
  <si>
    <t>763131751</t>
  </si>
  <si>
    <t>Podhled ze sádrokartonových desek ostatní práce a konstrukce na podhledech ze sádrokartonových desek montáž parotěsné zábrany</t>
  </si>
  <si>
    <t>1262349777</t>
  </si>
  <si>
    <t>171</t>
  </si>
  <si>
    <t>283292931</t>
  </si>
  <si>
    <t>parotěsná folie</t>
  </si>
  <si>
    <t>-216693900</t>
  </si>
  <si>
    <t>27,54*1,1 'Přepočtené koeficientem množství</t>
  </si>
  <si>
    <t>172</t>
  </si>
  <si>
    <t>7633312R5</t>
  </si>
  <si>
    <t>Heraklitový podhled desky tl. 25mm</t>
  </si>
  <si>
    <t>1289319786</t>
  </si>
  <si>
    <t>5,4*5,1</t>
  </si>
  <si>
    <t>173</t>
  </si>
  <si>
    <t>998763401</t>
  </si>
  <si>
    <t>Přesun hmot pro konstrukce montované z desek stanovený procentní sazbou z ceny vodorovná dopravní vzdálenost do 50 m v objektech výšky do 6 m</t>
  </si>
  <si>
    <t>-2058840843</t>
  </si>
  <si>
    <t>764</t>
  </si>
  <si>
    <t>Konstrukce klempířské</t>
  </si>
  <si>
    <t>174</t>
  </si>
  <si>
    <t>764001841</t>
  </si>
  <si>
    <t>Demontáž klempířských konstrukcí krytiny ze šablon do suti</t>
  </si>
  <si>
    <t>1403397433</t>
  </si>
  <si>
    <t>5,6*5,0 "obslužná komora"</t>
  </si>
  <si>
    <t>2,26*1,85 "vstup do akumulace"</t>
  </si>
  <si>
    <t>1,5*0,8 "markýza"</t>
  </si>
  <si>
    <t>175</t>
  </si>
  <si>
    <t>764002841</t>
  </si>
  <si>
    <t>Demontáž klempířských konstrukcí oplechování horních ploch zdí a nadezdívek do suti</t>
  </si>
  <si>
    <t>-178793070</t>
  </si>
  <si>
    <t>5,1*2+5,6</t>
  </si>
  <si>
    <t>176</t>
  </si>
  <si>
    <t>764004801</t>
  </si>
  <si>
    <t>Demontáž klempířských konstrukcí žlabu podokapního do suti</t>
  </si>
  <si>
    <t>-2000711240</t>
  </si>
  <si>
    <t>9,4</t>
  </si>
  <si>
    <t>177</t>
  </si>
  <si>
    <t>764004861</t>
  </si>
  <si>
    <t>Demontáž klempířských konstrukcí svodu do suti</t>
  </si>
  <si>
    <t>-371413622</t>
  </si>
  <si>
    <t>3,0*2</t>
  </si>
  <si>
    <t>178</t>
  </si>
  <si>
    <t>764541405</t>
  </si>
  <si>
    <t>Žlab podokapní z titanzinkového předzvětralého plechu včetně háků a čel půlkruhový rš 330 mm</t>
  </si>
  <si>
    <t>1634984192</t>
  </si>
  <si>
    <t>179</t>
  </si>
  <si>
    <t>764541446</t>
  </si>
  <si>
    <t>Žlab podokapní z titanzinkového předzvětralého plechu včetně háků a čel kotlík oválný (trychtýřový), rš žlabu/průměr svodu 330/100 mm</t>
  </si>
  <si>
    <t>834372960</t>
  </si>
  <si>
    <t>180</t>
  </si>
  <si>
    <t>764548423</t>
  </si>
  <si>
    <t>Svod z titanzinkového předzvětralého plechu včetně objímek, kolen a odskoků kruhový, průměru 100 mm</t>
  </si>
  <si>
    <t>856541474</t>
  </si>
  <si>
    <t>181</t>
  </si>
  <si>
    <t>998764201</t>
  </si>
  <si>
    <t>Přesun hmot pro konstrukce klempířské stanovený procentní sazbou z ceny vodorovná dopravní vzdálenost do 50 m v objektech výšky do 6 m</t>
  </si>
  <si>
    <t>-576656486</t>
  </si>
  <si>
    <t>765</t>
  </si>
  <si>
    <t>Krytina skládaná</t>
  </si>
  <si>
    <t>182</t>
  </si>
  <si>
    <t>765113121</t>
  </si>
  <si>
    <t>Krytina keramická drážková sklonu střechy do 30 st. okapová hrana s větrací mřížkou jednoduchou</t>
  </si>
  <si>
    <t>-1370910108</t>
  </si>
  <si>
    <t>183</t>
  </si>
  <si>
    <t>765114011</t>
  </si>
  <si>
    <t>Krytina keramická hladká bobrovka sklonu střechy do 30 st. na sucho korunové krytí režná</t>
  </si>
  <si>
    <t>-1564833657</t>
  </si>
  <si>
    <t>6,637*7,69</t>
  </si>
  <si>
    <t>(2,035+2,65)*1,6</t>
  </si>
  <si>
    <t>3,005*3,357</t>
  </si>
  <si>
    <t>184</t>
  </si>
  <si>
    <t>765114311</t>
  </si>
  <si>
    <t>Krytina keramická hladká bobrovka sklonu střechy do 30 st. hřeben z hřebenáčů režných na sucho s větracím pásem kovovým</t>
  </si>
  <si>
    <t>-2003465202</t>
  </si>
  <si>
    <t>7,69</t>
  </si>
  <si>
    <t>185</t>
  </si>
  <si>
    <t>765114521</t>
  </si>
  <si>
    <t>Krytina keramická hladká bobrovka sklonu střechy do 30 st. štítová hrana na sucho okrajovými taškami režnými</t>
  </si>
  <si>
    <t>275376756</t>
  </si>
  <si>
    <t>3,357*2</t>
  </si>
  <si>
    <t>6,637*2</t>
  </si>
  <si>
    <t>186</t>
  </si>
  <si>
    <t>765191011</t>
  </si>
  <si>
    <t>Montáž pojistné hydroizolační fólie kladené ve sklonu přes 20 st. volně na krokve</t>
  </si>
  <si>
    <t>-1107920981</t>
  </si>
  <si>
    <t>187</t>
  </si>
  <si>
    <t>596602181</t>
  </si>
  <si>
    <t>fólie hydroizolační difúzní</t>
  </si>
  <si>
    <t>1187185174</t>
  </si>
  <si>
    <t>68,623*1,1 'Přepočtené koeficientem množství</t>
  </si>
  <si>
    <t>188</t>
  </si>
  <si>
    <t>998765201</t>
  </si>
  <si>
    <t>Přesun hmot pro krytiny skládané stanovený procentní sazbou z ceny vodorovná dopravní vzdálenost do 50 m v objektech výšky do 6 m</t>
  </si>
  <si>
    <t>1186504943</t>
  </si>
  <si>
    <t>766</t>
  </si>
  <si>
    <t>Konstrukce truhlářské</t>
  </si>
  <si>
    <t>189</t>
  </si>
  <si>
    <t>766660001</t>
  </si>
  <si>
    <t>Montáž dveřních křídel otvíravých 1křídlových š do 0,8 m do ocelové zárubně</t>
  </si>
  <si>
    <t>-1609096622</t>
  </si>
  <si>
    <t>190</t>
  </si>
  <si>
    <t>611441351</t>
  </si>
  <si>
    <t>dveře plastové vnitřní 1křídlové  800x2020 mm, vč. kování</t>
  </si>
  <si>
    <t>-1624209122</t>
  </si>
  <si>
    <t>191</t>
  </si>
  <si>
    <t>766660411</t>
  </si>
  <si>
    <t>Montáž dveřních křídel dřevěných nebo plastových vchodových dveří včetně rámu do zdiva jednokřídlových bez nadsvětlíku</t>
  </si>
  <si>
    <t>-712780188</t>
  </si>
  <si>
    <t>192</t>
  </si>
  <si>
    <t>611441631</t>
  </si>
  <si>
    <t>dveře plastové vchodové 1křídlové otevíravé 900x2000 mm, plné, zateplené, prachotěsné, dveřní výplň opatřena TiZn plechem tl. 1mm, vč. zámku a kování</t>
  </si>
  <si>
    <t>-568593264</t>
  </si>
  <si>
    <t>193</t>
  </si>
  <si>
    <t>766681114</t>
  </si>
  <si>
    <t>Montáž zárubní dřevěných, plastových nebo z lamina rámových, pro dveře jednokřídlové, šířky do 900 mm</t>
  </si>
  <si>
    <t>-223905406</t>
  </si>
  <si>
    <t>194</t>
  </si>
  <si>
    <t>553311771</t>
  </si>
  <si>
    <t>zárubeň plastová pro běžné zdění H 190 800 L/P</t>
  </si>
  <si>
    <t>1521329771</t>
  </si>
  <si>
    <t>195</t>
  </si>
  <si>
    <t>766691914</t>
  </si>
  <si>
    <t>Ostatní práce vyvěšení nebo zavěšení křídel s případným uložením a opětovným zavěšením po provedení stavebních změn dřevěných dveřních, plochy do 2 m2</t>
  </si>
  <si>
    <t>65445872</t>
  </si>
  <si>
    <t>1 "vestavba"</t>
  </si>
  <si>
    <t>196</t>
  </si>
  <si>
    <t>998766201</t>
  </si>
  <si>
    <t>Přesun hmot pro konstrukce truhlářské stanovený procentní sazbou z ceny vodorovná dopravní vzdálenost do 50 m v objektech výšky do 6 m</t>
  </si>
  <si>
    <t>-752473686</t>
  </si>
  <si>
    <t>767</t>
  </si>
  <si>
    <t>Konstrukce zámečnické</t>
  </si>
  <si>
    <t>197</t>
  </si>
  <si>
    <t>767161811</t>
  </si>
  <si>
    <t>Demontáž zábradlí rovného rozebíratelný spoj hmotnosti 1 m zábradlí do 20 kg</t>
  </si>
  <si>
    <t>2015766499</t>
  </si>
  <si>
    <t>5,3+2,9</t>
  </si>
  <si>
    <t>198</t>
  </si>
  <si>
    <t>76751211R</t>
  </si>
  <si>
    <t xml:space="preserve">Kompozitní zábradlí včetně madel a příček, výška 1100mm - Z5 (dodávka + montáž) </t>
  </si>
  <si>
    <t>468263073</t>
  </si>
  <si>
    <t>1,37</t>
  </si>
  <si>
    <t>199</t>
  </si>
  <si>
    <t>76751271R</t>
  </si>
  <si>
    <t xml:space="preserve">Nerezová lávka s rámem 2120x1000mm - Z2 (dodávka + montáž) </t>
  </si>
  <si>
    <t>25825258</t>
  </si>
  <si>
    <t>200</t>
  </si>
  <si>
    <t>76751272R</t>
  </si>
  <si>
    <t xml:space="preserve">Kompozitní lávka s rámem 4120x1800mm vč. zábradlí, závory a žebříku - Z3 (dodávka + montáž) </t>
  </si>
  <si>
    <t>540578176</t>
  </si>
  <si>
    <t>201</t>
  </si>
  <si>
    <t>76751273R</t>
  </si>
  <si>
    <t xml:space="preserve">Kompozitní lávka s rámem 3140x1200mm vč. zábradlí, závory a žebříku - Z4 (dodávka + montáž) </t>
  </si>
  <si>
    <t>-1876025649</t>
  </si>
  <si>
    <t>202</t>
  </si>
  <si>
    <t>767641800</t>
  </si>
  <si>
    <t>Demontáž dveřních zárubní odřezáním od upevnění, plochy dveří do 2,5 m2</t>
  </si>
  <si>
    <t>474640274</t>
  </si>
  <si>
    <t>1*2 "ocel deře 900/1970"</t>
  </si>
  <si>
    <t xml:space="preserve">1 "920/1970 - do akumulační komory" </t>
  </si>
  <si>
    <t>203</t>
  </si>
  <si>
    <t>767662210</t>
  </si>
  <si>
    <t>Montáž mříží otvíravých</t>
  </si>
  <si>
    <t>-1418952273</t>
  </si>
  <si>
    <t>1,23*2,1</t>
  </si>
  <si>
    <t>204</t>
  </si>
  <si>
    <t>749101921</t>
  </si>
  <si>
    <t>ocelová nerezová vstupní mříž dvoukřídlá ze svařované nerezové oceli  - 1230x2100mm</t>
  </si>
  <si>
    <t>-1536726523</t>
  </si>
  <si>
    <t>Poznámka k položce:
mříž kotvena do obvodové nosné stěny</t>
  </si>
  <si>
    <t>205</t>
  </si>
  <si>
    <t>767691822</t>
  </si>
  <si>
    <t>Vyvěšení nebo zavěšení kovových křídel – ostatní práce s případným uložením a opětovným zavěšením po provedení stavebních změn dveří, plochy do 2 m2</t>
  </si>
  <si>
    <t>-1729275260</t>
  </si>
  <si>
    <t>206</t>
  </si>
  <si>
    <t>767833100</t>
  </si>
  <si>
    <t>Montáž žebříků do zdiva s bočnicemi z profilové oceli, z trubek nebo tenkostěnných profilů</t>
  </si>
  <si>
    <t>14434602</t>
  </si>
  <si>
    <t>4,03 "Z1"</t>
  </si>
  <si>
    <t>207</t>
  </si>
  <si>
    <t>286614941</t>
  </si>
  <si>
    <t>stěnový žebřík nerezový s ochranným košem - dl. 4030mm - Z1</t>
  </si>
  <si>
    <t>1494832165</t>
  </si>
  <si>
    <t>208</t>
  </si>
  <si>
    <t>76785180R</t>
  </si>
  <si>
    <t>Demontáž žebříků</t>
  </si>
  <si>
    <t>1517004754</t>
  </si>
  <si>
    <t>1,1*2+2,72 "obslužná komora"</t>
  </si>
  <si>
    <t>3*2 "armaturní komora"</t>
  </si>
  <si>
    <t>5,15 "akumulační komora"</t>
  </si>
  <si>
    <t>209</t>
  </si>
  <si>
    <t>767995113</t>
  </si>
  <si>
    <t>Montáž ostatních atypických zámečnických konstrukcí hmotnosti přes 10 do 20 kg</t>
  </si>
  <si>
    <t>kg</t>
  </si>
  <si>
    <t>1304079264</t>
  </si>
  <si>
    <t>14,94 "anténní konzola - nerez ocel AISI 304, DIN 1.4301"</t>
  </si>
  <si>
    <t>210</t>
  </si>
  <si>
    <t>596602531</t>
  </si>
  <si>
    <t>anténní konzola - dle projektové dokumentace</t>
  </si>
  <si>
    <t>1149464510</t>
  </si>
  <si>
    <t>"konzola pro anténu, nerez ocel 17.240, trubka d40x2mm, kotevní plech 150x150x5 - 2ks</t>
  </si>
  <si>
    <t>211</t>
  </si>
  <si>
    <t>998767201</t>
  </si>
  <si>
    <t>Přesun hmot pro zámečnické konstrukce stanovený procentní sazbou z ceny vodorovná dopravní vzdálenost do 50 m v objektech výšky do 6 m</t>
  </si>
  <si>
    <t>1550758067</t>
  </si>
  <si>
    <t>771</t>
  </si>
  <si>
    <t>Podlahy z dlaždic</t>
  </si>
  <si>
    <t>212</t>
  </si>
  <si>
    <t>771474113</t>
  </si>
  <si>
    <t>Montáž soklíků z dlaždic keramických lepených flexibilním lepidlem rovných výšky přes 90 do 120 mm</t>
  </si>
  <si>
    <t>-1973597009</t>
  </si>
  <si>
    <t>(4,3+5,5)*2 "sanace IX"</t>
  </si>
  <si>
    <t xml:space="preserve"> 1,8*2+1,5 "sanace X"</t>
  </si>
  <si>
    <t>213</t>
  </si>
  <si>
    <t>597613121</t>
  </si>
  <si>
    <t>sokl keramický</t>
  </si>
  <si>
    <t>305586246</t>
  </si>
  <si>
    <t>24,7*1,1 'Přepočtené koeficientem množství</t>
  </si>
  <si>
    <t>214</t>
  </si>
  <si>
    <t>771571117</t>
  </si>
  <si>
    <t>Montáž podlah z dlaždic keramických kladených do malty režných nebo glazovaných hladkých přes 25 do 35 ks/ m2</t>
  </si>
  <si>
    <t>-63465044</t>
  </si>
  <si>
    <t>vstup do objektu</t>
  </si>
  <si>
    <t>0,3 "i"</t>
  </si>
  <si>
    <t>215</t>
  </si>
  <si>
    <t>596231161</t>
  </si>
  <si>
    <t>dlaždice Klinker 140x240x40mm (odstín dle výběru objednatele)</t>
  </si>
  <si>
    <t>-94587222</t>
  </si>
  <si>
    <t>0,3*1,1 'Přepočtené koeficientem množství</t>
  </si>
  <si>
    <t>216</t>
  </si>
  <si>
    <t>771574116</t>
  </si>
  <si>
    <t>Montáž podlah z dlaždic keramických lepených flexibilním lepidlem režných nebo glazovaných hladkých přes 22 do 25 ks/ m2</t>
  </si>
  <si>
    <t>-917960671</t>
  </si>
  <si>
    <t>217</t>
  </si>
  <si>
    <t>597614071</t>
  </si>
  <si>
    <t>dlaždice keramické RAKO TAURUS 200x200mm (barevný odstín dle výběru objednatele)</t>
  </si>
  <si>
    <t>-1312392827</t>
  </si>
  <si>
    <t>25,616*1,1 'Přepočtené koeficientem množství</t>
  </si>
  <si>
    <t>218</t>
  </si>
  <si>
    <t>771591111</t>
  </si>
  <si>
    <t>Podlahy - ostatní práce penetrace podkladu</t>
  </si>
  <si>
    <t>-645635017</t>
  </si>
  <si>
    <t>219</t>
  </si>
  <si>
    <t>771591115</t>
  </si>
  <si>
    <t>Podlahy - ostatní práce spárování silikonem</t>
  </si>
  <si>
    <t>872491673</t>
  </si>
  <si>
    <t>22*5,5+28*4,3</t>
  </si>
  <si>
    <t>1,5*4+1,8*4</t>
  </si>
  <si>
    <t>220</t>
  </si>
  <si>
    <t>998771201</t>
  </si>
  <si>
    <t>Přesun hmot pro podlahy z dlaždic stanovený procentní sazbou z ceny vodorovná dopravní vzdálenost do 50 m v objektech výšky do 6 m</t>
  </si>
  <si>
    <t>-819934652</t>
  </si>
  <si>
    <t>783</t>
  </si>
  <si>
    <t>Dokončovací práce - nátěry</t>
  </si>
  <si>
    <t>221</t>
  </si>
  <si>
    <t>783783311</t>
  </si>
  <si>
    <t>Nátěry tesařských kcí proti dřevokazným houbám, hmyzu a plísním preventivní dvojnásobné v interiéru</t>
  </si>
  <si>
    <t>938765017</t>
  </si>
  <si>
    <t>7,7*1*(0,16+0,14)*2 "pozednice 160/140mm"</t>
  </si>
  <si>
    <t>7,7*1*(0,12+0,18)*2 "střední vaznice 120/180mm"</t>
  </si>
  <si>
    <t>2,95*1*0,12*4 "pozednice 120/120mm"</t>
  </si>
  <si>
    <t>1,15*3*0,12*4 "konzola s podpěrou 120/120mm"</t>
  </si>
  <si>
    <t>7,7*1*(0,14+0,18)*2 "vrcholová vaznice 140/180mm"</t>
  </si>
  <si>
    <t>6,75*12*(0,12+0,2)*2 "krokev 120/200mm"</t>
  </si>
  <si>
    <t>3,5*5*(0,12+0,2)*2 "krokev 120/200mm"</t>
  </si>
  <si>
    <t>1,5*7*(0,12+0,2)*2 "krokev 120/200mm"</t>
  </si>
  <si>
    <t>7,69*20*(0,03+0,05)*2 "latě 30/50mm - po 380mm"</t>
  </si>
  <si>
    <t>3,005*11*(0,03+0,05)*2 "latě 30/50mm - po 380mm"</t>
  </si>
  <si>
    <t>2,035*7*(0,03+0,05)*2 "latě 30/50mm - po 380mm"</t>
  </si>
  <si>
    <t>2,65*7*(0,03+0,05)*2 "latě 30/50mm - po 380mm"</t>
  </si>
  <si>
    <t>6,75*12*(0,04+0,05)*2 "kontralatě 40/50mm"</t>
  </si>
  <si>
    <t>3,5*5*(0,04+0,05)*2 "kontralatě 40/50mm"</t>
  </si>
  <si>
    <t>1,5*7*(0,04+0,05)*2 "kontralatě 40/50mm"</t>
  </si>
  <si>
    <t>222</t>
  </si>
  <si>
    <t>78379521R</t>
  </si>
  <si>
    <t>Nátěr silikon akrylátový čtyřnásobný (BISIL)</t>
  </si>
  <si>
    <t>-409003426</t>
  </si>
  <si>
    <t>Práce a dodávky M</t>
  </si>
  <si>
    <t>21-M</t>
  </si>
  <si>
    <t>Elektromontáže</t>
  </si>
  <si>
    <t>223</t>
  </si>
  <si>
    <t>21029082R</t>
  </si>
  <si>
    <t>Demontáž elektrorozváděče, pojistkové skříně, elektro rozvody a osvětlení včetně odvozu a likvidace (obslužná a armaturní komora)</t>
  </si>
  <si>
    <t>314423916</t>
  </si>
  <si>
    <t>23-M</t>
  </si>
  <si>
    <t>Montáže potrubí</t>
  </si>
  <si>
    <t>224</t>
  </si>
  <si>
    <t>23108111R</t>
  </si>
  <si>
    <t>Demontáž potrubí do šrotu včetně armatur (armaturní a akumulační komora)</t>
  </si>
  <si>
    <t>-1143175865</t>
  </si>
  <si>
    <t>odhad - bude účtováno dle skutečnosti</t>
  </si>
  <si>
    <t xml:space="preserve"> 1000 "demontáž vystrojení armaturní komory"</t>
  </si>
  <si>
    <t>PVC_150</t>
  </si>
  <si>
    <t>potrubí PVC DN 150 SN8</t>
  </si>
  <si>
    <t>20,5</t>
  </si>
  <si>
    <t>02 - SO 02.2 - Terénní úpravy, oplocení</t>
  </si>
  <si>
    <t xml:space="preserve">    2 - Zakládání</t>
  </si>
  <si>
    <t xml:space="preserve">    5 - Komunikace</t>
  </si>
  <si>
    <t xml:space="preserve">    8 - Trubní vedení</t>
  </si>
  <si>
    <t xml:space="preserve">    998 - Přesun hmot</t>
  </si>
  <si>
    <t>121101103</t>
  </si>
  <si>
    <t>Sejmutí ornice nebo lesní půdy s vodorovným přemístěním na hromady v místě upotřebení nebo na dočasné či trvalé skládky se složením, na vzdálenost přes 100 do 250 m</t>
  </si>
  <si>
    <t>1358196164</t>
  </si>
  <si>
    <t>38*0,15 "plochá část násypu - tl. 150mm"</t>
  </si>
  <si>
    <t>34,33*7,5*0,15 "násypy - tl. 150mm"</t>
  </si>
  <si>
    <t>586*0,15 "kolem VDJ - tl. 150mm"</t>
  </si>
  <si>
    <t>204,75*0,3 "zemědělský pozemek"</t>
  </si>
  <si>
    <t>131201101</t>
  </si>
  <si>
    <t>Hloubení nezapažených jam a zářezů s urovnáním dna do předepsaného profilu a spádu v hornině tř. 3 do 100 m3</t>
  </si>
  <si>
    <t>1067878844</t>
  </si>
  <si>
    <t>odkopávky podél objektu</t>
  </si>
  <si>
    <t>0,48*10,34 "výkop u obslužného objektu"</t>
  </si>
  <si>
    <t>2,33*20,36 "výkop pro opěrnou stěnu"</t>
  </si>
  <si>
    <t>0,4*0,7*9+0,57*0,4*4+1,67*0,7*0,4 "oplocení"</t>
  </si>
  <si>
    <t>131203101</t>
  </si>
  <si>
    <t>Hloubení zapažených i nezapažených jam ručním nebo pneumatickým nářadím s urovnáním dna do předepsaného profilu a spádu v horninách tř. 3 soudržných</t>
  </si>
  <si>
    <t>1011587577</t>
  </si>
  <si>
    <t xml:space="preserve">odkopání násypů </t>
  </si>
  <si>
    <t>38*0,48 "plochá část násypu"</t>
  </si>
  <si>
    <t>0,95*23,88 "podél akumulace"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</si>
  <si>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</si>
  <si>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</si>
  <si>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-1909427288</t>
  </si>
  <si>
    <t>dovoz chybějící zeminy na násypy a obsypy objektů</t>
  </si>
  <si>
    <t>490,88-(64,97+40,926)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</si>
  <si>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</si>
  <si>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</si>
  <si>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783418040</t>
  </si>
  <si>
    <t>384,984*10 'Přepočtené koeficientem množství</t>
  </si>
  <si>
    <t>583312010</t>
  </si>
  <si>
    <t>kamenivo přírodní těžené pro stavební účely  PTK  (drobné, hrubé, štěrkopísky) kamenivo mimo normu štěrkopísek netříděný (stabilizační zemina)</t>
  </si>
  <si>
    <t>531409471</t>
  </si>
  <si>
    <t>384,984*2,0541 'Přepočtené koeficientem množství</t>
  </si>
  <si>
    <t>175101201</t>
  </si>
  <si>
    <t>Obsypání objektů nad přilehlým původním terénem sypaninou z vhodných hornin 1 až 4 nebo materiálem uloženým ve vzdálenosti do 30 m od vnějšího kraje objektu pro jakoukoliv míru zhutnění bez prohození sypaniny</t>
  </si>
  <si>
    <t>-2146985108</t>
  </si>
  <si>
    <t>7,12*34 "kolem akumulace"</t>
  </si>
  <si>
    <t>58*0,4 "nad akumulací"</t>
  </si>
  <si>
    <t>132*0,8+135*0,6 "kolem objektu VDJ"</t>
  </si>
  <si>
    <t>39 "kolem opěrné stěny"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</si>
  <si>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</si>
  <si>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</si>
  <si>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846183089</t>
  </si>
  <si>
    <t>1,1*PVC_150*0,55 "DN 150"</t>
  </si>
  <si>
    <t>583373020</t>
  </si>
  <si>
    <t>štěrkopísek frakce 8-16</t>
  </si>
  <si>
    <t>-850974849</t>
  </si>
  <si>
    <t>12,403*2,0541 'Přepočtené koeficientem množství</t>
  </si>
  <si>
    <t>181301105</t>
  </si>
  <si>
    <t>Rozprostření a urovnání ornice v rovině nebo ve svahu sklonu do 1:5 při souvislé ploše do 500 m2, tl. vrstvy přes 250 do 300 mm</t>
  </si>
  <si>
    <t>-1206665993</t>
  </si>
  <si>
    <t>16,4</t>
  </si>
  <si>
    <t>181301111</t>
  </si>
  <si>
    <t>Rozprostření a urovnání ornice v rovině nebo ve svahu sklonu do 1:5 při souvislé ploše přes 500 m2, tl. vrstvy do 100 mm</t>
  </si>
  <si>
    <t>1574022959</t>
  </si>
  <si>
    <t>49  "plochá část násypu"</t>
  </si>
  <si>
    <t>9,7*14,03+7,73*10,2+8,4*11,54+5,96*4,52+7,71*4,4 "boky násypů"</t>
  </si>
  <si>
    <t>236+302 "kolem VDJ"</t>
  </si>
  <si>
    <t>181951102</t>
  </si>
  <si>
    <t>Úprava pláně v hornině tř. 1 až 4 se zhutněním</t>
  </si>
  <si>
    <t>-20041097</t>
  </si>
  <si>
    <t>Poznámka k položce:
Úprava pláně vyrovnáním výškových rozdílů v hornině tř. 1 až 4 se zhutněním; Poznámka k souboru cen:, 1. Ceny jsou určeny pro urovnání všech nově zřizovaných ploch (v zářezech i na násypech)     vodorovných nebo ve sklonu do 1:5 pod zpevnění ploch jakéhokoliv druhu, pod humusování, (ne však     pro plochy zásypu rýh pro podzemní vedení), drnování apod. a dále, předepíše-li projekt urovnání     pláně z jiného důvodu. 2. Ceny nelze použít pro urovnání lavic (berem) šířky do 3 m přerušujících svahy, pro urovnání dna     silničních a železničních příkopů pro jakoukoliv šířku dna; toto urovnání se oceňuje cenami souboru     cen 182 .0-1 Svahování. 3. Urovnání ploch ve sklonu přes 1 : 5 se oceňuje cenami souboru cen 182 . 0-11 Svahování trvalých     svahů do projektovaných profilů. 4. Náklady na urovnání dna a stěn při čištění příkopů pozemních komunikací jsou započteny v cenách     souborů cen 938 90-2 . Čištění příkopů komunikací v suchu nebo ve vodě části A02 Zemní práce pro     objekty oborů 821 až 828. 5. Míru zhutnění určuje projekt. Ceny se zhutněním jsou určeny pro jakoukoliv míru zhutnění.</t>
  </si>
  <si>
    <t>4,2 "pochozí dlažba"</t>
  </si>
  <si>
    <t>85 "hutněná štěrkodrť"</t>
  </si>
  <si>
    <t>2,1 "betonové desky 2500x50x290mm"</t>
  </si>
  <si>
    <t>85 "velkoplošná dlažba 600x400x50mm"</t>
  </si>
  <si>
    <t>182111112</t>
  </si>
  <si>
    <t>Zpevnění svahu jutovou, kokosovou nebo plastovou rohoží na svahu přes 1:1 do 1:0,7</t>
  </si>
  <si>
    <t>64041301</t>
  </si>
  <si>
    <t>693110550</t>
  </si>
  <si>
    <t>jutová tkanina 305 g/m2, šíře 105 cm, nábal 100 m, barva přírodní</t>
  </si>
  <si>
    <t>-1663187465</t>
  </si>
  <si>
    <t>372,736*0,67 'Přepočtené koeficientem množství</t>
  </si>
  <si>
    <t>183101214</t>
  </si>
  <si>
    <t>Jamky pro výsadbu s výměnou 50 % půdy horniny tř 1-4 objem do 0,125 m3 v rovině a svahu do 1:5</t>
  </si>
  <si>
    <t>496555111</t>
  </si>
  <si>
    <t>184102113</t>
  </si>
  <si>
    <t>Výsadba dřeviny s balem D do 0,4 m do jamky se zalitím v rovině a svahu do 1:5</t>
  </si>
  <si>
    <t>-1487621289</t>
  </si>
  <si>
    <t>026557323</t>
  </si>
  <si>
    <t>Cotoneaster Dammeri (skalník)</t>
  </si>
  <si>
    <t>-623834037</t>
  </si>
  <si>
    <t>183405211</t>
  </si>
  <si>
    <t>Výsev trávníku hydroosevem na ornici</t>
  </si>
  <si>
    <t>1500428385</t>
  </si>
  <si>
    <t>758</t>
  </si>
  <si>
    <t>005724701</t>
  </si>
  <si>
    <t>osivo směs travní VV-15 (PRO RAFY)</t>
  </si>
  <si>
    <t>1960869071</t>
  </si>
  <si>
    <t>758*0,0525 'Přepočtené koeficientem množství</t>
  </si>
  <si>
    <t>Zakládání</t>
  </si>
  <si>
    <t>211571111</t>
  </si>
  <si>
    <t>Výplň kamenivem do rýh odvodňovacích žeber nebo trativodů bez zhutnění, s úpravou povrchu výplně štěrkopískem tříděným</t>
  </si>
  <si>
    <t>1207874560</t>
  </si>
  <si>
    <t>0,5*0,5*(21,7+29,3)</t>
  </si>
  <si>
    <t>212755213</t>
  </si>
  <si>
    <t>Trativody bez lože z drenážních trubek plastových flexibilních D 80 mm</t>
  </si>
  <si>
    <t>-125219047</t>
  </si>
  <si>
    <t>9+12,7</t>
  </si>
  <si>
    <t>212755214</t>
  </si>
  <si>
    <t>Trativody bez lože z drenážních trubek plastových flexibilních D 100 mm</t>
  </si>
  <si>
    <t>1073496910</t>
  </si>
  <si>
    <t>17+12,3</t>
  </si>
  <si>
    <t>271572211</t>
  </si>
  <si>
    <t>Podsyp pod základové konstrukce se zhutněním a urovnáním povrchu ze štěrkopísku netříděného</t>
  </si>
  <si>
    <t>-157035977</t>
  </si>
  <si>
    <t>větší opěrná stěna - výška 2,1 až 1,15m</t>
  </si>
  <si>
    <t>7,025*1,08*0,1</t>
  </si>
  <si>
    <t>menší opěrná stěna - výška 1,6m</t>
  </si>
  <si>
    <t>2,335*1,08*0,1</t>
  </si>
  <si>
    <t>273313511</t>
  </si>
  <si>
    <t>Základy z betonu prostého desky z betonu kamenem neprokládaného tř. C 12/15</t>
  </si>
  <si>
    <t>-2036689157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</si>
  <si>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</si>
  <si>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</si>
  <si>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-20902027</t>
  </si>
  <si>
    <t>(7,025*2+1,08)*0,1</t>
  </si>
  <si>
    <t>(2,335*2+1,08)*0,1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</si>
  <si>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</si>
  <si>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</si>
  <si>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795941627</t>
  </si>
  <si>
    <t>275313711</t>
  </si>
  <si>
    <t>Základy z betonu prostého patky a bloky z betonu kamenem neprokládaného tř. C 20/25</t>
  </si>
  <si>
    <t>1021698699</t>
  </si>
  <si>
    <t>0,4*1,67*0,65 "branka"</t>
  </si>
  <si>
    <t>0,4*0,4*0,65*2 "ocelové sloupky"</t>
  </si>
  <si>
    <t>275351215</t>
  </si>
  <si>
    <t>Zřízení bednění stěn základových patek</t>
  </si>
  <si>
    <t>-1324395352</t>
  </si>
  <si>
    <t>(0,4+1,67)*2*0,65 "branka"</t>
  </si>
  <si>
    <t>0,4*4*0,65*2 "ocelové sloupky"</t>
  </si>
  <si>
    <t>275351216</t>
  </si>
  <si>
    <t>Odstranění bednění stěn základových patek</t>
  </si>
  <si>
    <t>752486124</t>
  </si>
  <si>
    <t>317941121</t>
  </si>
  <si>
    <t>Osazování ocelových válcovaných nosníků na zdivu I nebo IE nebo U nebo UE nebo L do č. 12 nebo výšky do 120 mm</t>
  </si>
  <si>
    <t>-628757251</t>
  </si>
  <si>
    <t>130104340</t>
  </si>
  <si>
    <t>ocel profilová v jakosti 11 375 ocel profilová L úhelníky rovnostranné 80 x 80 x 8 mm</t>
  </si>
  <si>
    <t>-831627675</t>
  </si>
  <si>
    <t>Poznámka k položce:
Hmotnost: 9,63 kg/m</t>
  </si>
  <si>
    <t>1,5*2*9,63*0,001 "L č. 80 "</t>
  </si>
  <si>
    <t>0,7*4*9,63*0,001 "L č. 80 "</t>
  </si>
  <si>
    <t>130101800</t>
  </si>
  <si>
    <t>Ocel profilová v jakosti 11 375 ocel profilová plochá konstrukční ocel válcovaná za tepla 30 x 5  mm</t>
  </si>
  <si>
    <t>-2055045207</t>
  </si>
  <si>
    <t>Poznámka k položce:
Hmotnost: 1,21 kg/m</t>
  </si>
  <si>
    <t>zarážka branky</t>
  </si>
  <si>
    <t>1,7*1,21*0,001 "pásová ocel 30x5mm"</t>
  </si>
  <si>
    <t>32727112R</t>
  </si>
  <si>
    <t>Lomový kámen - pískovec tl. 200mm, zděný a spárovaný cementovou maltou</t>
  </si>
  <si>
    <t>-1834686352</t>
  </si>
  <si>
    <t>větší opěrná stěna - obklad horní zkosené části</t>
  </si>
  <si>
    <t>6,64*0,6</t>
  </si>
  <si>
    <t>menší opěrná stěna - obklad horní zkosené části</t>
  </si>
  <si>
    <t>1,95*0,9</t>
  </si>
  <si>
    <t>327323127</t>
  </si>
  <si>
    <t>Opěrné zdi a valy z betonu železového bez zvláštních nároků na vliv prostředí (X0, XC) tř. C 25/30</t>
  </si>
  <si>
    <t>1452094793</t>
  </si>
  <si>
    <t>1,775*0,78*1,5</t>
  </si>
  <si>
    <t>0,355*0,78*1,12</t>
  </si>
  <si>
    <t>0,355*0,78*0,96</t>
  </si>
  <si>
    <t>0,355*0,78*0,8</t>
  </si>
  <si>
    <t>3,8*0,78*0,64</t>
  </si>
  <si>
    <t>(3,37+2,0+0,5+0,77)*0,34*0,6 "horní část zkosená š 300 až 380mm"</t>
  </si>
  <si>
    <t>1,95*0,78*0,7</t>
  </si>
  <si>
    <t>1,95*0,34*0,9 "horní část zkosená š 300 až 380mm"</t>
  </si>
  <si>
    <t>327351211</t>
  </si>
  <si>
    <t>Bednění opěrných zdí a valů svislých i skloněných, výšky do 20 m zřízení</t>
  </si>
  <si>
    <t>-969358216</t>
  </si>
  <si>
    <t>1,775*1,5*2</t>
  </si>
  <si>
    <t>0,355*1,12*2</t>
  </si>
  <si>
    <t>0,355*0,96*2</t>
  </si>
  <si>
    <t>0,355*0,8*2</t>
  </si>
  <si>
    <t>3,8*0,64*2</t>
  </si>
  <si>
    <t>(3,37+2,0+0,5+0,77)*0,6*2</t>
  </si>
  <si>
    <t>0,78*0,64</t>
  </si>
  <si>
    <t>0,34*0,6</t>
  </si>
  <si>
    <t>1,95*0,7*2</t>
  </si>
  <si>
    <t>1,95*0,9*2</t>
  </si>
  <si>
    <t>0,78*0,7</t>
  </si>
  <si>
    <t>0,34*0,9</t>
  </si>
  <si>
    <t>327351221</t>
  </si>
  <si>
    <t>Bednění opěrných zdí a valů svislých i skloněných, výšky do 20 m odstranění</t>
  </si>
  <si>
    <t>1146001325</t>
  </si>
  <si>
    <t>327361040</t>
  </si>
  <si>
    <t>Výztuž opěrných zdí a valů ze sítí svařovaných</t>
  </si>
  <si>
    <t>352328058</t>
  </si>
  <si>
    <t>KARI 6/150/150 - 3,014kg/m2</t>
  </si>
  <si>
    <t>1,775*1,5*3*3,014*0,001</t>
  </si>
  <si>
    <t>0,355*1,12*3*3,014*0,001</t>
  </si>
  <si>
    <t>0,355*0,96*3*3,014*0,001</t>
  </si>
  <si>
    <t>0,355*0,8*3*3,014*0,001</t>
  </si>
  <si>
    <t>3,8*0,64*3*3,014*0,001</t>
  </si>
  <si>
    <t>6,64*0,6*2*3,014*0,001</t>
  </si>
  <si>
    <t>0,78*0,64*3,014*0,001</t>
  </si>
  <si>
    <t>0,34*0,6*3,014*0,001</t>
  </si>
  <si>
    <t>6,64*0,78*3,014*0,001</t>
  </si>
  <si>
    <t>6,64*0,3*3,014*0,001</t>
  </si>
  <si>
    <t>6,64*0,44*3,014*0,001</t>
  </si>
  <si>
    <t>1,95*0,7*3*3,014*0,001</t>
  </si>
  <si>
    <t>1,95*0,9*2*3,014*0,001</t>
  </si>
  <si>
    <t>0,78*0,7*3,014*0,001</t>
  </si>
  <si>
    <t>0,34*0,9*3,014*0,001</t>
  </si>
  <si>
    <t>1,95*(0,78+0,3+0,44)*3,014*0,001</t>
  </si>
  <si>
    <t>338121123</t>
  </si>
  <si>
    <t>Osazování sloupků a vzpěr plotových železobetonových se zabetonováním patky betonem tř. B 7,5, o objemu do 0,15 m3</t>
  </si>
  <si>
    <t>1914530908</t>
  </si>
  <si>
    <t>9 "sloupek plotový řadový"</t>
  </si>
  <si>
    <t>592311201</t>
  </si>
  <si>
    <t>sloupek plotový řadový pro drátěné pletivo 12x12x250 cm</t>
  </si>
  <si>
    <t>291027758</t>
  </si>
  <si>
    <t>338121125</t>
  </si>
  <si>
    <t>Osazování sloupků a vzpěr plotových železobetonových se zabetonováním patky betonem tř. B 7,5, o objemu přes 0,15 do 0,20 m3</t>
  </si>
  <si>
    <t>-2017359841</t>
  </si>
  <si>
    <t>4 "vzpěra betonová"</t>
  </si>
  <si>
    <t>592311211</t>
  </si>
  <si>
    <t>vzpěra plotová pro drátěné pletivo 12x12x250 cm</t>
  </si>
  <si>
    <t>422227299</t>
  </si>
  <si>
    <t>338171123</t>
  </si>
  <si>
    <t>Osazování sloupků a vzpěr plotových ocelových v 2,60 m se zabetonováním</t>
  </si>
  <si>
    <t>-792885952</t>
  </si>
  <si>
    <t>553423281</t>
  </si>
  <si>
    <t>sloupek pro branku ocelový  v. 2450 mm 127x5mm</t>
  </si>
  <si>
    <t>-1900085158</t>
  </si>
  <si>
    <t>339921132</t>
  </si>
  <si>
    <t>Osazování palisád betonových v řadě se zabetonováním výšky palisády přes 500 do 1000 mm</t>
  </si>
  <si>
    <t>547967077</t>
  </si>
  <si>
    <t>1,315*5</t>
  </si>
  <si>
    <t>592284130</t>
  </si>
  <si>
    <t>Prefabrikáty pro komunální stavby a pro terénní úpravu ostatní betonové a železobetonové palisády BEST provedení: přírodní /dl x š (D) x v/ MASIV     17,5 x 20 x 80</t>
  </si>
  <si>
    <t>1329413408</t>
  </si>
  <si>
    <t>348101210</t>
  </si>
  <si>
    <t>Montáž vrat a vrátek k oplocení na sloupky ocelové, plochy jednotlivě do 2 m2</t>
  </si>
  <si>
    <t>-1942623813</t>
  </si>
  <si>
    <t>553423211</t>
  </si>
  <si>
    <t>branka vchodová 1230x1700mm (dle projektové dokumentace)</t>
  </si>
  <si>
    <t>-875918728</t>
  </si>
  <si>
    <t>348401120</t>
  </si>
  <si>
    <t>Osazení oplocení ze strojového pletiva s napínacími dráty do 15 st. sklonu svahu, výšky do 1,6 m</t>
  </si>
  <si>
    <t>442277993</t>
  </si>
  <si>
    <t>50,6</t>
  </si>
  <si>
    <t>313275131</t>
  </si>
  <si>
    <t>pletivo PVC EXTRUDER se čtvercovými oky  50 mm/2,5mm,160 cm</t>
  </si>
  <si>
    <t>-304816159</t>
  </si>
  <si>
    <t>451572111</t>
  </si>
  <si>
    <t>Lože pod potrubí otevřený výkop z kameniva drobného těženého</t>
  </si>
  <si>
    <t>22108493</t>
  </si>
  <si>
    <t>1,1*PVC_150*0,1 "DN 150"</t>
  </si>
  <si>
    <t>452311131</t>
  </si>
  <si>
    <t>Podkladní a zajišťovací konstrukce z betonu prostého v otevřeném výkopu desky pod potrubí, stoky a drobné objekty z betonu tř. C 12/15</t>
  </si>
  <si>
    <t>-426140454</t>
  </si>
  <si>
    <t>0,6*0,6*0,1 "pod plastovou šachtici DN 315"</t>
  </si>
  <si>
    <t>452351101</t>
  </si>
  <si>
    <t>Bednění podkladních a zajišťovacích konstrukcí v otevřeném výkopu desek nebo sedlových loží pod potrubí, stoky a drobné objekty</t>
  </si>
  <si>
    <t>-1542383247</t>
  </si>
  <si>
    <t>0,6*4*0,1 "pod plastovou šachtici DN 315"</t>
  </si>
  <si>
    <t>Komunikace</t>
  </si>
  <si>
    <t>564831111</t>
  </si>
  <si>
    <t>Podklad ze štěrkodrti ŠD s rozprostřením a zhutněním, po zhutnění tl. 100 mm</t>
  </si>
  <si>
    <t>-278368615</t>
  </si>
  <si>
    <t>4,2 "hutněná štěrkodrť d8/16"</t>
  </si>
  <si>
    <t>4,2 "hutněná štěrkodrť d16/32"</t>
  </si>
  <si>
    <t>564861111</t>
  </si>
  <si>
    <t>Podklad ze štěrkodrti ŠD s rozprostřením a zhutněním, po zhutnění tl. 200 mm</t>
  </si>
  <si>
    <t>1857807056</t>
  </si>
  <si>
    <t>85 "hutněná štěrkodrť d8/16"</t>
  </si>
  <si>
    <t>596211110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</si>
  <si>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50 m2</t>
  </si>
  <si>
    <t>-610125434</t>
  </si>
  <si>
    <t>4,2</t>
  </si>
  <si>
    <t>592452021</t>
  </si>
  <si>
    <t>dlažba zámková  tl. 60mm</t>
  </si>
  <si>
    <t>1101258641</t>
  </si>
  <si>
    <t>59681122R</t>
  </si>
  <si>
    <t>Kladení betonové dlažby komunikací pro pěší do lože z kameniva vel do 1 m2 plochy do 50 m2</t>
  </si>
  <si>
    <t>-1018354987</t>
  </si>
  <si>
    <t>2,1</t>
  </si>
  <si>
    <t>592456011</t>
  </si>
  <si>
    <t>dlažba desková betonová 250x29x5 cm</t>
  </si>
  <si>
    <t>-923841476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</si>
  <si>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</si>
  <si>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</si>
  <si>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-1543498045</t>
  </si>
  <si>
    <t>592457291</t>
  </si>
  <si>
    <t>dlažba betonová velkoplošná CSB FORMELA IV 60x40x5 cm</t>
  </si>
  <si>
    <t>-7383922</t>
  </si>
  <si>
    <t>631311116</t>
  </si>
  <si>
    <t>Mazanina z betonu prostého tl. přes 50 do 80 mm tř. C 25/30</t>
  </si>
  <si>
    <t>-1103653613</t>
  </si>
  <si>
    <t>větší opěrná stěna - horní hrana s přesahem 20mm na bocích</t>
  </si>
  <si>
    <t>6,64*0,6*0,05</t>
  </si>
  <si>
    <t>menší opěrná stěna - horní hrana s přesahem 20mm na bocích</t>
  </si>
  <si>
    <t>1,95*0,6*0,05</t>
  </si>
  <si>
    <t>631319011</t>
  </si>
  <si>
    <t>Příplatek k cenám mazanin za úpravu povrchu mazaniny přehlazením, mazanina tl. přes 50 do 80 mm</t>
  </si>
  <si>
    <t>-1745655889</t>
  </si>
  <si>
    <t>631319195</t>
  </si>
  <si>
    <t>Příplatek k cenám mazanin za malou plochu do 5 m2 jednotlivě mazanina tl. přes 50 do 80 mm</t>
  </si>
  <si>
    <t>-571466629</t>
  </si>
  <si>
    <t>Trubní vedení</t>
  </si>
  <si>
    <t>871315221</t>
  </si>
  <si>
    <t>Kanalizační potrubí z tvrdého PVC systém KG v otevřeném výkopu ve sklonu do 20 %, tuhost třídy SN 8 DN 150</t>
  </si>
  <si>
    <t>-392724712</t>
  </si>
  <si>
    <t>20,5 "odtok"</t>
  </si>
  <si>
    <t>891315111</t>
  </si>
  <si>
    <t>Montáž vodovodních armatur na potrubí koncových klapek (žabích) hrdlových DN 150</t>
  </si>
  <si>
    <t>-1535177090</t>
  </si>
  <si>
    <t>993015000000</t>
  </si>
  <si>
    <t>SPECIÁLNÍ TVAROVKY KLAPKA ŽABÍ DN 150</t>
  </si>
  <si>
    <t>219849377</t>
  </si>
  <si>
    <t>892351111</t>
  </si>
  <si>
    <t>Tlakové zkoušky vodou na potrubí DN 150 nebo 200</t>
  </si>
  <si>
    <t>-836526026</t>
  </si>
  <si>
    <t>894401211</t>
  </si>
  <si>
    <t>Osazení betonových dílců pro šachty skruží rovných</t>
  </si>
  <si>
    <t>340567069</t>
  </si>
  <si>
    <t>592243025</t>
  </si>
  <si>
    <t>skruž betonová šachetní TBS-Q.1  100/25</t>
  </si>
  <si>
    <t>73127123</t>
  </si>
  <si>
    <t>592243051</t>
  </si>
  <si>
    <t>skruž betonová šachetní TBS-Q.1  100/50</t>
  </si>
  <si>
    <t>826372658</t>
  </si>
  <si>
    <t>592243100</t>
  </si>
  <si>
    <t>skruž betonová šachetní TBS-Q.1  100/100</t>
  </si>
  <si>
    <t>1094373767</t>
  </si>
  <si>
    <t>592243181</t>
  </si>
  <si>
    <t>těsnění šachtové  pro DN 1000</t>
  </si>
  <si>
    <t>-2103072580</t>
  </si>
  <si>
    <t>894402211</t>
  </si>
  <si>
    <t>Osazení betonových dílců pro šachty skruží přechodových</t>
  </si>
  <si>
    <t>-791955281</t>
  </si>
  <si>
    <t>Poznámka k položce:
Osazení betonových dílců pro šachty skruží přechodových; Poznámka k souboru cen:, 1. V cenách nejsou započteny náklady na dodání betonových dílců; dílce se oceňují ve specifikaci.</t>
  </si>
  <si>
    <t>894402211R</t>
  </si>
  <si>
    <t>Demontáž betonových dílců pro šachty skruží přechodových</t>
  </si>
  <si>
    <t>1965700966</t>
  </si>
  <si>
    <t>894812111</t>
  </si>
  <si>
    <t>Revizní a čistící šachta z polypropylenu PP pro hladké trouby (např. systém KG) DN 315 šachtové dno (DN šachty / DN trubního vedení) DN 315/150 přímý tok</t>
  </si>
  <si>
    <t>124428649</t>
  </si>
  <si>
    <t>894812131</t>
  </si>
  <si>
    <t>Revizní a čistící šachta z polypropylenu PP pro hladké trouby (např. systém KG) DN 315 roura šachtová korugovaná bez hrdla, světlé hloubky 1250 mm</t>
  </si>
  <si>
    <t>449626777</t>
  </si>
  <si>
    <t>894812161</t>
  </si>
  <si>
    <t>Revizní a čistící šachta z polypropylenu PP pro hladké trouby (např. systém KG) DN 315 poklop litinový (pro zatížení) s teleskopickou rourou (3 t)</t>
  </si>
  <si>
    <t>-557126088</t>
  </si>
  <si>
    <t>899102111</t>
  </si>
  <si>
    <t>Osazení poklopů litinových a ocelových včetně rámů hmotnosti jednotlivě přes 50 do 100 kg</t>
  </si>
  <si>
    <t>935987057</t>
  </si>
  <si>
    <t>592246611</t>
  </si>
  <si>
    <t xml:space="preserve">poklop šachtový Begu Park s rámem  A15 </t>
  </si>
  <si>
    <t>-80632919</t>
  </si>
  <si>
    <t>899102211</t>
  </si>
  <si>
    <t>Demontáž poklopů litinových a ocelových včetně rámů, hmotnosti jednotlivě přes 50 do 100 Kg</t>
  </si>
  <si>
    <t>23347841</t>
  </si>
  <si>
    <t>899623151</t>
  </si>
  <si>
    <t>Obetonování potrubí nebo zdiva stok betonem prostým v otevřeném výkopu, beton tř. C 16/20</t>
  </si>
  <si>
    <t>-1738177698</t>
  </si>
  <si>
    <t>1,5 "obetonování vyústění potrubí PVC DN 150"</t>
  </si>
  <si>
    <t>916331112</t>
  </si>
  <si>
    <t>Osazení zahradního obrubníku betonového s ložem tl. od 50 do 100 mm z betonu prostého tř. C 12/15 s boční opěrou z betonu prostého tř. C 12/15</t>
  </si>
  <si>
    <t>1165212823</t>
  </si>
  <si>
    <t>592172120</t>
  </si>
  <si>
    <t>Obrubníky betonové a železobetonové obrubníky zahradní Granitoid ABO 020-19  šedá        100 x 5 x 20</t>
  </si>
  <si>
    <t>-941434043</t>
  </si>
  <si>
    <t>916991121</t>
  </si>
  <si>
    <t>Lože pod obrubníky, krajníky nebo obruby z dlažebních kostek z betonu prostého</t>
  </si>
  <si>
    <t>1918903827</t>
  </si>
  <si>
    <t>34*0,05 'Přepočtené koeficientem množství</t>
  </si>
  <si>
    <t>935112111</t>
  </si>
  <si>
    <t>Osazení betonového příkopového žlabu s vyplněním a zatřením spár cementovou maltou s ložem tl. 100 mm z betonu prostého tř. C 12/15 z betonových příkopových tvárnic šířky do 500 mm</t>
  </si>
  <si>
    <t>234517255</t>
  </si>
  <si>
    <t>592275291</t>
  </si>
  <si>
    <t>žlabovka betonová 100x210x280mm</t>
  </si>
  <si>
    <t>-1030267709</t>
  </si>
  <si>
    <t>998</t>
  </si>
  <si>
    <t>Přesun hmot</t>
  </si>
  <si>
    <t>998232111</t>
  </si>
  <si>
    <t>Přesun hmot pro oplocení se svislou nosnou konstrukcí zděnou z cihel, tvárnic, bloků, popř. kovovou nebo dřevěnou vodorovná dopravní vzdálenost do 50 m, pro oplocení výšky do 10 m</t>
  </si>
  <si>
    <t>-379277771</t>
  </si>
  <si>
    <t>03 - SO 02.3 - Elektro stavební část</t>
  </si>
  <si>
    <t>740 - Elektromontáže - zkoušky a revize</t>
  </si>
  <si>
    <t>742 - Elektromontáže - rozvodný systém</t>
  </si>
  <si>
    <t>743 - Elektromontáže - hrubá montáž</t>
  </si>
  <si>
    <t>744 - Elektromontáže - montáž vodičů měděných</t>
  </si>
  <si>
    <t>746 - Elektromontáže - soubory pro vodiče</t>
  </si>
  <si>
    <t>747 - Elektromontáže - kompletace rozvodů</t>
  </si>
  <si>
    <t>740</t>
  </si>
  <si>
    <t>Elektromontáže - zkoušky a revize</t>
  </si>
  <si>
    <t>740991100</t>
  </si>
  <si>
    <t>Celková prohlídka elektrického rozvodu a zařízení do 100 000,- Kč</t>
  </si>
  <si>
    <t>742</t>
  </si>
  <si>
    <t>Elektromontáže - rozvodný systém</t>
  </si>
  <si>
    <t>742111200</t>
  </si>
  <si>
    <t>Montáž rozvodnice oceloplechová nebo plastová běžná do 50 kg</t>
  </si>
  <si>
    <t>460010024</t>
  </si>
  <si>
    <t>Vytyčení trai vedení kabelového podzemního v zástavbě</t>
  </si>
  <si>
    <t>km</t>
  </si>
  <si>
    <t>460030011</t>
  </si>
  <si>
    <t>Sejmutí drnu jakékoliv tlouštky</t>
  </si>
  <si>
    <t>460150153</t>
  </si>
  <si>
    <t>Hloubení kabelových nezapžených rýh ručně š.35,hl.70cm v hornině tř.3</t>
  </si>
  <si>
    <t>460560153</t>
  </si>
  <si>
    <t>Zásyp rýh ručně šířky do 35cm, hloubky do70cm z horniny tř.3</t>
  </si>
  <si>
    <t>460620013</t>
  </si>
  <si>
    <t>Provizorní úprava terénu se zhutněním v hornině tř.3</t>
  </si>
  <si>
    <t>743</t>
  </si>
  <si>
    <t>Elektromontáže - hrubá montáž</t>
  </si>
  <si>
    <t>743312110</t>
  </si>
  <si>
    <t>Montáž lišta a kanálek vkládací šířky do 20 mm s víčkem</t>
  </si>
  <si>
    <t>345721090</t>
  </si>
  <si>
    <t>lišta elektroinstalační vkládací z PVC LV 25x20</t>
  </si>
  <si>
    <t>743312120</t>
  </si>
  <si>
    <t>Montáž lišta a kanálek vkládací šířky do 40 mm s víčkem</t>
  </si>
  <si>
    <t>345721140</t>
  </si>
  <si>
    <t>lišta elektroinstalační vkládací z PVC LHD 40x40</t>
  </si>
  <si>
    <t>345721050</t>
  </si>
  <si>
    <t>lišta elektroinstalační vkládací z PVC LHD 40x20</t>
  </si>
  <si>
    <t>743412510</t>
  </si>
  <si>
    <t>Montáž krabic lištových plast. LK80/3</t>
  </si>
  <si>
    <t>Pol1</t>
  </si>
  <si>
    <t>krabice lištová plastová LK 80/3</t>
  </si>
  <si>
    <t>743421121</t>
  </si>
  <si>
    <t>Montáž krabice pancéřová protahovací plastová typ 8130</t>
  </si>
  <si>
    <t>Pol2</t>
  </si>
  <si>
    <t>krabice odbočná elektroinstalační typ 8130</t>
  </si>
  <si>
    <t>743621110</t>
  </si>
  <si>
    <t>Montáž drát nebo lano hromosvodné svodové D do 10 mm s podpěrou</t>
  </si>
  <si>
    <t>Pol3</t>
  </si>
  <si>
    <t>drát AlMgSi průměr 8mm</t>
  </si>
  <si>
    <t>743612111</t>
  </si>
  <si>
    <t>Montáž uzem. Vedení FeZn v zemi do průřezu 120mm2 v městské zást.</t>
  </si>
  <si>
    <t>354411200</t>
  </si>
  <si>
    <t>pásek uzemňovací 195001 30x4 mm</t>
  </si>
  <si>
    <t>354414150</t>
  </si>
  <si>
    <t>podpěra vedení PV 1b 15 do zdiva 150 mm</t>
  </si>
  <si>
    <t>354414700</t>
  </si>
  <si>
    <t>podpěra vedení PV11 pod taškovou krytinu 100 mm</t>
  </si>
  <si>
    <t>743622100</t>
  </si>
  <si>
    <t>Montáž svorka hromosvodná typ SS, SR 03 se 2 šrouby</t>
  </si>
  <si>
    <t>354419960</t>
  </si>
  <si>
    <t>svorka odbočovací a spojovací SR 3a pro spojování kruhových a páskových  vodičů</t>
  </si>
  <si>
    <t>354418850</t>
  </si>
  <si>
    <t>svorka spojovací SS pro lano D8-10 mm</t>
  </si>
  <si>
    <t>743622200</t>
  </si>
  <si>
    <t>Montáž svorka hromosvodná typ ST, SJ, SK, SZ, SR01, 02 se 3 šrouby</t>
  </si>
  <si>
    <t>354419250</t>
  </si>
  <si>
    <t>svorka zkušební SZ pro lano D6-12 mm</t>
  </si>
  <si>
    <t>354418950</t>
  </si>
  <si>
    <t>svorka připojovací SP1 k připojení kovových částí</t>
  </si>
  <si>
    <t>35441490</t>
  </si>
  <si>
    <t>podpěra jímacího vedení na hřebenáče PV 15a</t>
  </si>
  <si>
    <t>743624110</t>
  </si>
  <si>
    <t>Montáž vedení hromosvodné-úhelník nebo trubka s držáky do zdiva</t>
  </si>
  <si>
    <t>354418300</t>
  </si>
  <si>
    <t>úhelník ochranný OU 1.7 na ochranu svodu  1,7 m</t>
  </si>
  <si>
    <t>354418400</t>
  </si>
  <si>
    <t>držák ochranného úhelníku do zdiva DOU</t>
  </si>
  <si>
    <t>743642100</t>
  </si>
  <si>
    <t>Montáž jímací tyč í délky do 3 m</t>
  </si>
  <si>
    <t>354420900</t>
  </si>
  <si>
    <t>tyč jímací JK 2m</t>
  </si>
  <si>
    <t>Pol4</t>
  </si>
  <si>
    <t>distanční izolační tyč 16/700mm, s Al koncovkou</t>
  </si>
  <si>
    <t>Pol5</t>
  </si>
  <si>
    <t>držák izolační tyče na potrubí 40-60mm nerez</t>
  </si>
  <si>
    <t>Pol6</t>
  </si>
  <si>
    <t>držák jímací tyče na izolační tyč 16-18mm nerez</t>
  </si>
  <si>
    <t>Pol7</t>
  </si>
  <si>
    <t>Montáž EP</t>
  </si>
  <si>
    <t>Pol8</t>
  </si>
  <si>
    <t>ekvipotenciální přípojnice EP</t>
  </si>
  <si>
    <t>Pol9</t>
  </si>
  <si>
    <t>krabicová rozvodka s víčkem KT 250</t>
  </si>
  <si>
    <t>744</t>
  </si>
  <si>
    <t>Elektromontáže - montáž vodičů měděných</t>
  </si>
  <si>
    <t>744431100</t>
  </si>
  <si>
    <t>Montáž kabel Cu sk.1 do 1 kV do 0,40 kg uložený volně</t>
  </si>
  <si>
    <t>341110360</t>
  </si>
  <si>
    <t>kabel silový s Cu jádrem CYKY 3x2,5 mm2</t>
  </si>
  <si>
    <t>341110300</t>
  </si>
  <si>
    <t>kabel silový s Cu jádrem CYKY 3x1,5 mm2</t>
  </si>
  <si>
    <t>Pol10</t>
  </si>
  <si>
    <t>kabel silový s Cu jádrem CYKY 5x4 mm2</t>
  </si>
  <si>
    <t>34142506</t>
  </si>
  <si>
    <t>kabel silový s Cu jádrem CYA 6 ,zžl.</t>
  </si>
  <si>
    <t>34142507</t>
  </si>
  <si>
    <t>kabel silový s Cu jádrem CYA 10 ,zžl.</t>
  </si>
  <si>
    <t>744431300</t>
  </si>
  <si>
    <t>Montáž kabel Cu sk.1 do 1 kV CYKY-J 4x10 uložený volně</t>
  </si>
  <si>
    <t>34111076</t>
  </si>
  <si>
    <t>kabel silový s Cu jádrem CYKY-J 4x10</t>
  </si>
  <si>
    <t>746</t>
  </si>
  <si>
    <t>Elektromontáže - soubory pro vodiče</t>
  </si>
  <si>
    <t>746413150</t>
  </si>
  <si>
    <t>Ukončení kabelů 3x1,5 až 4 mm2 smršťovací záklopkou nebo páskem bez letování</t>
  </si>
  <si>
    <t>746413430</t>
  </si>
  <si>
    <t>Ukončení kabelů 4x10 mm2 smršťovací záklopkou nebo páskem bez letování</t>
  </si>
  <si>
    <t>746413560</t>
  </si>
  <si>
    <t>Ukončení kabelů 5x1,5 až 4 mm2 smršťovací záklopkou nebo páskem bez letování</t>
  </si>
  <si>
    <t>747</t>
  </si>
  <si>
    <t>Elektromontáže - kompletace rozvodů</t>
  </si>
  <si>
    <t>747111111</t>
  </si>
  <si>
    <t>Montáž vypínač nástěnný 1-jednopólový prostředí obyčejné nebo vlhké</t>
  </si>
  <si>
    <t>345355430</t>
  </si>
  <si>
    <t>spínač jednopólový 10A 3553-01629 do vlhka z plast</t>
  </si>
  <si>
    <t>747161513</t>
  </si>
  <si>
    <t>Montáž zásuvka chráněná v krabici šroubové připojení 2P+PE prostředí základní, vlhké</t>
  </si>
  <si>
    <t>345514850</t>
  </si>
  <si>
    <t>zásuvka krytá pro vlhké prostředí 10/16A 5517-2790</t>
  </si>
  <si>
    <t>Pol11</t>
  </si>
  <si>
    <t>zásuvka krytá pro vlhké prostředí 16A, 3+N+PE , 400V, IP44</t>
  </si>
  <si>
    <t>Pol12</t>
  </si>
  <si>
    <t>el. přímotop 2,0-kW, IP42</t>
  </si>
  <si>
    <t>Pol13</t>
  </si>
  <si>
    <t>Montáž el.přímotopu</t>
  </si>
  <si>
    <t>748122114</t>
  </si>
  <si>
    <t>Montáž svítidlo zářivkové průmyslové stropní přisazené 2 zdroje s krytem</t>
  </si>
  <si>
    <t>348331400</t>
  </si>
  <si>
    <t>svítidlo průmyslové zářivkové nást a stropní  2x11W,IP65, POINTER I</t>
  </si>
  <si>
    <t>Pol14</t>
  </si>
  <si>
    <t>svítidlo průmyslové zářivkové stropní  2xZ18/40W,IP65</t>
  </si>
  <si>
    <t>748111212</t>
  </si>
  <si>
    <t>Montáž svítidlo zářivkové 1x21W, 5130501, IP54, nást-1zdroj.</t>
  </si>
  <si>
    <t>Pol15</t>
  </si>
  <si>
    <t>svítidlo zářivkové, 1x21W, 5130501, IP54, nást.</t>
  </si>
  <si>
    <t>747532400</t>
  </si>
  <si>
    <t>Montáž termostatu</t>
  </si>
  <si>
    <t>Pol16</t>
  </si>
  <si>
    <t>prostorový termostat nástěnný 0-30st.C</t>
  </si>
  <si>
    <t>02 - Ostatní náklady</t>
  </si>
  <si>
    <t>VRN - Vedlejší rozpočtové náklady</t>
  </si>
  <si>
    <t>VRN</t>
  </si>
  <si>
    <t>Vedlejší rozpočtové náklady</t>
  </si>
  <si>
    <t>013254000</t>
  </si>
  <si>
    <t>Dokumentace skutečného provedení stavby</t>
  </si>
  <si>
    <t>Kč</t>
  </si>
  <si>
    <t>CS ÚRS 2015 01</t>
  </si>
  <si>
    <t>1024</t>
  </si>
  <si>
    <t>1980599121</t>
  </si>
  <si>
    <t>030001000</t>
  </si>
  <si>
    <t>Zařízení staveniště</t>
  </si>
  <si>
    <t>739255535</t>
  </si>
  <si>
    <t>041103000</t>
  </si>
  <si>
    <t>Autorský dozor projektanta</t>
  </si>
  <si>
    <t>238057626</t>
  </si>
  <si>
    <t>045002000</t>
  </si>
  <si>
    <t>Kompletační a koordinační činnost</t>
  </si>
  <si>
    <t>816030162</t>
  </si>
  <si>
    <t>052103000</t>
  </si>
  <si>
    <t>Rezerva investora</t>
  </si>
  <si>
    <t>-261664134</t>
  </si>
  <si>
    <t>060001000</t>
  </si>
  <si>
    <t>Územní vlivy</t>
  </si>
  <si>
    <t>-1346148197</t>
  </si>
  <si>
    <t>070001000</t>
  </si>
  <si>
    <t>Provozní vlivy</t>
  </si>
  <si>
    <t>951978486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</si>
  <si>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</si>
  <si>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</si>
  <si>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</si>
  <si>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</si>
  <si>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</si>
  <si>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</si>
  <si>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</si>
  <si>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</si>
  <si>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</si>
  <si>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</si>
  <si>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</si>
  <si>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</si>
  <si>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</si>
  <si>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</si>
  <si>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</si>
  <si>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</si>
  <si>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</si>
  <si>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</si>
  <si>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</si>
  <si>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</si>
  <si>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</si>
  <si>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</si>
  <si>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</si>
  <si>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</si>
  <si>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</si>
  <si>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</si>
  <si>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</si>
  <si>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</si>
  <si>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</si>
  <si>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</si>
  <si>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</si>
  <si>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</si>
  <si>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</si>
  <si>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</si>
  <si>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</si>
  <si>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</si>
  <si>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</si>
  <si>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</si>
  <si>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</si>
  <si>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</si>
  <si>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</si>
  <si>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</si>
  <si>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</si>
  <si>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</si>
  <si>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</si>
  <si>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</si>
  <si>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</si>
  <si>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</si>
  <si>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</si>
  <si>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</si>
  <si>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</si>
  <si>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</si>
  <si>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</si>
  <si>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</si>
  <si>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</si>
  <si>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</si>
  <si>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</si>
  <si>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</si>
  <si>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</si>
  <si>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</si>
  <si>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</si>
  <si>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</si>
  <si>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</si>
  <si>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</si>
  <si>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</si>
  <si>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</si>
  <si>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</si>
  <si>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</si>
  <si>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</si>
  <si>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</si>
  <si>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</si>
  <si>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</si>
  <si>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</si>
  <si>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</si>
  <si>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</si>
  <si>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</si>
  <si>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</si>
  <si>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</si>
  <si>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</si>
  <si>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</si>
  <si>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</si>
  <si>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</si>
  <si>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</si>
  <si>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</si>
  <si>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</si>
  <si>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</si>
  <si>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</si>
  <si>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</si>
  <si>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</si>
  <si>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</si>
  <si>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</si>
  <si>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</si>
  <si>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</si>
  <si>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</si>
  <si>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</si>
  <si>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</si>
  <si>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</si>
  <si>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</si>
  <si>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</si>
  <si>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</si>
  <si>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</si>
  <si>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</si>
  <si>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</si>
  <si>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</si>
  <si>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</si>
  <si>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</si>
  <si>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</si>
  <si>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</si>
  <si>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</si>
  <si>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</si>
  <si>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</si>
  <si>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</si>
  <si>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</si>
  <si>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</si>
  <si>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</si>
  <si>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</si>
  <si>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</si>
  <si>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</si>
  <si>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</si>
  <si>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</si>
  <si>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</si>
  <si>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</si>
  <si>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</si>
  <si>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</si>
  <si>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</si>
  <si>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</si>
  <si>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</si>
  <si>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</si>
  <si>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</si>
  <si>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</si>
  <si>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</si>
  <si>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</si>
  <si>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</si>
  <si>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</si>
  <si>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</si>
  <si>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</si>
  <si>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</si>
  <si>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</si>
  <si>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</si>
  <si>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</si>
  <si>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</si>
  <si>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</si>
  <si>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</si>
  <si>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</si>
  <si>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</si>
  <si>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</si>
  <si>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</si>
  <si>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</si>
  <si>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</si>
  <si>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</si>
  <si>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</si>
  <si>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</si>
  <si>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</si>
  <si>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</si>
  <si>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</si>
  <si>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</si>
  <si>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</si>
  <si>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</si>
  <si>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</si>
  <si>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</si>
  <si>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</si>
  <si>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</si>
  <si>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</si>
  <si>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</si>
  <si>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</si>
  <si>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</si>
  <si>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</si>
  <si>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</si>
  <si>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</si>
  <si>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</si>
  <si>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</si>
  <si>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</si>
  <si>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</si>
  <si>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</si>
  <si>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</si>
  <si>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</si>
  <si>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</si>
  <si>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</si>
  <si>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</si>
  <si>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</si>
  <si>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dodávka Vak MB</t>
  </si>
  <si>
    <t>uchazeč nebude oceňovat v této položce reprofilaci VANDEX CRS 05 a VANDEX SUPER, ocení pouze vápenocementovou omítku, lepící tmel a keramický obklad POOL</t>
  </si>
  <si>
    <t>změna tepelné izolace z XPS na pěnosklo tl.140 mm-ocenit dle textové části zadávací dokumentace detail 1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</si>
</sst>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0" fillId="7" borderId="5" xfId="0" applyFont="1" applyFill="1" applyBorder="1" applyAlignment="1" applyProtection="1">
      <alignment vertical="center"/>
      <protection locked="0"/>
    </xf>
    <xf numFmtId="0" fontId="0" fillId="7" borderId="28" xfId="0" applyFont="1" applyFill="1" applyBorder="1" applyAlignment="1" applyProtection="1">
      <alignment horizontal="center" vertical="center"/>
      <protection locked="0"/>
    </xf>
    <xf numFmtId="49" fontId="0" fillId="7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ont="1" applyFill="1" applyBorder="1" applyAlignment="1" applyProtection="1">
      <alignment horizontal="center" vertical="center" wrapText="1"/>
      <protection locked="0"/>
    </xf>
    <xf numFmtId="167" fontId="0" fillId="7" borderId="28" xfId="0" applyNumberFormat="1" applyFont="1" applyFill="1" applyBorder="1" applyAlignment="1" applyProtection="1">
      <alignment vertical="center"/>
      <protection locked="0"/>
    </xf>
    <xf numFmtId="4" fontId="0" fillId="7" borderId="28" xfId="0" applyNumberFormat="1" applyFont="1" applyFill="1" applyBorder="1" applyAlignment="1" applyProtection="1">
      <alignment vertical="center"/>
      <protection locked="0"/>
    </xf>
    <xf numFmtId="0" fontId="0" fillId="7" borderId="5" xfId="0" applyFont="1" applyFill="1" applyBorder="1" applyAlignment="1">
      <alignment vertical="center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vertical="center"/>
    </xf>
    <xf numFmtId="166" fontId="1" fillId="7" borderId="0" xfId="0" applyNumberFormat="1" applyFont="1" applyFill="1" applyBorder="1" applyAlignment="1">
      <alignment vertical="center"/>
    </xf>
    <xf numFmtId="166" fontId="1" fillId="7" borderId="19" xfId="0" applyNumberFormat="1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7" borderId="0" xfId="0" applyFont="1" applyFill="1" applyAlignment="1">
      <alignment horizontal="left" vertical="center"/>
    </xf>
    <xf numFmtId="4" fontId="0" fillId="7" borderId="0" xfId="0" applyNumberFormat="1" applyFont="1" applyFill="1" applyAlignment="1">
      <alignment vertical="center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49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>
      <alignment vertical="center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1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0" fillId="7" borderId="5" xfId="0" applyFill="1" applyBorder="1" applyAlignment="1">
      <alignment vertical="center"/>
    </xf>
    <xf numFmtId="0" fontId="38" fillId="7" borderId="28" xfId="0" applyFont="1" applyFill="1" applyBorder="1" applyAlignment="1" applyProtection="1">
      <alignment horizontal="center" vertical="center"/>
      <protection locked="0"/>
    </xf>
    <xf numFmtId="49" fontId="38" fillId="7" borderId="28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28" xfId="0" applyFont="1" applyFill="1" applyBorder="1" applyAlignment="1" applyProtection="1">
      <alignment horizontal="left" vertical="center" wrapText="1"/>
      <protection locked="0"/>
    </xf>
    <xf numFmtId="0" fontId="38" fillId="7" borderId="28" xfId="0" applyFont="1" applyFill="1" applyBorder="1" applyAlignment="1" applyProtection="1">
      <alignment horizontal="center" vertical="center" wrapText="1"/>
      <protection locked="0"/>
    </xf>
    <xf numFmtId="167" fontId="38" fillId="7" borderId="28" xfId="0" applyNumberFormat="1" applyFont="1" applyFill="1" applyBorder="1" applyAlignment="1" applyProtection="1">
      <alignment vertical="center"/>
      <protection locked="0"/>
    </xf>
    <xf numFmtId="4" fontId="38" fillId="7" borderId="28" xfId="0" applyNumberFormat="1" applyFont="1" applyFill="1" applyBorder="1" applyAlignment="1" applyProtection="1">
      <alignment vertical="center"/>
      <protection locked="0"/>
    </xf>
    <xf numFmtId="0" fontId="38" fillId="7" borderId="5" xfId="0" applyFont="1" applyFill="1" applyBorder="1" applyAlignment="1">
      <alignment vertical="center"/>
    </xf>
    <xf numFmtId="0" fontId="38" fillId="7" borderId="28" xfId="0" applyFont="1" applyFill="1" applyBorder="1" applyAlignment="1" applyProtection="1">
      <alignment horizontal="left" vertical="center"/>
      <protection locked="0"/>
    </xf>
    <xf numFmtId="0" fontId="38" fillId="7" borderId="0" xfId="0" applyFont="1" applyFill="1" applyBorder="1" applyAlignment="1">
      <alignment horizontal="center" vertical="center"/>
    </xf>
    <xf numFmtId="0" fontId="49" fillId="7" borderId="5" xfId="0" applyFont="1" applyFill="1" applyBorder="1" applyAlignment="1">
      <alignment vertical="center"/>
    </xf>
    <xf numFmtId="0" fontId="38" fillId="7" borderId="24" xfId="0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vertical="center"/>
    </xf>
    <xf numFmtId="166" fontId="1" fillId="7" borderId="24" xfId="0" applyNumberFormat="1" applyFont="1" applyFill="1" applyBorder="1" applyAlignment="1">
      <alignment vertical="center"/>
    </xf>
    <xf numFmtId="166" fontId="1" fillId="7" borderId="25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2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0" fillId="8" borderId="5" xfId="0" applyFont="1" applyFill="1" applyBorder="1" applyAlignment="1" applyProtection="1">
      <alignment vertical="center"/>
      <protection locked="0"/>
    </xf>
    <xf numFmtId="0" fontId="0" fillId="8" borderId="28" xfId="0" applyFont="1" applyFill="1" applyBorder="1" applyAlignment="1" applyProtection="1">
      <alignment horizontal="center" vertical="center"/>
      <protection locked="0"/>
    </xf>
    <xf numFmtId="49" fontId="0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center" vertical="center" wrapText="1"/>
      <protection locked="0"/>
    </xf>
    <xf numFmtId="167" fontId="0" fillId="8" borderId="28" xfId="0" applyNumberFormat="1" applyFont="1" applyFill="1" applyBorder="1" applyAlignment="1" applyProtection="1">
      <alignment vertical="center"/>
      <protection locked="0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1" fillId="8" borderId="28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vertical="center"/>
    </xf>
    <xf numFmtId="166" fontId="1" fillId="8" borderId="0" xfId="0" applyNumberFormat="1" applyFont="1" applyFill="1" applyBorder="1" applyAlignment="1">
      <alignment vertical="center"/>
    </xf>
    <xf numFmtId="166" fontId="1" fillId="8" borderId="19" xfId="0" applyNumberFormat="1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left" vertical="center"/>
    </xf>
    <xf numFmtId="4" fontId="0" fillId="8" borderId="0" xfId="0" applyNumberFormat="1" applyFont="1" applyFill="1" applyAlignment="1">
      <alignment vertical="center"/>
    </xf>
    <xf numFmtId="0" fontId="38" fillId="8" borderId="28" xfId="0" applyFont="1" applyFill="1" applyBorder="1" applyAlignment="1" applyProtection="1">
      <alignment horizontal="center" vertical="center"/>
      <protection locked="0"/>
    </xf>
    <xf numFmtId="49" fontId="38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28" xfId="0" applyFont="1" applyFill="1" applyBorder="1" applyAlignment="1" applyProtection="1">
      <alignment horizontal="left" vertical="center" wrapText="1"/>
      <protection locked="0"/>
    </xf>
    <xf numFmtId="0" fontId="38" fillId="8" borderId="28" xfId="0" applyFont="1" applyFill="1" applyBorder="1" applyAlignment="1" applyProtection="1">
      <alignment horizontal="center" vertical="center" wrapText="1"/>
      <protection locked="0"/>
    </xf>
    <xf numFmtId="167" fontId="38" fillId="8" borderId="28" xfId="0" applyNumberFormat="1" applyFont="1" applyFill="1" applyBorder="1" applyAlignment="1" applyProtection="1">
      <alignment vertical="center"/>
      <protection locked="0"/>
    </xf>
    <xf numFmtId="4" fontId="38" fillId="8" borderId="28" xfId="0" applyNumberFormat="1" applyFont="1" applyFill="1" applyBorder="1" applyAlignment="1" applyProtection="1">
      <alignment vertical="center"/>
      <protection locked="0"/>
    </xf>
    <xf numFmtId="0" fontId="38" fillId="8" borderId="5" xfId="0" applyFont="1" applyFill="1" applyBorder="1" applyAlignment="1">
      <alignment vertical="center"/>
    </xf>
    <xf numFmtId="0" fontId="38" fillId="8" borderId="28" xfId="0" applyFont="1" applyFill="1" applyBorder="1" applyAlignment="1" applyProtection="1">
      <alignment horizontal="left" vertical="center"/>
      <protection locked="0"/>
    </xf>
    <xf numFmtId="0" fontId="38" fillId="8" borderId="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pane ySplit="1" topLeftCell="A40" activePane="bottomLeft" state="frozen"/>
      <selection pane="bottomLeft" activeCell="AI76" sqref="AI76:AI7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64" t="s">
        <v>8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96" t="s">
        <v>17</v>
      </c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29"/>
      <c r="AQ5" s="31"/>
      <c r="BE5" s="394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98" t="s">
        <v>20</v>
      </c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29"/>
      <c r="AQ6" s="31"/>
      <c r="BE6" s="395"/>
      <c r="BS6" s="24" t="s">
        <v>21</v>
      </c>
    </row>
    <row r="7" spans="1:74" ht="14.45" customHeight="1">
      <c r="B7" s="28"/>
      <c r="C7" s="29"/>
      <c r="D7" s="37" t="s">
        <v>22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5</v>
      </c>
      <c r="AO7" s="29"/>
      <c r="AP7" s="29"/>
      <c r="AQ7" s="31"/>
      <c r="BE7" s="395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95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5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5</v>
      </c>
      <c r="AO10" s="29"/>
      <c r="AP10" s="29"/>
      <c r="AQ10" s="31"/>
      <c r="BE10" s="395"/>
      <c r="BS10" s="24" t="s">
        <v>21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5</v>
      </c>
      <c r="AO11" s="29"/>
      <c r="AP11" s="29"/>
      <c r="AQ11" s="31"/>
      <c r="BE11" s="395"/>
      <c r="BS11" s="24" t="s">
        <v>21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5"/>
      <c r="BS12" s="24" t="s">
        <v>21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395"/>
      <c r="BS13" s="24" t="s">
        <v>21</v>
      </c>
    </row>
    <row r="14" spans="1:74" ht="15">
      <c r="B14" s="28"/>
      <c r="C14" s="29"/>
      <c r="D14" s="29"/>
      <c r="E14" s="399" t="s">
        <v>36</v>
      </c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95"/>
      <c r="BS14" s="24" t="s">
        <v>21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5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5</v>
      </c>
      <c r="AO16" s="29"/>
      <c r="AP16" s="29"/>
      <c r="AQ16" s="31"/>
      <c r="BE16" s="395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5</v>
      </c>
      <c r="AO17" s="29"/>
      <c r="AP17" s="29"/>
      <c r="AQ17" s="31"/>
      <c r="BE17" s="395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5"/>
      <c r="BS18" s="24" t="s">
        <v>9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5"/>
      <c r="BS19" s="24" t="s">
        <v>9</v>
      </c>
    </row>
    <row r="20" spans="2:71" ht="45.6" customHeight="1">
      <c r="B20" s="28"/>
      <c r="C20" s="29"/>
      <c r="D20" s="29"/>
      <c r="E20" s="401" t="s">
        <v>41</v>
      </c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29"/>
      <c r="AP20" s="29"/>
      <c r="AQ20" s="31"/>
      <c r="BE20" s="39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95"/>
    </row>
    <row r="23" spans="2:71" s="1" customFormat="1" ht="25.9" customHeight="1">
      <c r="B23" s="41"/>
      <c r="C23" s="42"/>
      <c r="D23" s="43" t="s">
        <v>42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02" t="e">
        <f>ROUND(AG51,2)</f>
        <v>#REF!</v>
      </c>
      <c r="AL23" s="403"/>
      <c r="AM23" s="403"/>
      <c r="AN23" s="403"/>
      <c r="AO23" s="403"/>
      <c r="AP23" s="42"/>
      <c r="AQ23" s="45"/>
      <c r="BE23" s="39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95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04" t="s">
        <v>43</v>
      </c>
      <c r="M25" s="404"/>
      <c r="N25" s="404"/>
      <c r="O25" s="404"/>
      <c r="P25" s="42"/>
      <c r="Q25" s="42"/>
      <c r="R25" s="42"/>
      <c r="S25" s="42"/>
      <c r="T25" s="42"/>
      <c r="U25" s="42"/>
      <c r="V25" s="42"/>
      <c r="W25" s="404" t="s">
        <v>44</v>
      </c>
      <c r="X25" s="404"/>
      <c r="Y25" s="404"/>
      <c r="Z25" s="404"/>
      <c r="AA25" s="404"/>
      <c r="AB25" s="404"/>
      <c r="AC25" s="404"/>
      <c r="AD25" s="404"/>
      <c r="AE25" s="404"/>
      <c r="AF25" s="42"/>
      <c r="AG25" s="42"/>
      <c r="AH25" s="42"/>
      <c r="AI25" s="42"/>
      <c r="AJ25" s="42"/>
      <c r="AK25" s="404" t="s">
        <v>45</v>
      </c>
      <c r="AL25" s="404"/>
      <c r="AM25" s="404"/>
      <c r="AN25" s="404"/>
      <c r="AO25" s="404"/>
      <c r="AP25" s="42"/>
      <c r="AQ25" s="45"/>
      <c r="BE25" s="395"/>
    </row>
    <row r="26" spans="2:71" s="2" customFormat="1" ht="14.45" customHeight="1">
      <c r="B26" s="47"/>
      <c r="C26" s="48"/>
      <c r="D26" s="49" t="s">
        <v>46</v>
      </c>
      <c r="E26" s="48"/>
      <c r="F26" s="49" t="s">
        <v>47</v>
      </c>
      <c r="G26" s="48"/>
      <c r="H26" s="48"/>
      <c r="I26" s="48"/>
      <c r="J26" s="48"/>
      <c r="K26" s="48"/>
      <c r="L26" s="387">
        <v>0.21</v>
      </c>
      <c r="M26" s="388"/>
      <c r="N26" s="388"/>
      <c r="O26" s="388"/>
      <c r="P26" s="48"/>
      <c r="Q26" s="48"/>
      <c r="R26" s="48"/>
      <c r="S26" s="48"/>
      <c r="T26" s="48"/>
      <c r="U26" s="48"/>
      <c r="V26" s="48"/>
      <c r="W26" s="389" t="e">
        <f>ROUND(AZ51,2)</f>
        <v>#REF!</v>
      </c>
      <c r="X26" s="388"/>
      <c r="Y26" s="388"/>
      <c r="Z26" s="388"/>
      <c r="AA26" s="388"/>
      <c r="AB26" s="388"/>
      <c r="AC26" s="388"/>
      <c r="AD26" s="388"/>
      <c r="AE26" s="388"/>
      <c r="AF26" s="48"/>
      <c r="AG26" s="48"/>
      <c r="AH26" s="48"/>
      <c r="AI26" s="48"/>
      <c r="AJ26" s="48"/>
      <c r="AK26" s="389" t="e">
        <f>ROUND(AV51,2)</f>
        <v>#REF!</v>
      </c>
      <c r="AL26" s="388"/>
      <c r="AM26" s="388"/>
      <c r="AN26" s="388"/>
      <c r="AO26" s="388"/>
      <c r="AP26" s="48"/>
      <c r="AQ26" s="50"/>
      <c r="BE26" s="395"/>
    </row>
    <row r="27" spans="2:71" s="2" customFormat="1" ht="14.45" customHeight="1">
      <c r="B27" s="47"/>
      <c r="C27" s="48"/>
      <c r="D27" s="48"/>
      <c r="E27" s="48"/>
      <c r="F27" s="49" t="s">
        <v>48</v>
      </c>
      <c r="G27" s="48"/>
      <c r="H27" s="48"/>
      <c r="I27" s="48"/>
      <c r="J27" s="48"/>
      <c r="K27" s="48"/>
      <c r="L27" s="387">
        <v>0.15</v>
      </c>
      <c r="M27" s="388"/>
      <c r="N27" s="388"/>
      <c r="O27" s="388"/>
      <c r="P27" s="48"/>
      <c r="Q27" s="48"/>
      <c r="R27" s="48"/>
      <c r="S27" s="48"/>
      <c r="T27" s="48"/>
      <c r="U27" s="48"/>
      <c r="V27" s="48"/>
      <c r="W27" s="389" t="e">
        <f>ROUND(BA51,2)</f>
        <v>#REF!</v>
      </c>
      <c r="X27" s="388"/>
      <c r="Y27" s="388"/>
      <c r="Z27" s="388"/>
      <c r="AA27" s="388"/>
      <c r="AB27" s="388"/>
      <c r="AC27" s="388"/>
      <c r="AD27" s="388"/>
      <c r="AE27" s="388"/>
      <c r="AF27" s="48"/>
      <c r="AG27" s="48"/>
      <c r="AH27" s="48"/>
      <c r="AI27" s="48"/>
      <c r="AJ27" s="48"/>
      <c r="AK27" s="389" t="e">
        <f>ROUND(AW51,2)</f>
        <v>#REF!</v>
      </c>
      <c r="AL27" s="388"/>
      <c r="AM27" s="388"/>
      <c r="AN27" s="388"/>
      <c r="AO27" s="388"/>
      <c r="AP27" s="48"/>
      <c r="AQ27" s="50"/>
      <c r="BE27" s="395"/>
    </row>
    <row r="28" spans="2:71" s="2" customFormat="1" ht="14.45" hidden="1" customHeight="1">
      <c r="B28" s="47"/>
      <c r="C28" s="48"/>
      <c r="D28" s="48"/>
      <c r="E28" s="48"/>
      <c r="F28" s="49" t="s">
        <v>49</v>
      </c>
      <c r="G28" s="48"/>
      <c r="H28" s="48"/>
      <c r="I28" s="48"/>
      <c r="J28" s="48"/>
      <c r="K28" s="48"/>
      <c r="L28" s="387">
        <v>0.21</v>
      </c>
      <c r="M28" s="388"/>
      <c r="N28" s="388"/>
      <c r="O28" s="388"/>
      <c r="P28" s="48"/>
      <c r="Q28" s="48"/>
      <c r="R28" s="48"/>
      <c r="S28" s="48"/>
      <c r="T28" s="48"/>
      <c r="U28" s="48"/>
      <c r="V28" s="48"/>
      <c r="W28" s="389" t="e">
        <f>ROUND(BB51,2)</f>
        <v>#REF!</v>
      </c>
      <c r="X28" s="388"/>
      <c r="Y28" s="388"/>
      <c r="Z28" s="388"/>
      <c r="AA28" s="388"/>
      <c r="AB28" s="388"/>
      <c r="AC28" s="388"/>
      <c r="AD28" s="388"/>
      <c r="AE28" s="388"/>
      <c r="AF28" s="48"/>
      <c r="AG28" s="48"/>
      <c r="AH28" s="48"/>
      <c r="AI28" s="48"/>
      <c r="AJ28" s="48"/>
      <c r="AK28" s="389">
        <v>0</v>
      </c>
      <c r="AL28" s="388"/>
      <c r="AM28" s="388"/>
      <c r="AN28" s="388"/>
      <c r="AO28" s="388"/>
      <c r="AP28" s="48"/>
      <c r="AQ28" s="50"/>
      <c r="BE28" s="395"/>
    </row>
    <row r="29" spans="2:71" s="2" customFormat="1" ht="14.45" hidden="1" customHeight="1">
      <c r="B29" s="47"/>
      <c r="C29" s="48"/>
      <c r="D29" s="48"/>
      <c r="E29" s="48"/>
      <c r="F29" s="49" t="s">
        <v>50</v>
      </c>
      <c r="G29" s="48"/>
      <c r="H29" s="48"/>
      <c r="I29" s="48"/>
      <c r="J29" s="48"/>
      <c r="K29" s="48"/>
      <c r="L29" s="387">
        <v>0.15</v>
      </c>
      <c r="M29" s="388"/>
      <c r="N29" s="388"/>
      <c r="O29" s="388"/>
      <c r="P29" s="48"/>
      <c r="Q29" s="48"/>
      <c r="R29" s="48"/>
      <c r="S29" s="48"/>
      <c r="T29" s="48"/>
      <c r="U29" s="48"/>
      <c r="V29" s="48"/>
      <c r="W29" s="389" t="e">
        <f>ROUND(BC51,2)</f>
        <v>#REF!</v>
      </c>
      <c r="X29" s="388"/>
      <c r="Y29" s="388"/>
      <c r="Z29" s="388"/>
      <c r="AA29" s="388"/>
      <c r="AB29" s="388"/>
      <c r="AC29" s="388"/>
      <c r="AD29" s="388"/>
      <c r="AE29" s="388"/>
      <c r="AF29" s="48"/>
      <c r="AG29" s="48"/>
      <c r="AH29" s="48"/>
      <c r="AI29" s="48"/>
      <c r="AJ29" s="48"/>
      <c r="AK29" s="389">
        <v>0</v>
      </c>
      <c r="AL29" s="388"/>
      <c r="AM29" s="388"/>
      <c r="AN29" s="388"/>
      <c r="AO29" s="388"/>
      <c r="AP29" s="48"/>
      <c r="AQ29" s="50"/>
      <c r="BE29" s="395"/>
    </row>
    <row r="30" spans="2:71" s="2" customFormat="1" ht="14.45" hidden="1" customHeight="1">
      <c r="B30" s="47"/>
      <c r="C30" s="48"/>
      <c r="D30" s="48"/>
      <c r="E30" s="48"/>
      <c r="F30" s="49" t="s">
        <v>51</v>
      </c>
      <c r="G30" s="48"/>
      <c r="H30" s="48"/>
      <c r="I30" s="48"/>
      <c r="J30" s="48"/>
      <c r="K30" s="48"/>
      <c r="L30" s="387">
        <v>0</v>
      </c>
      <c r="M30" s="388"/>
      <c r="N30" s="388"/>
      <c r="O30" s="388"/>
      <c r="P30" s="48"/>
      <c r="Q30" s="48"/>
      <c r="R30" s="48"/>
      <c r="S30" s="48"/>
      <c r="T30" s="48"/>
      <c r="U30" s="48"/>
      <c r="V30" s="48"/>
      <c r="W30" s="389" t="e">
        <f>ROUND(BD51,2)</f>
        <v>#REF!</v>
      </c>
      <c r="X30" s="388"/>
      <c r="Y30" s="388"/>
      <c r="Z30" s="388"/>
      <c r="AA30" s="388"/>
      <c r="AB30" s="388"/>
      <c r="AC30" s="388"/>
      <c r="AD30" s="388"/>
      <c r="AE30" s="388"/>
      <c r="AF30" s="48"/>
      <c r="AG30" s="48"/>
      <c r="AH30" s="48"/>
      <c r="AI30" s="48"/>
      <c r="AJ30" s="48"/>
      <c r="AK30" s="389">
        <v>0</v>
      </c>
      <c r="AL30" s="388"/>
      <c r="AM30" s="388"/>
      <c r="AN30" s="388"/>
      <c r="AO30" s="388"/>
      <c r="AP30" s="48"/>
      <c r="AQ30" s="50"/>
      <c r="BE30" s="39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95"/>
    </row>
    <row r="32" spans="2:71" s="1" customFormat="1" ht="25.9" customHeight="1">
      <c r="B32" s="41"/>
      <c r="C32" s="51"/>
      <c r="D32" s="52" t="s">
        <v>52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53</v>
      </c>
      <c r="U32" s="53"/>
      <c r="V32" s="53"/>
      <c r="W32" s="53"/>
      <c r="X32" s="390" t="s">
        <v>54</v>
      </c>
      <c r="Y32" s="391"/>
      <c r="Z32" s="391"/>
      <c r="AA32" s="391"/>
      <c r="AB32" s="391"/>
      <c r="AC32" s="53"/>
      <c r="AD32" s="53"/>
      <c r="AE32" s="53"/>
      <c r="AF32" s="53"/>
      <c r="AG32" s="53"/>
      <c r="AH32" s="53"/>
      <c r="AI32" s="53"/>
      <c r="AJ32" s="53"/>
      <c r="AK32" s="392" t="e">
        <f>SUM(AK23:AK30)</f>
        <v>#REF!</v>
      </c>
      <c r="AL32" s="391"/>
      <c r="AM32" s="391"/>
      <c r="AN32" s="391"/>
      <c r="AO32" s="393"/>
      <c r="AP32" s="51"/>
      <c r="AQ32" s="55"/>
      <c r="BE32" s="39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>
      <c r="B39" s="41"/>
      <c r="C39" s="61" t="s">
        <v>55</v>
      </c>
      <c r="AR39" s="41"/>
    </row>
    <row r="40" spans="2:56" s="1" customFormat="1" ht="6.95" customHeight="1">
      <c r="B40" s="41"/>
      <c r="AR40" s="41"/>
    </row>
    <row r="41" spans="2:56" s="3" customFormat="1" ht="14.45" customHeight="1">
      <c r="B41" s="62"/>
      <c r="C41" s="63" t="s">
        <v>16</v>
      </c>
      <c r="L41" s="3" t="str">
        <f>K5</f>
        <v>664_18</v>
      </c>
      <c r="AR41" s="62"/>
    </row>
    <row r="42" spans="2:56" s="4" customFormat="1" ht="36.950000000000003" customHeight="1">
      <c r="B42" s="64"/>
      <c r="C42" s="65" t="s">
        <v>19</v>
      </c>
      <c r="L42" s="375" t="str">
        <f>K6</f>
        <v>Vinec, vodovod - řešení tlakových poměrů</v>
      </c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R42" s="64"/>
    </row>
    <row r="43" spans="2:56" s="1" customFormat="1" ht="6.95" customHeight="1">
      <c r="B43" s="41"/>
      <c r="AR43" s="41"/>
    </row>
    <row r="44" spans="2:56" s="1" customFormat="1" ht="15">
      <c r="B44" s="41"/>
      <c r="C44" s="63" t="s">
        <v>25</v>
      </c>
      <c r="L44" s="66" t="str">
        <f>IF(K8="","",K8)</f>
        <v>Vinec</v>
      </c>
      <c r="AI44" s="63" t="s">
        <v>27</v>
      </c>
      <c r="AM44" s="377" t="str">
        <f>IF(AN8= "","",AN8)</f>
        <v>30. 9. 2015</v>
      </c>
      <c r="AN44" s="377"/>
      <c r="AR44" s="41"/>
    </row>
    <row r="45" spans="2:56" s="1" customFormat="1" ht="6.95" customHeight="1">
      <c r="B45" s="41"/>
      <c r="AR45" s="41"/>
    </row>
    <row r="46" spans="2:56" s="1" customFormat="1" ht="15">
      <c r="B46" s="41"/>
      <c r="C46" s="63" t="s">
        <v>31</v>
      </c>
      <c r="L46" s="3" t="str">
        <f>IF(E11= "","",E11)</f>
        <v>VaK Mladá Boleslav, a.s.</v>
      </c>
      <c r="AI46" s="63" t="s">
        <v>37</v>
      </c>
      <c r="AM46" s="378" t="str">
        <f>IF(E17="","",E17)</f>
        <v>Vodohospodářské inženýrské služby, a.s.</v>
      </c>
      <c r="AN46" s="378"/>
      <c r="AO46" s="378"/>
      <c r="AP46" s="378"/>
      <c r="AR46" s="41"/>
      <c r="AS46" s="379" t="s">
        <v>56</v>
      </c>
      <c r="AT46" s="380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41"/>
      <c r="C47" s="63" t="s">
        <v>35</v>
      </c>
      <c r="L47" s="3" t="str">
        <f>IF(E14= "Vyplň údaj","",E14)</f>
        <v/>
      </c>
      <c r="AR47" s="41"/>
      <c r="AS47" s="381"/>
      <c r="AT47" s="382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>
      <c r="B48" s="41"/>
      <c r="AR48" s="41"/>
      <c r="AS48" s="381"/>
      <c r="AT48" s="382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1" s="1" customFormat="1" ht="29.25" customHeight="1">
      <c r="B49" s="41"/>
      <c r="C49" s="383" t="s">
        <v>57</v>
      </c>
      <c r="D49" s="384"/>
      <c r="E49" s="384"/>
      <c r="F49" s="384"/>
      <c r="G49" s="384"/>
      <c r="H49" s="71"/>
      <c r="I49" s="385" t="s">
        <v>58</v>
      </c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6" t="s">
        <v>59</v>
      </c>
      <c r="AH49" s="384"/>
      <c r="AI49" s="384"/>
      <c r="AJ49" s="384"/>
      <c r="AK49" s="384"/>
      <c r="AL49" s="384"/>
      <c r="AM49" s="384"/>
      <c r="AN49" s="385" t="s">
        <v>60</v>
      </c>
      <c r="AO49" s="384"/>
      <c r="AP49" s="384"/>
      <c r="AQ49" s="72" t="s">
        <v>61</v>
      </c>
      <c r="AR49" s="41"/>
      <c r="AS49" s="73" t="s">
        <v>62</v>
      </c>
      <c r="AT49" s="74" t="s">
        <v>63</v>
      </c>
      <c r="AU49" s="74" t="s">
        <v>64</v>
      </c>
      <c r="AV49" s="74" t="s">
        <v>65</v>
      </c>
      <c r="AW49" s="74" t="s">
        <v>66</v>
      </c>
      <c r="AX49" s="74" t="s">
        <v>67</v>
      </c>
      <c r="AY49" s="74" t="s">
        <v>68</v>
      </c>
      <c r="AZ49" s="74" t="s">
        <v>69</v>
      </c>
      <c r="BA49" s="74" t="s">
        <v>70</v>
      </c>
      <c r="BB49" s="74" t="s">
        <v>71</v>
      </c>
      <c r="BC49" s="74" t="s">
        <v>72</v>
      </c>
      <c r="BD49" s="75" t="s">
        <v>73</v>
      </c>
    </row>
    <row r="50" spans="1:91" s="1" customFormat="1" ht="10.9" customHeight="1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1" s="4" customFormat="1" ht="32.450000000000003" customHeight="1">
      <c r="B51" s="64"/>
      <c r="C51" s="77" t="s">
        <v>74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69" t="e">
        <f>ROUND(AG52+AG58,2)</f>
        <v>#REF!</v>
      </c>
      <c r="AH51" s="369"/>
      <c r="AI51" s="369"/>
      <c r="AJ51" s="369"/>
      <c r="AK51" s="369"/>
      <c r="AL51" s="369"/>
      <c r="AM51" s="369"/>
      <c r="AN51" s="370" t="e">
        <f t="shared" ref="AN51:AN58" si="0">SUM(AG51,AT51)</f>
        <v>#REF!</v>
      </c>
      <c r="AO51" s="370"/>
      <c r="AP51" s="370"/>
      <c r="AQ51" s="79" t="s">
        <v>5</v>
      </c>
      <c r="AR51" s="64"/>
      <c r="AS51" s="80">
        <f>ROUND(AS52+AS58,2)</f>
        <v>0</v>
      </c>
      <c r="AT51" s="81" t="e">
        <f t="shared" ref="AT51:AT58" si="1">ROUND(SUM(AV51:AW51),2)</f>
        <v>#REF!</v>
      </c>
      <c r="AU51" s="82" t="e">
        <f>ROUND(AU52+AU58,5)</f>
        <v>#REF!</v>
      </c>
      <c r="AV51" s="81" t="e">
        <f>ROUND(AZ51*L26,2)</f>
        <v>#REF!</v>
      </c>
      <c r="AW51" s="81" t="e">
        <f>ROUND(BA51*L27,2)</f>
        <v>#REF!</v>
      </c>
      <c r="AX51" s="81" t="e">
        <f>ROUND(BB51*L26,2)</f>
        <v>#REF!</v>
      </c>
      <c r="AY51" s="81" t="e">
        <f>ROUND(BC51*L27,2)</f>
        <v>#REF!</v>
      </c>
      <c r="AZ51" s="81" t="e">
        <f>ROUND(AZ52+AZ58,2)</f>
        <v>#REF!</v>
      </c>
      <c r="BA51" s="81" t="e">
        <f>ROUND(BA52+BA58,2)</f>
        <v>#REF!</v>
      </c>
      <c r="BB51" s="81" t="e">
        <f>ROUND(BB52+BB58,2)</f>
        <v>#REF!</v>
      </c>
      <c r="BC51" s="81" t="e">
        <f>ROUND(BC52+BC58,2)</f>
        <v>#REF!</v>
      </c>
      <c r="BD51" s="83" t="e">
        <f>ROUND(BD52+BD58,2)</f>
        <v>#REF!</v>
      </c>
      <c r="BS51" s="65" t="s">
        <v>75</v>
      </c>
      <c r="BT51" s="65" t="s">
        <v>76</v>
      </c>
      <c r="BU51" s="84" t="s">
        <v>77</v>
      </c>
      <c r="BV51" s="65" t="s">
        <v>78</v>
      </c>
      <c r="BW51" s="65" t="s">
        <v>7</v>
      </c>
      <c r="BX51" s="65" t="s">
        <v>79</v>
      </c>
      <c r="CL51" s="65" t="s">
        <v>5</v>
      </c>
    </row>
    <row r="52" spans="1:91" s="5" customFormat="1" ht="14.45" customHeight="1">
      <c r="B52" s="85"/>
      <c r="C52" s="86"/>
      <c r="D52" s="368" t="s">
        <v>80</v>
      </c>
      <c r="E52" s="368"/>
      <c r="F52" s="368"/>
      <c r="G52" s="368"/>
      <c r="H52" s="368"/>
      <c r="I52" s="87"/>
      <c r="J52" s="368" t="s">
        <v>81</v>
      </c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74" t="e">
        <f>ROUND(SUM(AG53:AG57),2)</f>
        <v>#REF!</v>
      </c>
      <c r="AH52" s="367"/>
      <c r="AI52" s="367"/>
      <c r="AJ52" s="367"/>
      <c r="AK52" s="367"/>
      <c r="AL52" s="367"/>
      <c r="AM52" s="367"/>
      <c r="AN52" s="366" t="e">
        <f t="shared" si="0"/>
        <v>#REF!</v>
      </c>
      <c r="AO52" s="367"/>
      <c r="AP52" s="367"/>
      <c r="AQ52" s="88" t="s">
        <v>82</v>
      </c>
      <c r="AR52" s="85"/>
      <c r="AS52" s="89">
        <f>ROUND(SUM(AS53:AS57),2)</f>
        <v>0</v>
      </c>
      <c r="AT52" s="90" t="e">
        <f t="shared" si="1"/>
        <v>#REF!</v>
      </c>
      <c r="AU52" s="91" t="e">
        <f>ROUND(SUM(AU53:AU57),5)</f>
        <v>#REF!</v>
      </c>
      <c r="AV52" s="90" t="e">
        <f>ROUND(AZ52*L26,2)</f>
        <v>#REF!</v>
      </c>
      <c r="AW52" s="90" t="e">
        <f>ROUND(BA52*L27,2)</f>
        <v>#REF!</v>
      </c>
      <c r="AX52" s="90" t="e">
        <f>ROUND(BB52*L26,2)</f>
        <v>#REF!</v>
      </c>
      <c r="AY52" s="90" t="e">
        <f>ROUND(BC52*L27,2)</f>
        <v>#REF!</v>
      </c>
      <c r="AZ52" s="90" t="e">
        <f>ROUND(SUM(AZ53:AZ57),2)</f>
        <v>#REF!</v>
      </c>
      <c r="BA52" s="90" t="e">
        <f>ROUND(SUM(BA53:BA57),2)</f>
        <v>#REF!</v>
      </c>
      <c r="BB52" s="90" t="e">
        <f>ROUND(SUM(BB53:BB57),2)</f>
        <v>#REF!</v>
      </c>
      <c r="BC52" s="90" t="e">
        <f>ROUND(SUM(BC53:BC57),2)</f>
        <v>#REF!</v>
      </c>
      <c r="BD52" s="92" t="e">
        <f>ROUND(SUM(BD53:BD57),2)</f>
        <v>#REF!</v>
      </c>
      <c r="BS52" s="93" t="s">
        <v>75</v>
      </c>
      <c r="BT52" s="93" t="s">
        <v>24</v>
      </c>
      <c r="BU52" s="93" t="s">
        <v>77</v>
      </c>
      <c r="BV52" s="93" t="s">
        <v>78</v>
      </c>
      <c r="BW52" s="93" t="s">
        <v>83</v>
      </c>
      <c r="BX52" s="93" t="s">
        <v>7</v>
      </c>
      <c r="CL52" s="93" t="s">
        <v>5</v>
      </c>
      <c r="CM52" s="93" t="s">
        <v>84</v>
      </c>
    </row>
    <row r="53" spans="1:91" s="6" customFormat="1" ht="14.45" customHeight="1">
      <c r="A53" s="94" t="s">
        <v>85</v>
      </c>
      <c r="B53" s="95"/>
      <c r="C53" s="9"/>
      <c r="D53" s="9"/>
      <c r="E53" s="373" t="s">
        <v>80</v>
      </c>
      <c r="F53" s="373"/>
      <c r="G53" s="373"/>
      <c r="H53" s="373"/>
      <c r="I53" s="373"/>
      <c r="J53" s="9"/>
      <c r="K53" s="373" t="s">
        <v>86</v>
      </c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1">
        <f>'01 - SO 02.1 - Stavební ú...'!J29</f>
        <v>0</v>
      </c>
      <c r="AH53" s="372"/>
      <c r="AI53" s="372"/>
      <c r="AJ53" s="372"/>
      <c r="AK53" s="372"/>
      <c r="AL53" s="372"/>
      <c r="AM53" s="372"/>
      <c r="AN53" s="371">
        <f t="shared" si="0"/>
        <v>0</v>
      </c>
      <c r="AO53" s="372"/>
      <c r="AP53" s="372"/>
      <c r="AQ53" s="96" t="s">
        <v>87</v>
      </c>
      <c r="AR53" s="95"/>
      <c r="AS53" s="97">
        <v>0</v>
      </c>
      <c r="AT53" s="98">
        <f t="shared" si="1"/>
        <v>0</v>
      </c>
      <c r="AU53" s="99">
        <f>'01 - SO 02.1 - Stavební ú...'!P107</f>
        <v>0</v>
      </c>
      <c r="AV53" s="98">
        <f>'01 - SO 02.1 - Stavební ú...'!J32</f>
        <v>0</v>
      </c>
      <c r="AW53" s="98">
        <f>'01 - SO 02.1 - Stavební ú...'!J33</f>
        <v>0</v>
      </c>
      <c r="AX53" s="98">
        <f>'01 - SO 02.1 - Stavební ú...'!J34</f>
        <v>0</v>
      </c>
      <c r="AY53" s="98">
        <f>'01 - SO 02.1 - Stavební ú...'!J35</f>
        <v>0</v>
      </c>
      <c r="AZ53" s="98">
        <f>'01 - SO 02.1 - Stavební ú...'!F32</f>
        <v>0</v>
      </c>
      <c r="BA53" s="98">
        <f>'01 - SO 02.1 - Stavební ú...'!F33</f>
        <v>0</v>
      </c>
      <c r="BB53" s="98">
        <f>'01 - SO 02.1 - Stavební ú...'!F34</f>
        <v>0</v>
      </c>
      <c r="BC53" s="98">
        <f>'01 - SO 02.1 - Stavební ú...'!F35</f>
        <v>0</v>
      </c>
      <c r="BD53" s="100">
        <f>'01 - SO 02.1 - Stavební ú...'!F36</f>
        <v>0</v>
      </c>
      <c r="BT53" s="101" t="s">
        <v>84</v>
      </c>
      <c r="BV53" s="101" t="s">
        <v>78</v>
      </c>
      <c r="BW53" s="101" t="s">
        <v>88</v>
      </c>
      <c r="BX53" s="101" t="s">
        <v>83</v>
      </c>
      <c r="CL53" s="101" t="s">
        <v>5</v>
      </c>
    </row>
    <row r="54" spans="1:91" s="6" customFormat="1" ht="14.45" customHeight="1">
      <c r="A54" s="94" t="s">
        <v>85</v>
      </c>
      <c r="B54" s="95"/>
      <c r="C54" s="9"/>
      <c r="D54" s="9"/>
      <c r="E54" s="373" t="s">
        <v>89</v>
      </c>
      <c r="F54" s="373"/>
      <c r="G54" s="373"/>
      <c r="H54" s="373"/>
      <c r="I54" s="373"/>
      <c r="J54" s="9"/>
      <c r="K54" s="373" t="s">
        <v>90</v>
      </c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1">
        <f>'02 - SO 02.2 - Terénní úp...'!J29</f>
        <v>0</v>
      </c>
      <c r="AH54" s="372"/>
      <c r="AI54" s="372"/>
      <c r="AJ54" s="372"/>
      <c r="AK54" s="372"/>
      <c r="AL54" s="372"/>
      <c r="AM54" s="372"/>
      <c r="AN54" s="371">
        <f t="shared" si="0"/>
        <v>0</v>
      </c>
      <c r="AO54" s="372"/>
      <c r="AP54" s="372"/>
      <c r="AQ54" s="96" t="s">
        <v>87</v>
      </c>
      <c r="AR54" s="95"/>
      <c r="AS54" s="97">
        <v>0</v>
      </c>
      <c r="AT54" s="98">
        <f t="shared" si="1"/>
        <v>0</v>
      </c>
      <c r="AU54" s="99">
        <f>'02 - SO 02.2 - Terénní úp...'!P92</f>
        <v>0</v>
      </c>
      <c r="AV54" s="98">
        <f>'02 - SO 02.2 - Terénní úp...'!J32</f>
        <v>0</v>
      </c>
      <c r="AW54" s="98">
        <f>'02 - SO 02.2 - Terénní úp...'!J33</f>
        <v>0</v>
      </c>
      <c r="AX54" s="98">
        <f>'02 - SO 02.2 - Terénní úp...'!J34</f>
        <v>0</v>
      </c>
      <c r="AY54" s="98">
        <f>'02 - SO 02.2 - Terénní úp...'!J35</f>
        <v>0</v>
      </c>
      <c r="AZ54" s="98">
        <f>'02 - SO 02.2 - Terénní úp...'!F32</f>
        <v>0</v>
      </c>
      <c r="BA54" s="98">
        <f>'02 - SO 02.2 - Terénní úp...'!F33</f>
        <v>0</v>
      </c>
      <c r="BB54" s="98">
        <f>'02 - SO 02.2 - Terénní úp...'!F34</f>
        <v>0</v>
      </c>
      <c r="BC54" s="98">
        <f>'02 - SO 02.2 - Terénní úp...'!F35</f>
        <v>0</v>
      </c>
      <c r="BD54" s="100">
        <f>'02 - SO 02.2 - Terénní úp...'!F36</f>
        <v>0</v>
      </c>
      <c r="BT54" s="101" t="s">
        <v>84</v>
      </c>
      <c r="BV54" s="101" t="s">
        <v>78</v>
      </c>
      <c r="BW54" s="101" t="s">
        <v>91</v>
      </c>
      <c r="BX54" s="101" t="s">
        <v>83</v>
      </c>
      <c r="CL54" s="101" t="s">
        <v>5</v>
      </c>
    </row>
    <row r="55" spans="1:91" s="6" customFormat="1" ht="14.45" customHeight="1">
      <c r="A55" s="94" t="s">
        <v>85</v>
      </c>
      <c r="B55" s="95"/>
      <c r="C55" s="9"/>
      <c r="D55" s="9"/>
      <c r="E55" s="373" t="s">
        <v>92</v>
      </c>
      <c r="F55" s="373"/>
      <c r="G55" s="373"/>
      <c r="H55" s="373"/>
      <c r="I55" s="373"/>
      <c r="J55" s="9"/>
      <c r="K55" s="373" t="s">
        <v>93</v>
      </c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1">
        <f>'03 - SO 02.3 - Elektro st...'!J29</f>
        <v>0</v>
      </c>
      <c r="AH55" s="372"/>
      <c r="AI55" s="372"/>
      <c r="AJ55" s="372"/>
      <c r="AK55" s="372"/>
      <c r="AL55" s="372"/>
      <c r="AM55" s="372"/>
      <c r="AN55" s="371">
        <f t="shared" si="0"/>
        <v>0</v>
      </c>
      <c r="AO55" s="372"/>
      <c r="AP55" s="372"/>
      <c r="AQ55" s="96" t="s">
        <v>87</v>
      </c>
      <c r="AR55" s="95"/>
      <c r="AS55" s="97">
        <v>0</v>
      </c>
      <c r="AT55" s="98">
        <f t="shared" si="1"/>
        <v>0</v>
      </c>
      <c r="AU55" s="99">
        <f>'03 - SO 02.3 - Elektro st...'!P88</f>
        <v>0</v>
      </c>
      <c r="AV55" s="98">
        <f>'03 - SO 02.3 - Elektro st...'!J32</f>
        <v>0</v>
      </c>
      <c r="AW55" s="98">
        <f>'03 - SO 02.3 - Elektro st...'!J33</f>
        <v>0</v>
      </c>
      <c r="AX55" s="98">
        <f>'03 - SO 02.3 - Elektro st...'!J34</f>
        <v>0</v>
      </c>
      <c r="AY55" s="98">
        <f>'03 - SO 02.3 - Elektro st...'!J35</f>
        <v>0</v>
      </c>
      <c r="AZ55" s="98">
        <f>'03 - SO 02.3 - Elektro st...'!F32</f>
        <v>0</v>
      </c>
      <c r="BA55" s="98">
        <f>'03 - SO 02.3 - Elektro st...'!F33</f>
        <v>0</v>
      </c>
      <c r="BB55" s="98">
        <f>'03 - SO 02.3 - Elektro st...'!F34</f>
        <v>0</v>
      </c>
      <c r="BC55" s="98">
        <f>'03 - SO 02.3 - Elektro st...'!F35</f>
        <v>0</v>
      </c>
      <c r="BD55" s="100">
        <f>'03 - SO 02.3 - Elektro st...'!F36</f>
        <v>0</v>
      </c>
      <c r="BT55" s="101" t="s">
        <v>84</v>
      </c>
      <c r="BV55" s="101" t="s">
        <v>78</v>
      </c>
      <c r="BW55" s="101" t="s">
        <v>94</v>
      </c>
      <c r="BX55" s="101" t="s">
        <v>83</v>
      </c>
      <c r="CL55" s="101" t="s">
        <v>5</v>
      </c>
    </row>
    <row r="56" spans="1:91" s="6" customFormat="1" ht="14.45" customHeight="1">
      <c r="A56" s="94" t="s">
        <v>85</v>
      </c>
      <c r="B56" s="95"/>
      <c r="C56" s="9"/>
      <c r="D56" s="9"/>
      <c r="E56" s="373" t="s">
        <v>95</v>
      </c>
      <c r="F56" s="373"/>
      <c r="G56" s="373"/>
      <c r="H56" s="373"/>
      <c r="I56" s="373"/>
      <c r="J56" s="9"/>
      <c r="K56" s="373" t="s">
        <v>96</v>
      </c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1" t="e">
        <f>#REF!</f>
        <v>#REF!</v>
      </c>
      <c r="AH56" s="372"/>
      <c r="AI56" s="372"/>
      <c r="AJ56" s="372"/>
      <c r="AK56" s="372"/>
      <c r="AL56" s="372"/>
      <c r="AM56" s="372"/>
      <c r="AN56" s="371" t="e">
        <f t="shared" si="0"/>
        <v>#REF!</v>
      </c>
      <c r="AO56" s="372"/>
      <c r="AP56" s="372"/>
      <c r="AQ56" s="96" t="s">
        <v>87</v>
      </c>
      <c r="AR56" s="95"/>
      <c r="AS56" s="97">
        <v>0</v>
      </c>
      <c r="AT56" s="98" t="e">
        <f t="shared" si="1"/>
        <v>#REF!</v>
      </c>
      <c r="AU56" s="99" t="e">
        <f>#REF!</f>
        <v>#REF!</v>
      </c>
      <c r="AV56" s="98" t="e">
        <f>#REF!</f>
        <v>#REF!</v>
      </c>
      <c r="AW56" s="98" t="e">
        <f>#REF!</f>
        <v>#REF!</v>
      </c>
      <c r="AX56" s="98" t="e">
        <f>#REF!</f>
        <v>#REF!</v>
      </c>
      <c r="AY56" s="98" t="e">
        <f>#REF!</f>
        <v>#REF!</v>
      </c>
      <c r="AZ56" s="98" t="e">
        <f>#REF!</f>
        <v>#REF!</v>
      </c>
      <c r="BA56" s="98" t="e">
        <f>#REF!</f>
        <v>#REF!</v>
      </c>
      <c r="BB56" s="98" t="e">
        <f>#REF!</f>
        <v>#REF!</v>
      </c>
      <c r="BC56" s="98" t="e">
        <f>#REF!</f>
        <v>#REF!</v>
      </c>
      <c r="BD56" s="100" t="e">
        <f>#REF!</f>
        <v>#REF!</v>
      </c>
      <c r="BT56" s="101" t="s">
        <v>84</v>
      </c>
      <c r="BV56" s="101" t="s">
        <v>78</v>
      </c>
      <c r="BW56" s="101" t="s">
        <v>97</v>
      </c>
      <c r="BX56" s="101" t="s">
        <v>83</v>
      </c>
      <c r="CL56" s="101" t="s">
        <v>5</v>
      </c>
    </row>
    <row r="57" spans="1:91" s="6" customFormat="1" ht="14.45" customHeight="1">
      <c r="A57" s="94" t="s">
        <v>85</v>
      </c>
      <c r="B57" s="95"/>
      <c r="C57" s="9"/>
      <c r="D57" s="9"/>
      <c r="E57" s="373" t="s">
        <v>98</v>
      </c>
      <c r="F57" s="373"/>
      <c r="G57" s="373"/>
      <c r="H57" s="373"/>
      <c r="I57" s="373"/>
      <c r="J57" s="9"/>
      <c r="K57" s="373" t="s">
        <v>99</v>
      </c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1" t="e">
        <f>#REF!</f>
        <v>#REF!</v>
      </c>
      <c r="AH57" s="372"/>
      <c r="AI57" s="372"/>
      <c r="AJ57" s="372"/>
      <c r="AK57" s="372"/>
      <c r="AL57" s="372"/>
      <c r="AM57" s="372"/>
      <c r="AN57" s="371" t="e">
        <f t="shared" si="0"/>
        <v>#REF!</v>
      </c>
      <c r="AO57" s="372"/>
      <c r="AP57" s="372"/>
      <c r="AQ57" s="96" t="s">
        <v>87</v>
      </c>
      <c r="AR57" s="95"/>
      <c r="AS57" s="97">
        <v>0</v>
      </c>
      <c r="AT57" s="98" t="e">
        <f t="shared" si="1"/>
        <v>#REF!</v>
      </c>
      <c r="AU57" s="99" t="e">
        <f>#REF!</f>
        <v>#REF!</v>
      </c>
      <c r="AV57" s="98" t="e">
        <f>#REF!</f>
        <v>#REF!</v>
      </c>
      <c r="AW57" s="98" t="e">
        <f>#REF!</f>
        <v>#REF!</v>
      </c>
      <c r="AX57" s="98" t="e">
        <f>#REF!</f>
        <v>#REF!</v>
      </c>
      <c r="AY57" s="98" t="e">
        <f>#REF!</f>
        <v>#REF!</v>
      </c>
      <c r="AZ57" s="98" t="e">
        <f>#REF!</f>
        <v>#REF!</v>
      </c>
      <c r="BA57" s="98" t="e">
        <f>#REF!</f>
        <v>#REF!</v>
      </c>
      <c r="BB57" s="98" t="e">
        <f>#REF!</f>
        <v>#REF!</v>
      </c>
      <c r="BC57" s="98" t="e">
        <f>#REF!</f>
        <v>#REF!</v>
      </c>
      <c r="BD57" s="100" t="e">
        <f>#REF!</f>
        <v>#REF!</v>
      </c>
      <c r="BT57" s="101" t="s">
        <v>84</v>
      </c>
      <c r="BV57" s="101" t="s">
        <v>78</v>
      </c>
      <c r="BW57" s="101" t="s">
        <v>100</v>
      </c>
      <c r="BX57" s="101" t="s">
        <v>83</v>
      </c>
      <c r="CL57" s="101" t="s">
        <v>5</v>
      </c>
    </row>
    <row r="58" spans="1:91" s="5" customFormat="1" ht="14.45" customHeight="1">
      <c r="A58" s="94" t="s">
        <v>85</v>
      </c>
      <c r="B58" s="85"/>
      <c r="C58" s="86"/>
      <c r="D58" s="368" t="s">
        <v>89</v>
      </c>
      <c r="E58" s="368"/>
      <c r="F58" s="368"/>
      <c r="G58" s="368"/>
      <c r="H58" s="368"/>
      <c r="I58" s="87"/>
      <c r="J58" s="368" t="s">
        <v>101</v>
      </c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6">
        <f>'02 - Ostatní náklady'!J27</f>
        <v>0</v>
      </c>
      <c r="AH58" s="367"/>
      <c r="AI58" s="367"/>
      <c r="AJ58" s="367"/>
      <c r="AK58" s="367"/>
      <c r="AL58" s="367"/>
      <c r="AM58" s="367"/>
      <c r="AN58" s="366">
        <f t="shared" si="0"/>
        <v>0</v>
      </c>
      <c r="AO58" s="367"/>
      <c r="AP58" s="367"/>
      <c r="AQ58" s="88" t="s">
        <v>102</v>
      </c>
      <c r="AR58" s="85"/>
      <c r="AS58" s="102">
        <v>0</v>
      </c>
      <c r="AT58" s="103">
        <f t="shared" si="1"/>
        <v>0</v>
      </c>
      <c r="AU58" s="104">
        <f>'02 - Ostatní náklady'!P77</f>
        <v>0</v>
      </c>
      <c r="AV58" s="103">
        <f>'02 - Ostatní náklady'!J30</f>
        <v>0</v>
      </c>
      <c r="AW58" s="103">
        <f>'02 - Ostatní náklady'!J31</f>
        <v>0</v>
      </c>
      <c r="AX58" s="103">
        <f>'02 - Ostatní náklady'!J32</f>
        <v>0</v>
      </c>
      <c r="AY58" s="103">
        <f>'02 - Ostatní náklady'!J33</f>
        <v>0</v>
      </c>
      <c r="AZ58" s="103">
        <f>'02 - Ostatní náklady'!F30</f>
        <v>0</v>
      </c>
      <c r="BA58" s="103">
        <f>'02 - Ostatní náklady'!F31</f>
        <v>0</v>
      </c>
      <c r="BB58" s="103">
        <f>'02 - Ostatní náklady'!F32</f>
        <v>0</v>
      </c>
      <c r="BC58" s="103">
        <f>'02 - Ostatní náklady'!F33</f>
        <v>0</v>
      </c>
      <c r="BD58" s="105">
        <f>'02 - Ostatní náklady'!F34</f>
        <v>0</v>
      </c>
      <c r="BT58" s="93" t="s">
        <v>24</v>
      </c>
      <c r="BV58" s="93" t="s">
        <v>78</v>
      </c>
      <c r="BW58" s="93" t="s">
        <v>103</v>
      </c>
      <c r="BX58" s="93" t="s">
        <v>7</v>
      </c>
      <c r="CL58" s="93" t="s">
        <v>5</v>
      </c>
      <c r="CM58" s="93" t="s">
        <v>84</v>
      </c>
    </row>
    <row r="59" spans="1:91" s="1" customFormat="1" ht="30" customHeight="1">
      <c r="B59" s="41"/>
      <c r="AR59" s="41"/>
    </row>
    <row r="60" spans="1:91" s="1" customFormat="1" ht="6.95" customHeight="1"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41"/>
    </row>
  </sheetData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G54:AM54"/>
    <mergeCell ref="E54:I54"/>
    <mergeCell ref="K54:AF54"/>
    <mergeCell ref="AN55:AP55"/>
    <mergeCell ref="AG55:AM55"/>
    <mergeCell ref="E55:I55"/>
    <mergeCell ref="K55:AF55"/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</mergeCells>
  <hyperlinks>
    <hyperlink ref="K1:S1" location="C2" display="1) Rekapitulace stavby"/>
    <hyperlink ref="W1:AI1" location="C51" display="2) Rekapitulace objektů stavby a soupisů prací"/>
    <hyperlink ref="A53" location="'01 - SO 02.1 - Stavební ú...'!C2" display="/"/>
    <hyperlink ref="A54" location="'02 - SO 02.2 - Terénní úp...'!C2" display="/"/>
    <hyperlink ref="A55" location="'03 - SO 02.3 - Elektro st...'!C2" display="/"/>
    <hyperlink ref="A56" location="'04 - PS 01 - Strojně tech...'!C2" display="/"/>
    <hyperlink ref="A57" location="'05 - PS 02 - Elektro tech...'!C2" display="/"/>
    <hyperlink ref="A58" location="'02 - Ostatn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1"/>
  <sheetViews>
    <sheetView showGridLines="0" tabSelected="1" zoomScaleNormal="100" workbookViewId="0">
      <pane ySplit="1" topLeftCell="A183" activePane="bottomLeft" state="frozen"/>
      <selection pane="bottomLeft" activeCell="L199" sqref="L19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406" t="s">
        <v>105</v>
      </c>
      <c r="H1" s="406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88</v>
      </c>
      <c r="AZ2" s="111" t="s">
        <v>109</v>
      </c>
      <c r="BA2" s="111" t="s">
        <v>110</v>
      </c>
      <c r="BB2" s="111" t="s">
        <v>111</v>
      </c>
      <c r="BC2" s="111" t="s">
        <v>112</v>
      </c>
      <c r="BD2" s="111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84</v>
      </c>
      <c r="AZ3" s="111" t="s">
        <v>113</v>
      </c>
      <c r="BA3" s="111" t="s">
        <v>114</v>
      </c>
      <c r="BB3" s="111" t="s">
        <v>111</v>
      </c>
      <c r="BC3" s="111" t="s">
        <v>115</v>
      </c>
      <c r="BD3" s="111" t="s">
        <v>84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3"/>
      <c r="J4" s="29"/>
      <c r="K4" s="31"/>
      <c r="M4" s="32" t="s">
        <v>13</v>
      </c>
      <c r="AT4" s="24" t="s">
        <v>6</v>
      </c>
      <c r="AZ4" s="111" t="s">
        <v>117</v>
      </c>
      <c r="BA4" s="111" t="s">
        <v>118</v>
      </c>
      <c r="BB4" s="111" t="s">
        <v>119</v>
      </c>
      <c r="BC4" s="111" t="s">
        <v>120</v>
      </c>
      <c r="BD4" s="111" t="s">
        <v>84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  <c r="AZ5" s="111" t="s">
        <v>121</v>
      </c>
      <c r="BA5" s="111" t="s">
        <v>122</v>
      </c>
      <c r="BB5" s="111" t="s">
        <v>111</v>
      </c>
      <c r="BC5" s="111" t="s">
        <v>123</v>
      </c>
      <c r="BD5" s="111" t="s">
        <v>84</v>
      </c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3"/>
      <c r="J6" s="29"/>
      <c r="K6" s="31"/>
      <c r="AZ6" s="111" t="s">
        <v>124</v>
      </c>
      <c r="BA6" s="111" t="s">
        <v>125</v>
      </c>
      <c r="BB6" s="111" t="s">
        <v>111</v>
      </c>
      <c r="BC6" s="111" t="s">
        <v>126</v>
      </c>
      <c r="BD6" s="111" t="s">
        <v>84</v>
      </c>
    </row>
    <row r="7" spans="1:70" ht="14.45" customHeight="1">
      <c r="B7" s="28"/>
      <c r="C7" s="29"/>
      <c r="D7" s="29"/>
      <c r="E7" s="407" t="str">
        <f>'Rekapitulace stavby'!K6</f>
        <v>Vinec, vodovod - řešení tlakových poměrů</v>
      </c>
      <c r="F7" s="413"/>
      <c r="G7" s="413"/>
      <c r="H7" s="413"/>
      <c r="I7" s="113"/>
      <c r="J7" s="29"/>
      <c r="K7" s="31"/>
      <c r="AZ7" s="111" t="s">
        <v>127</v>
      </c>
      <c r="BA7" s="111" t="s">
        <v>128</v>
      </c>
      <c r="BB7" s="111" t="s">
        <v>111</v>
      </c>
      <c r="BC7" s="111" t="s">
        <v>129</v>
      </c>
      <c r="BD7" s="111" t="s">
        <v>84</v>
      </c>
    </row>
    <row r="8" spans="1:70" ht="15">
      <c r="B8" s="28"/>
      <c r="C8" s="29"/>
      <c r="D8" s="37" t="s">
        <v>130</v>
      </c>
      <c r="E8" s="29"/>
      <c r="F8" s="29"/>
      <c r="G8" s="29"/>
      <c r="H8" s="29"/>
      <c r="I8" s="113"/>
      <c r="J8" s="29"/>
      <c r="K8" s="31"/>
      <c r="AZ8" s="111" t="s">
        <v>131</v>
      </c>
      <c r="BA8" s="111" t="s">
        <v>132</v>
      </c>
      <c r="BB8" s="111" t="s">
        <v>111</v>
      </c>
      <c r="BC8" s="111" t="s">
        <v>133</v>
      </c>
      <c r="BD8" s="111" t="s">
        <v>84</v>
      </c>
    </row>
    <row r="9" spans="1:70" s="1" customFormat="1" ht="14.45" customHeight="1">
      <c r="B9" s="41"/>
      <c r="C9" s="42"/>
      <c r="D9" s="42"/>
      <c r="E9" s="407" t="s">
        <v>134</v>
      </c>
      <c r="F9" s="408"/>
      <c r="G9" s="408"/>
      <c r="H9" s="408"/>
      <c r="I9" s="114"/>
      <c r="J9" s="42"/>
      <c r="K9" s="45"/>
      <c r="AZ9" s="111" t="s">
        <v>135</v>
      </c>
      <c r="BA9" s="111" t="s">
        <v>136</v>
      </c>
      <c r="BB9" s="111" t="s">
        <v>111</v>
      </c>
      <c r="BC9" s="111" t="s">
        <v>137</v>
      </c>
      <c r="BD9" s="111" t="s">
        <v>84</v>
      </c>
    </row>
    <row r="10" spans="1:70" s="1" customFormat="1" ht="15">
      <c r="B10" s="41"/>
      <c r="C10" s="42"/>
      <c r="D10" s="37" t="s">
        <v>138</v>
      </c>
      <c r="E10" s="42"/>
      <c r="F10" s="42"/>
      <c r="G10" s="42"/>
      <c r="H10" s="42"/>
      <c r="I10" s="114"/>
      <c r="J10" s="42"/>
      <c r="K10" s="45"/>
      <c r="AZ10" s="111" t="s">
        <v>139</v>
      </c>
      <c r="BA10" s="111" t="s">
        <v>140</v>
      </c>
      <c r="BB10" s="111" t="s">
        <v>111</v>
      </c>
      <c r="BC10" s="111" t="s">
        <v>141</v>
      </c>
      <c r="BD10" s="111" t="s">
        <v>84</v>
      </c>
    </row>
    <row r="11" spans="1:70" s="1" customFormat="1" ht="36.950000000000003" customHeight="1">
      <c r="B11" s="41"/>
      <c r="C11" s="42"/>
      <c r="D11" s="42"/>
      <c r="E11" s="409" t="s">
        <v>142</v>
      </c>
      <c r="F11" s="408"/>
      <c r="G11" s="408"/>
      <c r="H11" s="408"/>
      <c r="I11" s="114"/>
      <c r="J11" s="42"/>
      <c r="K11" s="45"/>
      <c r="AZ11" s="111" t="s">
        <v>143</v>
      </c>
      <c r="BA11" s="111" t="s">
        <v>144</v>
      </c>
      <c r="BB11" s="111" t="s">
        <v>111</v>
      </c>
      <c r="BC11" s="111" t="s">
        <v>145</v>
      </c>
      <c r="BD11" s="111" t="s">
        <v>84</v>
      </c>
    </row>
    <row r="12" spans="1:70" s="1" customFormat="1">
      <c r="B12" s="41"/>
      <c r="C12" s="42"/>
      <c r="D12" s="42"/>
      <c r="E12" s="42"/>
      <c r="F12" s="42"/>
      <c r="G12" s="42"/>
      <c r="H12" s="42"/>
      <c r="I12" s="114"/>
      <c r="J12" s="42"/>
      <c r="K12" s="45"/>
      <c r="AZ12" s="111" t="s">
        <v>146</v>
      </c>
      <c r="BA12" s="111" t="s">
        <v>147</v>
      </c>
      <c r="BB12" s="111" t="s">
        <v>111</v>
      </c>
      <c r="BC12" s="111" t="s">
        <v>148</v>
      </c>
      <c r="BD12" s="111" t="s">
        <v>84</v>
      </c>
    </row>
    <row r="13" spans="1:70" s="1" customFormat="1" ht="14.45" customHeight="1">
      <c r="B13" s="41"/>
      <c r="C13" s="42"/>
      <c r="D13" s="37" t="s">
        <v>22</v>
      </c>
      <c r="E13" s="42"/>
      <c r="F13" s="35" t="s">
        <v>5</v>
      </c>
      <c r="G13" s="42"/>
      <c r="H13" s="42"/>
      <c r="I13" s="115" t="s">
        <v>23</v>
      </c>
      <c r="J13" s="35" t="s">
        <v>5</v>
      </c>
      <c r="K13" s="45"/>
      <c r="AZ13" s="111" t="s">
        <v>149</v>
      </c>
      <c r="BA13" s="111" t="s">
        <v>150</v>
      </c>
      <c r="BB13" s="111" t="s">
        <v>111</v>
      </c>
      <c r="BC13" s="111" t="s">
        <v>151</v>
      </c>
      <c r="BD13" s="111" t="s">
        <v>84</v>
      </c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15" t="s">
        <v>27</v>
      </c>
      <c r="J14" s="116" t="str">
        <f>'Rekapitulace stavby'!AN8</f>
        <v>30. 9. 2015</v>
      </c>
      <c r="K14" s="45"/>
      <c r="AZ14" s="111" t="s">
        <v>152</v>
      </c>
      <c r="BA14" s="111" t="s">
        <v>153</v>
      </c>
      <c r="BB14" s="111" t="s">
        <v>111</v>
      </c>
      <c r="BC14" s="111" t="s">
        <v>154</v>
      </c>
      <c r="BD14" s="111" t="s">
        <v>84</v>
      </c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4"/>
      <c r="J15" s="42"/>
      <c r="K15" s="45"/>
      <c r="AZ15" s="111" t="s">
        <v>155</v>
      </c>
      <c r="BA15" s="111" t="s">
        <v>156</v>
      </c>
      <c r="BB15" s="111" t="s">
        <v>111</v>
      </c>
      <c r="BC15" s="111" t="s">
        <v>157</v>
      </c>
      <c r="BD15" s="111" t="s">
        <v>84</v>
      </c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15" t="s">
        <v>32</v>
      </c>
      <c r="J16" s="35" t="s">
        <v>5</v>
      </c>
      <c r="K16" s="45"/>
      <c r="AZ16" s="111" t="s">
        <v>158</v>
      </c>
      <c r="BA16" s="111" t="s">
        <v>159</v>
      </c>
      <c r="BB16" s="111" t="s">
        <v>111</v>
      </c>
      <c r="BC16" s="111" t="s">
        <v>160</v>
      </c>
      <c r="BD16" s="111" t="s">
        <v>84</v>
      </c>
    </row>
    <row r="17" spans="2:56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15" t="s">
        <v>34</v>
      </c>
      <c r="J17" s="35" t="s">
        <v>5</v>
      </c>
      <c r="K17" s="45"/>
      <c r="AZ17" s="111" t="s">
        <v>161</v>
      </c>
      <c r="BA17" s="111" t="s">
        <v>162</v>
      </c>
      <c r="BB17" s="111" t="s">
        <v>111</v>
      </c>
      <c r="BC17" s="111" t="s">
        <v>163</v>
      </c>
      <c r="BD17" s="111" t="s">
        <v>84</v>
      </c>
    </row>
    <row r="18" spans="2:56" s="1" customFormat="1" ht="6.95" customHeight="1">
      <c r="B18" s="41"/>
      <c r="C18" s="42"/>
      <c r="D18" s="42"/>
      <c r="E18" s="42"/>
      <c r="F18" s="42"/>
      <c r="G18" s="42"/>
      <c r="H18" s="42"/>
      <c r="I18" s="114"/>
      <c r="J18" s="42"/>
      <c r="K18" s="45"/>
    </row>
    <row r="19" spans="2:56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15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56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5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56" s="1" customFormat="1" ht="6.95" customHeight="1">
      <c r="B21" s="41"/>
      <c r="C21" s="42"/>
      <c r="D21" s="42"/>
      <c r="E21" s="42"/>
      <c r="F21" s="42"/>
      <c r="G21" s="42"/>
      <c r="H21" s="42"/>
      <c r="I21" s="114"/>
      <c r="J21" s="42"/>
      <c r="K21" s="45"/>
    </row>
    <row r="22" spans="2:56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15" t="s">
        <v>32</v>
      </c>
      <c r="J22" s="35" t="s">
        <v>5</v>
      </c>
      <c r="K22" s="45"/>
    </row>
    <row r="23" spans="2:56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15" t="s">
        <v>34</v>
      </c>
      <c r="J23" s="35" t="s">
        <v>5</v>
      </c>
      <c r="K23" s="45"/>
    </row>
    <row r="24" spans="2:56" s="1" customFormat="1" ht="6.95" customHeight="1">
      <c r="B24" s="41"/>
      <c r="C24" s="42"/>
      <c r="D24" s="42"/>
      <c r="E24" s="42"/>
      <c r="F24" s="42"/>
      <c r="G24" s="42"/>
      <c r="H24" s="42"/>
      <c r="I24" s="114"/>
      <c r="J24" s="42"/>
      <c r="K24" s="45"/>
    </row>
    <row r="25" spans="2:56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14"/>
      <c r="J25" s="42"/>
      <c r="K25" s="45"/>
    </row>
    <row r="26" spans="2:56" s="7" customFormat="1" ht="14.45" customHeight="1">
      <c r="B26" s="117"/>
      <c r="C26" s="118"/>
      <c r="D26" s="118"/>
      <c r="E26" s="401" t="s">
        <v>5</v>
      </c>
      <c r="F26" s="401"/>
      <c r="G26" s="401"/>
      <c r="H26" s="401"/>
      <c r="I26" s="119"/>
      <c r="J26" s="118"/>
      <c r="K26" s="120"/>
    </row>
    <row r="27" spans="2:56" s="1" customFormat="1" ht="6.95" customHeight="1">
      <c r="B27" s="41"/>
      <c r="C27" s="42"/>
      <c r="D27" s="42"/>
      <c r="E27" s="42"/>
      <c r="F27" s="42"/>
      <c r="G27" s="42"/>
      <c r="H27" s="42"/>
      <c r="I27" s="114"/>
      <c r="J27" s="42"/>
      <c r="K27" s="45"/>
    </row>
    <row r="28" spans="2:56" s="1" customFormat="1" ht="6.95" customHeight="1">
      <c r="B28" s="41"/>
      <c r="C28" s="42"/>
      <c r="D28" s="68"/>
      <c r="E28" s="68"/>
      <c r="F28" s="68"/>
      <c r="G28" s="68"/>
      <c r="H28" s="68"/>
      <c r="I28" s="121"/>
      <c r="J28" s="68"/>
      <c r="K28" s="122"/>
    </row>
    <row r="29" spans="2:56" s="1" customFormat="1" ht="25.35" customHeight="1">
      <c r="B29" s="41"/>
      <c r="C29" s="42"/>
      <c r="D29" s="123" t="s">
        <v>42</v>
      </c>
      <c r="E29" s="42"/>
      <c r="F29" s="42"/>
      <c r="G29" s="42"/>
      <c r="H29" s="42"/>
      <c r="I29" s="114"/>
      <c r="J29" s="124">
        <f>ROUND(J107,2)</f>
        <v>0</v>
      </c>
      <c r="K29" s="45"/>
    </row>
    <row r="30" spans="2:56" s="1" customFormat="1" ht="6.95" customHeight="1">
      <c r="B30" s="41"/>
      <c r="C30" s="42"/>
      <c r="D30" s="68"/>
      <c r="E30" s="68"/>
      <c r="F30" s="68"/>
      <c r="G30" s="68"/>
      <c r="H30" s="68"/>
      <c r="I30" s="121"/>
      <c r="J30" s="68"/>
      <c r="K30" s="122"/>
    </row>
    <row r="31" spans="2:56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25" t="s">
        <v>43</v>
      </c>
      <c r="J31" s="46" t="s">
        <v>45</v>
      </c>
      <c r="K31" s="45"/>
    </row>
    <row r="32" spans="2:56" s="1" customFormat="1" ht="14.45" customHeight="1">
      <c r="B32" s="41"/>
      <c r="C32" s="42"/>
      <c r="D32" s="49" t="s">
        <v>46</v>
      </c>
      <c r="E32" s="49" t="s">
        <v>47</v>
      </c>
      <c r="F32" s="126">
        <f>ROUND(SUM(BE107:BE810), 2)</f>
        <v>0</v>
      </c>
      <c r="G32" s="42"/>
      <c r="H32" s="42"/>
      <c r="I32" s="127">
        <v>0.21</v>
      </c>
      <c r="J32" s="126">
        <f>ROUND(ROUND((SUM(BE107:BE810)),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26">
        <f>ROUND(SUM(BF107:BF810), 2)</f>
        <v>0</v>
      </c>
      <c r="G33" s="42"/>
      <c r="H33" s="42"/>
      <c r="I33" s="127">
        <v>0.15</v>
      </c>
      <c r="J33" s="126">
        <f>ROUND(ROUND((SUM(BF107:BF810)),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26">
        <f>ROUND(SUM(BG107:BG810), 2)</f>
        <v>0</v>
      </c>
      <c r="G34" s="42"/>
      <c r="H34" s="42"/>
      <c r="I34" s="127">
        <v>0.21</v>
      </c>
      <c r="J34" s="126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26">
        <f>ROUND(SUM(BH107:BH810), 2)</f>
        <v>0</v>
      </c>
      <c r="G35" s="42"/>
      <c r="H35" s="42"/>
      <c r="I35" s="127">
        <v>0.15</v>
      </c>
      <c r="J35" s="126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26">
        <f>ROUND(SUM(BI107:BI810), 2)</f>
        <v>0</v>
      </c>
      <c r="G36" s="42"/>
      <c r="H36" s="42"/>
      <c r="I36" s="127">
        <v>0</v>
      </c>
      <c r="J36" s="126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4"/>
      <c r="J37" s="42"/>
      <c r="K37" s="45"/>
    </row>
    <row r="38" spans="2:11" s="1" customFormat="1" ht="25.35" customHeight="1">
      <c r="B38" s="41"/>
      <c r="C38" s="128"/>
      <c r="D38" s="129" t="s">
        <v>52</v>
      </c>
      <c r="E38" s="71"/>
      <c r="F38" s="71"/>
      <c r="G38" s="130" t="s">
        <v>53</v>
      </c>
      <c r="H38" s="131" t="s">
        <v>54</v>
      </c>
      <c r="I38" s="132"/>
      <c r="J38" s="133">
        <f>SUM(J29:J36)</f>
        <v>0</v>
      </c>
      <c r="K38" s="13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5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6"/>
      <c r="J43" s="60"/>
      <c r="K43" s="137"/>
    </row>
    <row r="44" spans="2:11" s="1" customFormat="1" ht="36.950000000000003" customHeight="1">
      <c r="B44" s="41"/>
      <c r="C44" s="30" t="s">
        <v>164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4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14.45" customHeight="1">
      <c r="B47" s="41"/>
      <c r="C47" s="42"/>
      <c r="D47" s="42"/>
      <c r="E47" s="407" t="str">
        <f>E7</f>
        <v>Vinec, vodovod - řešení tlakových poměrů</v>
      </c>
      <c r="F47" s="413"/>
      <c r="G47" s="413"/>
      <c r="H47" s="413"/>
      <c r="I47" s="114"/>
      <c r="J47" s="42"/>
      <c r="K47" s="45"/>
    </row>
    <row r="48" spans="2:11" ht="15">
      <c r="B48" s="28"/>
      <c r="C48" s="37" t="s">
        <v>130</v>
      </c>
      <c r="D48" s="29"/>
      <c r="E48" s="29"/>
      <c r="F48" s="29"/>
      <c r="G48" s="29"/>
      <c r="H48" s="29"/>
      <c r="I48" s="113"/>
      <c r="J48" s="29"/>
      <c r="K48" s="31"/>
    </row>
    <row r="49" spans="2:47" s="1" customFormat="1" ht="14.45" customHeight="1">
      <c r="B49" s="41"/>
      <c r="C49" s="42"/>
      <c r="D49" s="42"/>
      <c r="E49" s="407" t="s">
        <v>134</v>
      </c>
      <c r="F49" s="408"/>
      <c r="G49" s="408"/>
      <c r="H49" s="408"/>
      <c r="I49" s="114"/>
      <c r="J49" s="42"/>
      <c r="K49" s="45"/>
    </row>
    <row r="50" spans="2:47" s="1" customFormat="1" ht="14.45" customHeight="1">
      <c r="B50" s="41"/>
      <c r="C50" s="37" t="s">
        <v>138</v>
      </c>
      <c r="D50" s="42"/>
      <c r="E50" s="42"/>
      <c r="F50" s="42"/>
      <c r="G50" s="42"/>
      <c r="H50" s="42"/>
      <c r="I50" s="114"/>
      <c r="J50" s="42"/>
      <c r="K50" s="45"/>
    </row>
    <row r="51" spans="2:47" s="1" customFormat="1" ht="14.45" customHeight="1">
      <c r="B51" s="41"/>
      <c r="C51" s="42"/>
      <c r="D51" s="42"/>
      <c r="E51" s="409" t="str">
        <f>E11</f>
        <v>01 - SO 02.1 - Stavební úpravy</v>
      </c>
      <c r="F51" s="408"/>
      <c r="G51" s="408"/>
      <c r="H51" s="408"/>
      <c r="I51" s="114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4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Vinec</v>
      </c>
      <c r="G53" s="42"/>
      <c r="H53" s="42"/>
      <c r="I53" s="115" t="s">
        <v>27</v>
      </c>
      <c r="J53" s="116" t="str">
        <f>IF(J14="","",J14)</f>
        <v>30. 9. 2015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4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VaK Mladá Boleslav, a.s.</v>
      </c>
      <c r="G55" s="42"/>
      <c r="H55" s="42"/>
      <c r="I55" s="115" t="s">
        <v>37</v>
      </c>
      <c r="J55" s="401" t="str">
        <f>E23</f>
        <v>Vodohospodářské inženýrské služby, a.s.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14"/>
      <c r="J56" s="410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4"/>
      <c r="J57" s="42"/>
      <c r="K57" s="45"/>
    </row>
    <row r="58" spans="2:47" s="1" customFormat="1" ht="29.25" customHeight="1">
      <c r="B58" s="41"/>
      <c r="C58" s="138" t="s">
        <v>165</v>
      </c>
      <c r="D58" s="128"/>
      <c r="E58" s="128"/>
      <c r="F58" s="128"/>
      <c r="G58" s="128"/>
      <c r="H58" s="128"/>
      <c r="I58" s="139"/>
      <c r="J58" s="140" t="s">
        <v>166</v>
      </c>
      <c r="K58" s="141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4"/>
      <c r="J59" s="42"/>
      <c r="K59" s="45"/>
    </row>
    <row r="60" spans="2:47" s="1" customFormat="1" ht="29.25" customHeight="1">
      <c r="B60" s="41"/>
      <c r="C60" s="142" t="s">
        <v>167</v>
      </c>
      <c r="D60" s="42"/>
      <c r="E60" s="42"/>
      <c r="F60" s="42"/>
      <c r="G60" s="42"/>
      <c r="H60" s="42"/>
      <c r="I60" s="114"/>
      <c r="J60" s="124">
        <f>J107</f>
        <v>0</v>
      </c>
      <c r="K60" s="45"/>
      <c r="AU60" s="24" t="s">
        <v>168</v>
      </c>
    </row>
    <row r="61" spans="2:47" s="8" customFormat="1" ht="24.95" customHeight="1">
      <c r="B61" s="143"/>
      <c r="C61" s="144"/>
      <c r="D61" s="145" t="s">
        <v>169</v>
      </c>
      <c r="E61" s="146"/>
      <c r="F61" s="146"/>
      <c r="G61" s="146"/>
      <c r="H61" s="146"/>
      <c r="I61" s="147"/>
      <c r="J61" s="148">
        <f>J108</f>
        <v>0</v>
      </c>
      <c r="K61" s="149"/>
    </row>
    <row r="62" spans="2:47" s="9" customFormat="1" ht="19.899999999999999" customHeight="1">
      <c r="B62" s="150"/>
      <c r="C62" s="151"/>
      <c r="D62" s="152" t="s">
        <v>170</v>
      </c>
      <c r="E62" s="153"/>
      <c r="F62" s="153"/>
      <c r="G62" s="153"/>
      <c r="H62" s="153"/>
      <c r="I62" s="154"/>
      <c r="J62" s="155">
        <f>J109</f>
        <v>0</v>
      </c>
      <c r="K62" s="156"/>
    </row>
    <row r="63" spans="2:47" s="9" customFormat="1" ht="19.899999999999999" customHeight="1">
      <c r="B63" s="150"/>
      <c r="C63" s="151"/>
      <c r="D63" s="152" t="s">
        <v>171</v>
      </c>
      <c r="E63" s="153"/>
      <c r="F63" s="153"/>
      <c r="G63" s="153"/>
      <c r="H63" s="153"/>
      <c r="I63" s="154"/>
      <c r="J63" s="155">
        <f>J110</f>
        <v>0</v>
      </c>
      <c r="K63" s="156"/>
    </row>
    <row r="64" spans="2:47" s="9" customFormat="1" ht="19.899999999999999" customHeight="1">
      <c r="B64" s="150"/>
      <c r="C64" s="151"/>
      <c r="D64" s="152" t="s">
        <v>172</v>
      </c>
      <c r="E64" s="153"/>
      <c r="F64" s="153"/>
      <c r="G64" s="153"/>
      <c r="H64" s="153"/>
      <c r="I64" s="154"/>
      <c r="J64" s="155">
        <f>J151</f>
        <v>0</v>
      </c>
      <c r="K64" s="156"/>
    </row>
    <row r="65" spans="2:11" s="9" customFormat="1" ht="19.899999999999999" customHeight="1">
      <c r="B65" s="150"/>
      <c r="C65" s="151"/>
      <c r="D65" s="152" t="s">
        <v>173</v>
      </c>
      <c r="E65" s="153"/>
      <c r="F65" s="153"/>
      <c r="G65" s="153"/>
      <c r="H65" s="153"/>
      <c r="I65" s="154"/>
      <c r="J65" s="155">
        <f>J193</f>
        <v>0</v>
      </c>
      <c r="K65" s="156"/>
    </row>
    <row r="66" spans="2:11" s="9" customFormat="1" ht="19.899999999999999" customHeight="1">
      <c r="B66" s="150"/>
      <c r="C66" s="151"/>
      <c r="D66" s="152" t="s">
        <v>174</v>
      </c>
      <c r="E66" s="153"/>
      <c r="F66" s="153"/>
      <c r="G66" s="153"/>
      <c r="H66" s="153"/>
      <c r="I66" s="154"/>
      <c r="J66" s="155">
        <f>J236</f>
        <v>0</v>
      </c>
      <c r="K66" s="156"/>
    </row>
    <row r="67" spans="2:11" s="9" customFormat="1" ht="14.85" customHeight="1">
      <c r="B67" s="150"/>
      <c r="C67" s="151"/>
      <c r="D67" s="152" t="s">
        <v>175</v>
      </c>
      <c r="E67" s="153"/>
      <c r="F67" s="153"/>
      <c r="G67" s="153"/>
      <c r="H67" s="153"/>
      <c r="I67" s="154"/>
      <c r="J67" s="155">
        <f>J437</f>
        <v>0</v>
      </c>
      <c r="K67" s="156"/>
    </row>
    <row r="68" spans="2:11" s="9" customFormat="1" ht="19.899999999999999" customHeight="1">
      <c r="B68" s="150"/>
      <c r="C68" s="151"/>
      <c r="D68" s="152" t="s">
        <v>176</v>
      </c>
      <c r="E68" s="153"/>
      <c r="F68" s="153"/>
      <c r="G68" s="153"/>
      <c r="H68" s="153"/>
      <c r="I68" s="154"/>
      <c r="J68" s="155">
        <f>J439</f>
        <v>0</v>
      </c>
      <c r="K68" s="156"/>
    </row>
    <row r="69" spans="2:11" s="8" customFormat="1" ht="24.95" customHeight="1">
      <c r="B69" s="143"/>
      <c r="C69" s="144"/>
      <c r="D69" s="145" t="s">
        <v>177</v>
      </c>
      <c r="E69" s="146"/>
      <c r="F69" s="146"/>
      <c r="G69" s="146"/>
      <c r="H69" s="146"/>
      <c r="I69" s="147"/>
      <c r="J69" s="148">
        <f>J444</f>
        <v>0</v>
      </c>
      <c r="K69" s="149"/>
    </row>
    <row r="70" spans="2:11" s="9" customFormat="1" ht="19.899999999999999" customHeight="1">
      <c r="B70" s="150"/>
      <c r="C70" s="151"/>
      <c r="D70" s="152" t="s">
        <v>178</v>
      </c>
      <c r="E70" s="153"/>
      <c r="F70" s="153"/>
      <c r="G70" s="153"/>
      <c r="H70" s="153"/>
      <c r="I70" s="154"/>
      <c r="J70" s="155">
        <f>J445</f>
        <v>0</v>
      </c>
      <c r="K70" s="156"/>
    </row>
    <row r="71" spans="2:11" s="9" customFormat="1" ht="19.899999999999999" customHeight="1">
      <c r="B71" s="150"/>
      <c r="C71" s="151"/>
      <c r="D71" s="152" t="s">
        <v>179</v>
      </c>
      <c r="E71" s="153"/>
      <c r="F71" s="153"/>
      <c r="G71" s="153"/>
      <c r="H71" s="153"/>
      <c r="I71" s="154"/>
      <c r="J71" s="155">
        <f>J522</f>
        <v>0</v>
      </c>
      <c r="K71" s="156"/>
    </row>
    <row r="72" spans="2:11" s="9" customFormat="1" ht="19.899999999999999" customHeight="1">
      <c r="B72" s="150"/>
      <c r="C72" s="151"/>
      <c r="D72" s="152" t="s">
        <v>180</v>
      </c>
      <c r="E72" s="153"/>
      <c r="F72" s="153"/>
      <c r="G72" s="153"/>
      <c r="H72" s="153"/>
      <c r="I72" s="154"/>
      <c r="J72" s="155">
        <f>J528</f>
        <v>0</v>
      </c>
      <c r="K72" s="156"/>
    </row>
    <row r="73" spans="2:11" s="9" customFormat="1" ht="19.899999999999999" customHeight="1">
      <c r="B73" s="150"/>
      <c r="C73" s="151"/>
      <c r="D73" s="152" t="s">
        <v>181</v>
      </c>
      <c r="E73" s="153"/>
      <c r="F73" s="153"/>
      <c r="G73" s="153"/>
      <c r="H73" s="153"/>
      <c r="I73" s="154"/>
      <c r="J73" s="155">
        <f>J597</f>
        <v>0</v>
      </c>
      <c r="K73" s="156"/>
    </row>
    <row r="74" spans="2:11" s="9" customFormat="1" ht="19.899999999999999" customHeight="1">
      <c r="B74" s="150"/>
      <c r="C74" s="151"/>
      <c r="D74" s="152" t="s">
        <v>182</v>
      </c>
      <c r="E74" s="153"/>
      <c r="F74" s="153"/>
      <c r="G74" s="153"/>
      <c r="H74" s="153"/>
      <c r="I74" s="154"/>
      <c r="J74" s="155">
        <f>J601</f>
        <v>0</v>
      </c>
      <c r="K74" s="156"/>
    </row>
    <row r="75" spans="2:11" s="9" customFormat="1" ht="19.899999999999999" customHeight="1">
      <c r="B75" s="150"/>
      <c r="C75" s="151"/>
      <c r="D75" s="152" t="s">
        <v>183</v>
      </c>
      <c r="E75" s="153"/>
      <c r="F75" s="153"/>
      <c r="G75" s="153"/>
      <c r="H75" s="153"/>
      <c r="I75" s="154"/>
      <c r="J75" s="155">
        <f>J615</f>
        <v>0</v>
      </c>
      <c r="K75" s="156"/>
    </row>
    <row r="76" spans="2:11" s="9" customFormat="1" ht="19.899999999999999" customHeight="1">
      <c r="B76" s="150"/>
      <c r="C76" s="151"/>
      <c r="D76" s="152" t="s">
        <v>184</v>
      </c>
      <c r="E76" s="153"/>
      <c r="F76" s="153"/>
      <c r="G76" s="153"/>
      <c r="H76" s="153"/>
      <c r="I76" s="154"/>
      <c r="J76" s="155">
        <f>J670</f>
        <v>0</v>
      </c>
      <c r="K76" s="156"/>
    </row>
    <row r="77" spans="2:11" s="9" customFormat="1" ht="19.899999999999999" customHeight="1">
      <c r="B77" s="150"/>
      <c r="C77" s="151"/>
      <c r="D77" s="152" t="s">
        <v>185</v>
      </c>
      <c r="E77" s="153"/>
      <c r="F77" s="153"/>
      <c r="G77" s="153"/>
      <c r="H77" s="153"/>
      <c r="I77" s="154"/>
      <c r="J77" s="155">
        <f>J678</f>
        <v>0</v>
      </c>
      <c r="K77" s="156"/>
    </row>
    <row r="78" spans="2:11" s="9" customFormat="1" ht="19.899999999999999" customHeight="1">
      <c r="B78" s="150"/>
      <c r="C78" s="151"/>
      <c r="D78" s="152" t="s">
        <v>186</v>
      </c>
      <c r="E78" s="153"/>
      <c r="F78" s="153"/>
      <c r="G78" s="153"/>
      <c r="H78" s="153"/>
      <c r="I78" s="154"/>
      <c r="J78" s="155">
        <f>J694</f>
        <v>0</v>
      </c>
      <c r="K78" s="156"/>
    </row>
    <row r="79" spans="2:11" s="9" customFormat="1" ht="19.899999999999999" customHeight="1">
      <c r="B79" s="150"/>
      <c r="C79" s="151"/>
      <c r="D79" s="152" t="s">
        <v>187</v>
      </c>
      <c r="E79" s="153"/>
      <c r="F79" s="153"/>
      <c r="G79" s="153"/>
      <c r="H79" s="153"/>
      <c r="I79" s="154"/>
      <c r="J79" s="155">
        <f>J713</f>
        <v>0</v>
      </c>
      <c r="K79" s="156"/>
    </row>
    <row r="80" spans="2:11" s="9" customFormat="1" ht="19.899999999999999" customHeight="1">
      <c r="B80" s="150"/>
      <c r="C80" s="151"/>
      <c r="D80" s="152" t="s">
        <v>188</v>
      </c>
      <c r="E80" s="153"/>
      <c r="F80" s="153"/>
      <c r="G80" s="153"/>
      <c r="H80" s="153"/>
      <c r="I80" s="154"/>
      <c r="J80" s="155">
        <f>J723</f>
        <v>0</v>
      </c>
      <c r="K80" s="156"/>
    </row>
    <row r="81" spans="2:12" s="9" customFormat="1" ht="19.899999999999999" customHeight="1">
      <c r="B81" s="150"/>
      <c r="C81" s="151"/>
      <c r="D81" s="152" t="s">
        <v>189</v>
      </c>
      <c r="E81" s="153"/>
      <c r="F81" s="153"/>
      <c r="G81" s="153"/>
      <c r="H81" s="153"/>
      <c r="I81" s="154"/>
      <c r="J81" s="155">
        <f>J757</f>
        <v>0</v>
      </c>
      <c r="K81" s="156"/>
    </row>
    <row r="82" spans="2:12" s="9" customFormat="1" ht="19.899999999999999" customHeight="1">
      <c r="B82" s="150"/>
      <c r="C82" s="151"/>
      <c r="D82" s="152" t="s">
        <v>190</v>
      </c>
      <c r="E82" s="153"/>
      <c r="F82" s="153"/>
      <c r="G82" s="153"/>
      <c r="H82" s="153"/>
      <c r="I82" s="154"/>
      <c r="J82" s="155">
        <f>J784</f>
        <v>0</v>
      </c>
      <c r="K82" s="156"/>
    </row>
    <row r="83" spans="2:12" s="8" customFormat="1" ht="24.95" customHeight="1">
      <c r="B83" s="143"/>
      <c r="C83" s="144"/>
      <c r="D83" s="145" t="s">
        <v>191</v>
      </c>
      <c r="E83" s="146"/>
      <c r="F83" s="146"/>
      <c r="G83" s="146"/>
      <c r="H83" s="146"/>
      <c r="I83" s="147"/>
      <c r="J83" s="148">
        <f>J804</f>
        <v>0</v>
      </c>
      <c r="K83" s="149"/>
    </row>
    <row r="84" spans="2:12" s="9" customFormat="1" ht="19.899999999999999" customHeight="1">
      <c r="B84" s="150"/>
      <c r="C84" s="151"/>
      <c r="D84" s="152" t="s">
        <v>192</v>
      </c>
      <c r="E84" s="153"/>
      <c r="F84" s="153"/>
      <c r="G84" s="153"/>
      <c r="H84" s="153"/>
      <c r="I84" s="154"/>
      <c r="J84" s="155">
        <f>J805</f>
        <v>0</v>
      </c>
      <c r="K84" s="156"/>
    </row>
    <row r="85" spans="2:12" s="9" customFormat="1" ht="19.899999999999999" customHeight="1">
      <c r="B85" s="150"/>
      <c r="C85" s="151"/>
      <c r="D85" s="152" t="s">
        <v>193</v>
      </c>
      <c r="E85" s="153"/>
      <c r="F85" s="153"/>
      <c r="G85" s="153"/>
      <c r="H85" s="153"/>
      <c r="I85" s="154"/>
      <c r="J85" s="155">
        <f>J807</f>
        <v>0</v>
      </c>
      <c r="K85" s="156"/>
    </row>
    <row r="86" spans="2:12" s="1" customFormat="1" ht="21.75" customHeight="1">
      <c r="B86" s="41"/>
      <c r="C86" s="42"/>
      <c r="D86" s="42"/>
      <c r="E86" s="42"/>
      <c r="F86" s="42"/>
      <c r="G86" s="42"/>
      <c r="H86" s="42"/>
      <c r="I86" s="114"/>
      <c r="J86" s="42"/>
      <c r="K86" s="45"/>
    </row>
    <row r="87" spans="2:12" s="1" customFormat="1" ht="6.95" customHeight="1">
      <c r="B87" s="56"/>
      <c r="C87" s="57"/>
      <c r="D87" s="57"/>
      <c r="E87" s="57"/>
      <c r="F87" s="57"/>
      <c r="G87" s="57"/>
      <c r="H87" s="57"/>
      <c r="I87" s="135"/>
      <c r="J87" s="57"/>
      <c r="K87" s="58"/>
    </row>
    <row r="91" spans="2:12" s="1" customFormat="1" ht="6.95" customHeight="1">
      <c r="B91" s="59"/>
      <c r="C91" s="60"/>
      <c r="D91" s="60"/>
      <c r="E91" s="60"/>
      <c r="F91" s="60"/>
      <c r="G91" s="60"/>
      <c r="H91" s="60"/>
      <c r="I91" s="136"/>
      <c r="J91" s="60"/>
      <c r="K91" s="60"/>
      <c r="L91" s="41"/>
    </row>
    <row r="92" spans="2:12" s="1" customFormat="1" ht="36.950000000000003" customHeight="1">
      <c r="B92" s="41"/>
      <c r="C92" s="61" t="s">
        <v>194</v>
      </c>
      <c r="L92" s="41"/>
    </row>
    <row r="93" spans="2:12" s="1" customFormat="1" ht="6.95" customHeight="1">
      <c r="B93" s="41"/>
      <c r="L93" s="41"/>
    </row>
    <row r="94" spans="2:12" s="1" customFormat="1" ht="14.45" customHeight="1">
      <c r="B94" s="41"/>
      <c r="C94" s="63" t="s">
        <v>19</v>
      </c>
      <c r="L94" s="41"/>
    </row>
    <row r="95" spans="2:12" s="1" customFormat="1" ht="14.45" customHeight="1">
      <c r="B95" s="41"/>
      <c r="E95" s="411" t="str">
        <f>E7</f>
        <v>Vinec, vodovod - řešení tlakových poměrů</v>
      </c>
      <c r="F95" s="412"/>
      <c r="G95" s="412"/>
      <c r="H95" s="412"/>
      <c r="L95" s="41"/>
    </row>
    <row r="96" spans="2:12" ht="15">
      <c r="B96" s="28"/>
      <c r="C96" s="63" t="s">
        <v>130</v>
      </c>
      <c r="L96" s="28"/>
    </row>
    <row r="97" spans="2:65" s="1" customFormat="1" ht="14.45" customHeight="1">
      <c r="B97" s="41"/>
      <c r="E97" s="411" t="s">
        <v>134</v>
      </c>
      <c r="F97" s="405"/>
      <c r="G97" s="405"/>
      <c r="H97" s="405"/>
      <c r="L97" s="41"/>
    </row>
    <row r="98" spans="2:65" s="1" customFormat="1" ht="14.45" customHeight="1">
      <c r="B98" s="41"/>
      <c r="C98" s="63" t="s">
        <v>138</v>
      </c>
      <c r="L98" s="41"/>
    </row>
    <row r="99" spans="2:65" s="1" customFormat="1" ht="14.45" customHeight="1">
      <c r="B99" s="41"/>
      <c r="E99" s="375" t="str">
        <f>E11</f>
        <v>01 - SO 02.1 - Stavební úpravy</v>
      </c>
      <c r="F99" s="405"/>
      <c r="G99" s="405"/>
      <c r="H99" s="405"/>
      <c r="L99" s="41"/>
    </row>
    <row r="100" spans="2:65" s="1" customFormat="1" ht="6.95" customHeight="1">
      <c r="B100" s="41"/>
      <c r="L100" s="41"/>
    </row>
    <row r="101" spans="2:65" s="1" customFormat="1" ht="18" customHeight="1">
      <c r="B101" s="41"/>
      <c r="C101" s="63" t="s">
        <v>25</v>
      </c>
      <c r="F101" s="157" t="str">
        <f>F14</f>
        <v>Vinec</v>
      </c>
      <c r="I101" s="158" t="s">
        <v>27</v>
      </c>
      <c r="J101" s="67" t="str">
        <f>IF(J14="","",J14)</f>
        <v>30. 9. 2015</v>
      </c>
      <c r="L101" s="41"/>
    </row>
    <row r="102" spans="2:65" s="1" customFormat="1" ht="6.95" customHeight="1">
      <c r="B102" s="41"/>
      <c r="L102" s="41"/>
    </row>
    <row r="103" spans="2:65" s="1" customFormat="1" ht="15">
      <c r="B103" s="41"/>
      <c r="C103" s="63" t="s">
        <v>31</v>
      </c>
      <c r="F103" s="157" t="str">
        <f>E17</f>
        <v>VaK Mladá Boleslav, a.s.</v>
      </c>
      <c r="I103" s="158" t="s">
        <v>37</v>
      </c>
      <c r="J103" s="157" t="str">
        <f>E23</f>
        <v>Vodohospodářské inženýrské služby, a.s.</v>
      </c>
      <c r="L103" s="41"/>
    </row>
    <row r="104" spans="2:65" s="1" customFormat="1" ht="14.45" customHeight="1">
      <c r="B104" s="41"/>
      <c r="C104" s="63" t="s">
        <v>35</v>
      </c>
      <c r="F104" s="157" t="str">
        <f>IF(E20="","",E20)</f>
        <v/>
      </c>
      <c r="L104" s="41"/>
    </row>
    <row r="105" spans="2:65" s="1" customFormat="1" ht="10.35" customHeight="1">
      <c r="B105" s="41"/>
      <c r="L105" s="41"/>
    </row>
    <row r="106" spans="2:65" s="10" customFormat="1" ht="29.25" customHeight="1">
      <c r="B106" s="159"/>
      <c r="C106" s="160" t="s">
        <v>195</v>
      </c>
      <c r="D106" s="161" t="s">
        <v>61</v>
      </c>
      <c r="E106" s="161" t="s">
        <v>57</v>
      </c>
      <c r="F106" s="161" t="s">
        <v>196</v>
      </c>
      <c r="G106" s="161" t="s">
        <v>197</v>
      </c>
      <c r="H106" s="161" t="s">
        <v>198</v>
      </c>
      <c r="I106" s="162" t="s">
        <v>199</v>
      </c>
      <c r="J106" s="161" t="s">
        <v>166</v>
      </c>
      <c r="K106" s="163" t="s">
        <v>200</v>
      </c>
      <c r="L106" s="159"/>
      <c r="M106" s="73" t="s">
        <v>201</v>
      </c>
      <c r="N106" s="74" t="s">
        <v>46</v>
      </c>
      <c r="O106" s="74" t="s">
        <v>202</v>
      </c>
      <c r="P106" s="74" t="s">
        <v>203</v>
      </c>
      <c r="Q106" s="74" t="s">
        <v>204</v>
      </c>
      <c r="R106" s="74" t="s">
        <v>205</v>
      </c>
      <c r="S106" s="74" t="s">
        <v>206</v>
      </c>
      <c r="T106" s="75" t="s">
        <v>207</v>
      </c>
    </row>
    <row r="107" spans="2:65" s="1" customFormat="1" ht="29.25" customHeight="1">
      <c r="B107" s="41"/>
      <c r="C107" s="77" t="s">
        <v>167</v>
      </c>
      <c r="J107" s="164">
        <f>BK107</f>
        <v>0</v>
      </c>
      <c r="L107" s="41"/>
      <c r="M107" s="76"/>
      <c r="N107" s="68"/>
      <c r="O107" s="68"/>
      <c r="P107" s="165">
        <f>P108+P444+P804</f>
        <v>0</v>
      </c>
      <c r="Q107" s="68"/>
      <c r="R107" s="165">
        <f>R108+R444+R804</f>
        <v>83.597248842223991</v>
      </c>
      <c r="S107" s="68"/>
      <c r="T107" s="166">
        <f>T108+T444+T804</f>
        <v>157.29154632000004</v>
      </c>
      <c r="AT107" s="24" t="s">
        <v>75</v>
      </c>
      <c r="AU107" s="24" t="s">
        <v>168</v>
      </c>
      <c r="BK107" s="167">
        <f>BK108+BK444+BK804</f>
        <v>0</v>
      </c>
    </row>
    <row r="108" spans="2:65" s="11" customFormat="1" ht="37.35" customHeight="1">
      <c r="B108" s="168"/>
      <c r="D108" s="169" t="s">
        <v>75</v>
      </c>
      <c r="E108" s="170" t="s">
        <v>208</v>
      </c>
      <c r="F108" s="170" t="s">
        <v>209</v>
      </c>
      <c r="I108" s="171"/>
      <c r="J108" s="172">
        <f>BK108</f>
        <v>0</v>
      </c>
      <c r="L108" s="168"/>
      <c r="M108" s="173"/>
      <c r="N108" s="174"/>
      <c r="O108" s="174"/>
      <c r="P108" s="175">
        <f>P109+P110+P151+P193+P236+P439</f>
        <v>0</v>
      </c>
      <c r="Q108" s="174"/>
      <c r="R108" s="175">
        <f>R109+R110+R151+R193+R236+R439</f>
        <v>70.685156013219995</v>
      </c>
      <c r="S108" s="174"/>
      <c r="T108" s="176">
        <f>T109+T110+T151+T193+T236+T439</f>
        <v>155.86523700000004</v>
      </c>
      <c r="AR108" s="169" t="s">
        <v>24</v>
      </c>
      <c r="AT108" s="177" t="s">
        <v>75</v>
      </c>
      <c r="AU108" s="177" t="s">
        <v>76</v>
      </c>
      <c r="AY108" s="169" t="s">
        <v>210</v>
      </c>
      <c r="BK108" s="178">
        <f>BK109+BK110+BK151+BK193+BK236+BK439</f>
        <v>0</v>
      </c>
    </row>
    <row r="109" spans="2:65" s="11" customFormat="1" ht="19.899999999999999" customHeight="1">
      <c r="B109" s="168"/>
      <c r="D109" s="169" t="s">
        <v>75</v>
      </c>
      <c r="E109" s="179" t="s">
        <v>24</v>
      </c>
      <c r="F109" s="179" t="s">
        <v>211</v>
      </c>
      <c r="I109" s="171"/>
      <c r="J109" s="180">
        <f>BK109</f>
        <v>0</v>
      </c>
      <c r="L109" s="168"/>
      <c r="M109" s="173"/>
      <c r="N109" s="174"/>
      <c r="O109" s="174"/>
      <c r="P109" s="175">
        <v>0</v>
      </c>
      <c r="Q109" s="174"/>
      <c r="R109" s="175">
        <v>0</v>
      </c>
      <c r="S109" s="174"/>
      <c r="T109" s="176">
        <v>0</v>
      </c>
      <c r="AR109" s="169" t="s">
        <v>24</v>
      </c>
      <c r="AT109" s="177" t="s">
        <v>75</v>
      </c>
      <c r="AU109" s="177" t="s">
        <v>24</v>
      </c>
      <c r="AY109" s="169" t="s">
        <v>210</v>
      </c>
      <c r="BK109" s="178">
        <v>0</v>
      </c>
    </row>
    <row r="110" spans="2:65" s="11" customFormat="1" ht="19.899999999999999" customHeight="1">
      <c r="B110" s="168"/>
      <c r="D110" s="169" t="s">
        <v>75</v>
      </c>
      <c r="E110" s="179" t="s">
        <v>212</v>
      </c>
      <c r="F110" s="179" t="s">
        <v>213</v>
      </c>
      <c r="I110" s="171"/>
      <c r="J110" s="180">
        <f>BK110</f>
        <v>0</v>
      </c>
      <c r="L110" s="168"/>
      <c r="M110" s="173"/>
      <c r="N110" s="174"/>
      <c r="O110" s="174"/>
      <c r="P110" s="175">
        <f>SUM(P111:P150)</f>
        <v>0</v>
      </c>
      <c r="Q110" s="174"/>
      <c r="R110" s="175">
        <f>SUM(R111:R150)</f>
        <v>15.199046172280001</v>
      </c>
      <c r="S110" s="174"/>
      <c r="T110" s="176">
        <f>SUM(T111:T150)</f>
        <v>0</v>
      </c>
      <c r="AR110" s="169" t="s">
        <v>24</v>
      </c>
      <c r="AT110" s="177" t="s">
        <v>75</v>
      </c>
      <c r="AU110" s="177" t="s">
        <v>24</v>
      </c>
      <c r="AY110" s="169" t="s">
        <v>210</v>
      </c>
      <c r="BK110" s="178">
        <f>SUM(BK111:BK150)</f>
        <v>0</v>
      </c>
    </row>
    <row r="111" spans="2:65" s="1" customFormat="1" ht="20.45" customHeight="1">
      <c r="B111" s="181"/>
      <c r="C111" s="182" t="s">
        <v>24</v>
      </c>
      <c r="D111" s="182" t="s">
        <v>214</v>
      </c>
      <c r="E111" s="183" t="s">
        <v>215</v>
      </c>
      <c r="F111" s="184" t="s">
        <v>216</v>
      </c>
      <c r="G111" s="185" t="s">
        <v>217</v>
      </c>
      <c r="H111" s="186">
        <v>1</v>
      </c>
      <c r="I111" s="187"/>
      <c r="J111" s="188">
        <f>ROUND(I111*H111,2)</f>
        <v>0</v>
      </c>
      <c r="K111" s="184" t="s">
        <v>218</v>
      </c>
      <c r="L111" s="41"/>
      <c r="M111" s="189" t="s">
        <v>5</v>
      </c>
      <c r="N111" s="190" t="s">
        <v>47</v>
      </c>
      <c r="O111" s="42"/>
      <c r="P111" s="191">
        <f>O111*H111</f>
        <v>0</v>
      </c>
      <c r="Q111" s="191">
        <v>0.18142</v>
      </c>
      <c r="R111" s="191">
        <f>Q111*H111</f>
        <v>0.18142</v>
      </c>
      <c r="S111" s="191">
        <v>0</v>
      </c>
      <c r="T111" s="192">
        <f>S111*H111</f>
        <v>0</v>
      </c>
      <c r="AR111" s="24" t="s">
        <v>219</v>
      </c>
      <c r="AT111" s="24" t="s">
        <v>214</v>
      </c>
      <c r="AU111" s="24" t="s">
        <v>84</v>
      </c>
      <c r="AY111" s="24" t="s">
        <v>210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4" t="s">
        <v>24</v>
      </c>
      <c r="BK111" s="193">
        <f>ROUND(I111*H111,2)</f>
        <v>0</v>
      </c>
      <c r="BL111" s="24" t="s">
        <v>219</v>
      </c>
      <c r="BM111" s="24" t="s">
        <v>220</v>
      </c>
    </row>
    <row r="112" spans="2:65" s="12" customFormat="1">
      <c r="B112" s="194"/>
      <c r="D112" s="195" t="s">
        <v>221</v>
      </c>
      <c r="E112" s="196" t="s">
        <v>5</v>
      </c>
      <c r="F112" s="197" t="s">
        <v>222</v>
      </c>
      <c r="H112" s="196" t="s">
        <v>5</v>
      </c>
      <c r="I112" s="198"/>
      <c r="L112" s="194"/>
      <c r="M112" s="199"/>
      <c r="N112" s="200"/>
      <c r="O112" s="200"/>
      <c r="P112" s="200"/>
      <c r="Q112" s="200"/>
      <c r="R112" s="200"/>
      <c r="S112" s="200"/>
      <c r="T112" s="201"/>
      <c r="AT112" s="196" t="s">
        <v>221</v>
      </c>
      <c r="AU112" s="196" t="s">
        <v>84</v>
      </c>
      <c r="AV112" s="12" t="s">
        <v>24</v>
      </c>
      <c r="AW112" s="12" t="s">
        <v>39</v>
      </c>
      <c r="AX112" s="12" t="s">
        <v>76</v>
      </c>
      <c r="AY112" s="196" t="s">
        <v>210</v>
      </c>
    </row>
    <row r="113" spans="2:65" s="13" customFormat="1">
      <c r="B113" s="202"/>
      <c r="D113" s="195" t="s">
        <v>221</v>
      </c>
      <c r="E113" s="203" t="s">
        <v>5</v>
      </c>
      <c r="F113" s="204" t="s">
        <v>223</v>
      </c>
      <c r="H113" s="205">
        <v>1</v>
      </c>
      <c r="I113" s="206"/>
      <c r="L113" s="202"/>
      <c r="M113" s="207"/>
      <c r="N113" s="208"/>
      <c r="O113" s="208"/>
      <c r="P113" s="208"/>
      <c r="Q113" s="208"/>
      <c r="R113" s="208"/>
      <c r="S113" s="208"/>
      <c r="T113" s="209"/>
      <c r="AT113" s="203" t="s">
        <v>221</v>
      </c>
      <c r="AU113" s="203" t="s">
        <v>84</v>
      </c>
      <c r="AV113" s="13" t="s">
        <v>84</v>
      </c>
      <c r="AW113" s="13" t="s">
        <v>39</v>
      </c>
      <c r="AX113" s="13" t="s">
        <v>24</v>
      </c>
      <c r="AY113" s="203" t="s">
        <v>210</v>
      </c>
    </row>
    <row r="114" spans="2:65" s="1" customFormat="1" ht="20.45" customHeight="1">
      <c r="B114" s="181"/>
      <c r="C114" s="182" t="s">
        <v>84</v>
      </c>
      <c r="D114" s="182" t="s">
        <v>214</v>
      </c>
      <c r="E114" s="183" t="s">
        <v>224</v>
      </c>
      <c r="F114" s="184" t="s">
        <v>225</v>
      </c>
      <c r="G114" s="185" t="s">
        <v>119</v>
      </c>
      <c r="H114" s="186">
        <v>0.189</v>
      </c>
      <c r="I114" s="187"/>
      <c r="J114" s="188">
        <f>ROUND(I114*H114,2)</f>
        <v>0</v>
      </c>
      <c r="K114" s="184" t="s">
        <v>218</v>
      </c>
      <c r="L114" s="41"/>
      <c r="M114" s="189" t="s">
        <v>5</v>
      </c>
      <c r="N114" s="190" t="s">
        <v>47</v>
      </c>
      <c r="O114" s="42"/>
      <c r="P114" s="191">
        <f>O114*H114</f>
        <v>0</v>
      </c>
      <c r="Q114" s="191">
        <v>1.8774999999999999</v>
      </c>
      <c r="R114" s="191">
        <f>Q114*H114</f>
        <v>0.35484749999999998</v>
      </c>
      <c r="S114" s="191">
        <v>0</v>
      </c>
      <c r="T114" s="192">
        <f>S114*H114</f>
        <v>0</v>
      </c>
      <c r="AR114" s="24" t="s">
        <v>219</v>
      </c>
      <c r="AT114" s="24" t="s">
        <v>214</v>
      </c>
      <c r="AU114" s="24" t="s">
        <v>84</v>
      </c>
      <c r="AY114" s="24" t="s">
        <v>210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4" t="s">
        <v>24</v>
      </c>
      <c r="BK114" s="193">
        <f>ROUND(I114*H114,2)</f>
        <v>0</v>
      </c>
      <c r="BL114" s="24" t="s">
        <v>219</v>
      </c>
      <c r="BM114" s="24" t="s">
        <v>226</v>
      </c>
    </row>
    <row r="115" spans="2:65" s="12" customFormat="1">
      <c r="B115" s="194"/>
      <c r="D115" s="195" t="s">
        <v>221</v>
      </c>
      <c r="E115" s="196" t="s">
        <v>5</v>
      </c>
      <c r="F115" s="197" t="s">
        <v>222</v>
      </c>
      <c r="H115" s="196" t="s">
        <v>5</v>
      </c>
      <c r="I115" s="198"/>
      <c r="L115" s="194"/>
      <c r="M115" s="199"/>
      <c r="N115" s="200"/>
      <c r="O115" s="200"/>
      <c r="P115" s="200"/>
      <c r="Q115" s="200"/>
      <c r="R115" s="200"/>
      <c r="S115" s="200"/>
      <c r="T115" s="201"/>
      <c r="AT115" s="196" t="s">
        <v>221</v>
      </c>
      <c r="AU115" s="196" t="s">
        <v>84</v>
      </c>
      <c r="AV115" s="12" t="s">
        <v>24</v>
      </c>
      <c r="AW115" s="12" t="s">
        <v>39</v>
      </c>
      <c r="AX115" s="12" t="s">
        <v>76</v>
      </c>
      <c r="AY115" s="196" t="s">
        <v>210</v>
      </c>
    </row>
    <row r="116" spans="2:65" s="13" customFormat="1">
      <c r="B116" s="202"/>
      <c r="D116" s="195" t="s">
        <v>221</v>
      </c>
      <c r="E116" s="203" t="s">
        <v>5</v>
      </c>
      <c r="F116" s="204" t="s">
        <v>227</v>
      </c>
      <c r="H116" s="205">
        <v>0.189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221</v>
      </c>
      <c r="AU116" s="203" t="s">
        <v>84</v>
      </c>
      <c r="AV116" s="13" t="s">
        <v>84</v>
      </c>
      <c r="AW116" s="13" t="s">
        <v>39</v>
      </c>
      <c r="AX116" s="13" t="s">
        <v>24</v>
      </c>
      <c r="AY116" s="203" t="s">
        <v>210</v>
      </c>
    </row>
    <row r="117" spans="2:65" s="1" customFormat="1" ht="20.45" customHeight="1">
      <c r="B117" s="181"/>
      <c r="C117" s="182" t="s">
        <v>212</v>
      </c>
      <c r="D117" s="182" t="s">
        <v>214</v>
      </c>
      <c r="E117" s="183" t="s">
        <v>228</v>
      </c>
      <c r="F117" s="184" t="s">
        <v>229</v>
      </c>
      <c r="G117" s="185" t="s">
        <v>119</v>
      </c>
      <c r="H117" s="186">
        <v>0.749</v>
      </c>
      <c r="I117" s="187"/>
      <c r="J117" s="188">
        <f>ROUND(I117*H117,2)</f>
        <v>0</v>
      </c>
      <c r="K117" s="184" t="s">
        <v>218</v>
      </c>
      <c r="L117" s="41"/>
      <c r="M117" s="189" t="s">
        <v>5</v>
      </c>
      <c r="N117" s="190" t="s">
        <v>47</v>
      </c>
      <c r="O117" s="42"/>
      <c r="P117" s="191">
        <f>O117*H117</f>
        <v>0</v>
      </c>
      <c r="Q117" s="191">
        <v>1.8774999999999999</v>
      </c>
      <c r="R117" s="191">
        <f>Q117*H117</f>
        <v>1.4062474999999999</v>
      </c>
      <c r="S117" s="191">
        <v>0</v>
      </c>
      <c r="T117" s="192">
        <f>S117*H117</f>
        <v>0</v>
      </c>
      <c r="AR117" s="24" t="s">
        <v>219</v>
      </c>
      <c r="AT117" s="24" t="s">
        <v>214</v>
      </c>
      <c r="AU117" s="24" t="s">
        <v>84</v>
      </c>
      <c r="AY117" s="24" t="s">
        <v>210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4" t="s">
        <v>24</v>
      </c>
      <c r="BK117" s="193">
        <f>ROUND(I117*H117,2)</f>
        <v>0</v>
      </c>
      <c r="BL117" s="24" t="s">
        <v>219</v>
      </c>
      <c r="BM117" s="24" t="s">
        <v>230</v>
      </c>
    </row>
    <row r="118" spans="2:65" s="12" customFormat="1">
      <c r="B118" s="194"/>
      <c r="D118" s="195" t="s">
        <v>221</v>
      </c>
      <c r="E118" s="196" t="s">
        <v>5</v>
      </c>
      <c r="F118" s="197" t="s">
        <v>231</v>
      </c>
      <c r="H118" s="196" t="s">
        <v>5</v>
      </c>
      <c r="I118" s="198"/>
      <c r="L118" s="194"/>
      <c r="M118" s="199"/>
      <c r="N118" s="200"/>
      <c r="O118" s="200"/>
      <c r="P118" s="200"/>
      <c r="Q118" s="200"/>
      <c r="R118" s="200"/>
      <c r="S118" s="200"/>
      <c r="T118" s="201"/>
      <c r="AT118" s="196" t="s">
        <v>221</v>
      </c>
      <c r="AU118" s="196" t="s">
        <v>84</v>
      </c>
      <c r="AV118" s="12" t="s">
        <v>24</v>
      </c>
      <c r="AW118" s="12" t="s">
        <v>39</v>
      </c>
      <c r="AX118" s="12" t="s">
        <v>76</v>
      </c>
      <c r="AY118" s="196" t="s">
        <v>210</v>
      </c>
    </row>
    <row r="119" spans="2:65" s="13" customFormat="1">
      <c r="B119" s="202"/>
      <c r="D119" s="195" t="s">
        <v>221</v>
      </c>
      <c r="E119" s="203" t="s">
        <v>5</v>
      </c>
      <c r="F119" s="204" t="s">
        <v>232</v>
      </c>
      <c r="H119" s="205">
        <v>0.749</v>
      </c>
      <c r="I119" s="206"/>
      <c r="L119" s="202"/>
      <c r="M119" s="207"/>
      <c r="N119" s="208"/>
      <c r="O119" s="208"/>
      <c r="P119" s="208"/>
      <c r="Q119" s="208"/>
      <c r="R119" s="208"/>
      <c r="S119" s="208"/>
      <c r="T119" s="209"/>
      <c r="AT119" s="203" t="s">
        <v>221</v>
      </c>
      <c r="AU119" s="203" t="s">
        <v>84</v>
      </c>
      <c r="AV119" s="13" t="s">
        <v>84</v>
      </c>
      <c r="AW119" s="13" t="s">
        <v>39</v>
      </c>
      <c r="AX119" s="13" t="s">
        <v>24</v>
      </c>
      <c r="AY119" s="203" t="s">
        <v>210</v>
      </c>
    </row>
    <row r="120" spans="2:65" s="1" customFormat="1" ht="30.6" customHeight="1">
      <c r="B120" s="181"/>
      <c r="C120" s="182" t="s">
        <v>219</v>
      </c>
      <c r="D120" s="182" t="s">
        <v>214</v>
      </c>
      <c r="E120" s="183" t="s">
        <v>233</v>
      </c>
      <c r="F120" s="184" t="s">
        <v>234</v>
      </c>
      <c r="G120" s="185" t="s">
        <v>111</v>
      </c>
      <c r="H120" s="186">
        <v>26.611000000000001</v>
      </c>
      <c r="I120" s="187"/>
      <c r="J120" s="188">
        <f>ROUND(I120*H120,2)</f>
        <v>0</v>
      </c>
      <c r="K120" s="184" t="s">
        <v>218</v>
      </c>
      <c r="L120" s="41"/>
      <c r="M120" s="189" t="s">
        <v>5</v>
      </c>
      <c r="N120" s="190" t="s">
        <v>47</v>
      </c>
      <c r="O120" s="42"/>
      <c r="P120" s="191">
        <f>O120*H120</f>
        <v>0</v>
      </c>
      <c r="Q120" s="191">
        <v>0.26200000000000001</v>
      </c>
      <c r="R120" s="191">
        <f>Q120*H120</f>
        <v>6.9720820000000003</v>
      </c>
      <c r="S120" s="191">
        <v>0</v>
      </c>
      <c r="T120" s="192">
        <f>S120*H120</f>
        <v>0</v>
      </c>
      <c r="AR120" s="24" t="s">
        <v>219</v>
      </c>
      <c r="AT120" s="24" t="s">
        <v>214</v>
      </c>
      <c r="AU120" s="24" t="s">
        <v>84</v>
      </c>
      <c r="AY120" s="24" t="s">
        <v>210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4" t="s">
        <v>24</v>
      </c>
      <c r="BK120" s="193">
        <f>ROUND(I120*H120,2)</f>
        <v>0</v>
      </c>
      <c r="BL120" s="24" t="s">
        <v>219</v>
      </c>
      <c r="BM120" s="24" t="s">
        <v>235</v>
      </c>
    </row>
    <row r="121" spans="2:65" s="13" customFormat="1">
      <c r="B121" s="202"/>
      <c r="D121" s="195" t="s">
        <v>221</v>
      </c>
      <c r="E121" s="203" t="s">
        <v>5</v>
      </c>
      <c r="F121" s="204" t="s">
        <v>236</v>
      </c>
      <c r="H121" s="205">
        <v>11.55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221</v>
      </c>
      <c r="AU121" s="203" t="s">
        <v>84</v>
      </c>
      <c r="AV121" s="13" t="s">
        <v>84</v>
      </c>
      <c r="AW121" s="13" t="s">
        <v>39</v>
      </c>
      <c r="AX121" s="13" t="s">
        <v>76</v>
      </c>
      <c r="AY121" s="203" t="s">
        <v>210</v>
      </c>
    </row>
    <row r="122" spans="2:65" s="13" customFormat="1">
      <c r="B122" s="202"/>
      <c r="D122" s="195" t="s">
        <v>221</v>
      </c>
      <c r="E122" s="203" t="s">
        <v>5</v>
      </c>
      <c r="F122" s="204" t="s">
        <v>237</v>
      </c>
      <c r="H122" s="205">
        <v>-1.6160000000000001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221</v>
      </c>
      <c r="AU122" s="203" t="s">
        <v>84</v>
      </c>
      <c r="AV122" s="13" t="s">
        <v>84</v>
      </c>
      <c r="AW122" s="13" t="s">
        <v>39</v>
      </c>
      <c r="AX122" s="13" t="s">
        <v>76</v>
      </c>
      <c r="AY122" s="203" t="s">
        <v>210</v>
      </c>
    </row>
    <row r="123" spans="2:65" s="13" customFormat="1">
      <c r="B123" s="202"/>
      <c r="D123" s="195" t="s">
        <v>221</v>
      </c>
      <c r="E123" s="203" t="s">
        <v>5</v>
      </c>
      <c r="F123" s="204" t="s">
        <v>238</v>
      </c>
      <c r="H123" s="205">
        <v>16.677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221</v>
      </c>
      <c r="AU123" s="203" t="s">
        <v>84</v>
      </c>
      <c r="AV123" s="13" t="s">
        <v>84</v>
      </c>
      <c r="AW123" s="13" t="s">
        <v>39</v>
      </c>
      <c r="AX123" s="13" t="s">
        <v>76</v>
      </c>
      <c r="AY123" s="203" t="s">
        <v>210</v>
      </c>
    </row>
    <row r="124" spans="2:65" s="14" customFormat="1">
      <c r="B124" s="210"/>
      <c r="D124" s="195" t="s">
        <v>221</v>
      </c>
      <c r="E124" s="211" t="s">
        <v>5</v>
      </c>
      <c r="F124" s="212" t="s">
        <v>239</v>
      </c>
      <c r="H124" s="213">
        <v>26.611000000000001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221</v>
      </c>
      <c r="AU124" s="211" t="s">
        <v>84</v>
      </c>
      <c r="AV124" s="14" t="s">
        <v>219</v>
      </c>
      <c r="AW124" s="14" t="s">
        <v>39</v>
      </c>
      <c r="AX124" s="14" t="s">
        <v>24</v>
      </c>
      <c r="AY124" s="211" t="s">
        <v>210</v>
      </c>
    </row>
    <row r="125" spans="2:65" s="1" customFormat="1" ht="20.45" customHeight="1">
      <c r="B125" s="181"/>
      <c r="C125" s="182" t="s">
        <v>240</v>
      </c>
      <c r="D125" s="182" t="s">
        <v>214</v>
      </c>
      <c r="E125" s="183" t="s">
        <v>241</v>
      </c>
      <c r="F125" s="184" t="s">
        <v>242</v>
      </c>
      <c r="G125" s="185" t="s">
        <v>217</v>
      </c>
      <c r="H125" s="186">
        <v>1</v>
      </c>
      <c r="I125" s="187"/>
      <c r="J125" s="188">
        <f>ROUND(I125*H125,2)</f>
        <v>0</v>
      </c>
      <c r="K125" s="184" t="s">
        <v>5</v>
      </c>
      <c r="L125" s="41"/>
      <c r="M125" s="189" t="s">
        <v>5</v>
      </c>
      <c r="N125" s="190" t="s">
        <v>47</v>
      </c>
      <c r="O125" s="42"/>
      <c r="P125" s="191">
        <f>O125*H125</f>
        <v>0</v>
      </c>
      <c r="Q125" s="191">
        <v>7.5399999999999995E-2</v>
      </c>
      <c r="R125" s="191">
        <f>Q125*H125</f>
        <v>7.5399999999999995E-2</v>
      </c>
      <c r="S125" s="191">
        <v>0</v>
      </c>
      <c r="T125" s="192">
        <f>S125*H125</f>
        <v>0</v>
      </c>
      <c r="AR125" s="24" t="s">
        <v>219</v>
      </c>
      <c r="AT125" s="24" t="s">
        <v>214</v>
      </c>
      <c r="AU125" s="24" t="s">
        <v>84</v>
      </c>
      <c r="AY125" s="24" t="s">
        <v>210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4" t="s">
        <v>24</v>
      </c>
      <c r="BK125" s="193">
        <f>ROUND(I125*H125,2)</f>
        <v>0</v>
      </c>
      <c r="BL125" s="24" t="s">
        <v>219</v>
      </c>
      <c r="BM125" s="24" t="s">
        <v>243</v>
      </c>
    </row>
    <row r="126" spans="2:65" s="1" customFormat="1" ht="20.45" customHeight="1">
      <c r="B126" s="181"/>
      <c r="C126" s="182" t="s">
        <v>244</v>
      </c>
      <c r="D126" s="182" t="s">
        <v>214</v>
      </c>
      <c r="E126" s="183" t="s">
        <v>245</v>
      </c>
      <c r="F126" s="184" t="s">
        <v>246</v>
      </c>
      <c r="G126" s="185" t="s">
        <v>217</v>
      </c>
      <c r="H126" s="186">
        <v>5</v>
      </c>
      <c r="I126" s="187"/>
      <c r="J126" s="188">
        <f>ROUND(I126*H126,2)</f>
        <v>0</v>
      </c>
      <c r="K126" s="184" t="s">
        <v>218</v>
      </c>
      <c r="L126" s="41"/>
      <c r="M126" s="189" t="s">
        <v>5</v>
      </c>
      <c r="N126" s="190" t="s">
        <v>47</v>
      </c>
      <c r="O126" s="42"/>
      <c r="P126" s="191">
        <f>O126*H126</f>
        <v>0</v>
      </c>
      <c r="Q126" s="191">
        <v>4.6449999999999998E-2</v>
      </c>
      <c r="R126" s="191">
        <f>Q126*H126</f>
        <v>0.23224999999999998</v>
      </c>
      <c r="S126" s="191">
        <v>0</v>
      </c>
      <c r="T126" s="192">
        <f>S126*H126</f>
        <v>0</v>
      </c>
      <c r="AR126" s="24" t="s">
        <v>219</v>
      </c>
      <c r="AT126" s="24" t="s">
        <v>214</v>
      </c>
      <c r="AU126" s="24" t="s">
        <v>84</v>
      </c>
      <c r="AY126" s="24" t="s">
        <v>210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4" t="s">
        <v>24</v>
      </c>
      <c r="BK126" s="193">
        <f>ROUND(I126*H126,2)</f>
        <v>0</v>
      </c>
      <c r="BL126" s="24" t="s">
        <v>219</v>
      </c>
      <c r="BM126" s="24" t="s">
        <v>247</v>
      </c>
    </row>
    <row r="127" spans="2:65" s="1" customFormat="1" ht="30.6" customHeight="1">
      <c r="B127" s="181"/>
      <c r="C127" s="182" t="s">
        <v>248</v>
      </c>
      <c r="D127" s="182" t="s">
        <v>214</v>
      </c>
      <c r="E127" s="183" t="s">
        <v>249</v>
      </c>
      <c r="F127" s="184" t="s">
        <v>250</v>
      </c>
      <c r="G127" s="185" t="s">
        <v>119</v>
      </c>
      <c r="H127" s="186">
        <v>1.44</v>
      </c>
      <c r="I127" s="187"/>
      <c r="J127" s="188">
        <f>ROUND(I127*H127,2)</f>
        <v>0</v>
      </c>
      <c r="K127" s="184" t="s">
        <v>218</v>
      </c>
      <c r="L127" s="41"/>
      <c r="M127" s="189" t="s">
        <v>5</v>
      </c>
      <c r="N127" s="190" t="s">
        <v>47</v>
      </c>
      <c r="O127" s="42"/>
      <c r="P127" s="191">
        <f>O127*H127</f>
        <v>0</v>
      </c>
      <c r="Q127" s="191">
        <v>2.5297900000000002</v>
      </c>
      <c r="R127" s="191">
        <f>Q127*H127</f>
        <v>3.6428976</v>
      </c>
      <c r="S127" s="191">
        <v>0</v>
      </c>
      <c r="T127" s="192">
        <f>S127*H127</f>
        <v>0</v>
      </c>
      <c r="AR127" s="24" t="s">
        <v>219</v>
      </c>
      <c r="AT127" s="24" t="s">
        <v>214</v>
      </c>
      <c r="AU127" s="24" t="s">
        <v>84</v>
      </c>
      <c r="AY127" s="24" t="s">
        <v>210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4" t="s">
        <v>24</v>
      </c>
      <c r="BK127" s="193">
        <f>ROUND(I127*H127,2)</f>
        <v>0</v>
      </c>
      <c r="BL127" s="24" t="s">
        <v>219</v>
      </c>
      <c r="BM127" s="24" t="s">
        <v>251</v>
      </c>
    </row>
    <row r="128" spans="2:65" s="12" customFormat="1">
      <c r="B128" s="194"/>
      <c r="D128" s="195" t="s">
        <v>221</v>
      </c>
      <c r="E128" s="196" t="s">
        <v>5</v>
      </c>
      <c r="F128" s="197" t="s">
        <v>252</v>
      </c>
      <c r="H128" s="196" t="s">
        <v>5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6" t="s">
        <v>221</v>
      </c>
      <c r="AU128" s="196" t="s">
        <v>84</v>
      </c>
      <c r="AV128" s="12" t="s">
        <v>24</v>
      </c>
      <c r="AW128" s="12" t="s">
        <v>39</v>
      </c>
      <c r="AX128" s="12" t="s">
        <v>76</v>
      </c>
      <c r="AY128" s="196" t="s">
        <v>210</v>
      </c>
    </row>
    <row r="129" spans="2:65" s="13" customFormat="1">
      <c r="B129" s="202"/>
      <c r="D129" s="195" t="s">
        <v>221</v>
      </c>
      <c r="E129" s="203" t="s">
        <v>5</v>
      </c>
      <c r="F129" s="204" t="s">
        <v>253</v>
      </c>
      <c r="H129" s="205">
        <v>1.1639999999999999</v>
      </c>
      <c r="I129" s="206"/>
      <c r="L129" s="202"/>
      <c r="M129" s="207"/>
      <c r="N129" s="208"/>
      <c r="O129" s="208"/>
      <c r="P129" s="208"/>
      <c r="Q129" s="208"/>
      <c r="R129" s="208"/>
      <c r="S129" s="208"/>
      <c r="T129" s="209"/>
      <c r="AT129" s="203" t="s">
        <v>221</v>
      </c>
      <c r="AU129" s="203" t="s">
        <v>84</v>
      </c>
      <c r="AV129" s="13" t="s">
        <v>84</v>
      </c>
      <c r="AW129" s="13" t="s">
        <v>39</v>
      </c>
      <c r="AX129" s="13" t="s">
        <v>76</v>
      </c>
      <c r="AY129" s="203" t="s">
        <v>210</v>
      </c>
    </row>
    <row r="130" spans="2:65" s="13" customFormat="1">
      <c r="B130" s="202"/>
      <c r="D130" s="195" t="s">
        <v>221</v>
      </c>
      <c r="E130" s="203" t="s">
        <v>5</v>
      </c>
      <c r="F130" s="204" t="s">
        <v>254</v>
      </c>
      <c r="H130" s="205">
        <v>-3.1E-2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221</v>
      </c>
      <c r="AU130" s="203" t="s">
        <v>84</v>
      </c>
      <c r="AV130" s="13" t="s">
        <v>84</v>
      </c>
      <c r="AW130" s="13" t="s">
        <v>39</v>
      </c>
      <c r="AX130" s="13" t="s">
        <v>76</v>
      </c>
      <c r="AY130" s="203" t="s">
        <v>210</v>
      </c>
    </row>
    <row r="131" spans="2:65" s="13" customFormat="1">
      <c r="B131" s="202"/>
      <c r="D131" s="195" t="s">
        <v>221</v>
      </c>
      <c r="E131" s="203" t="s">
        <v>5</v>
      </c>
      <c r="F131" s="204" t="s">
        <v>255</v>
      </c>
      <c r="H131" s="205">
        <v>0.307</v>
      </c>
      <c r="I131" s="206"/>
      <c r="L131" s="202"/>
      <c r="M131" s="207"/>
      <c r="N131" s="208"/>
      <c r="O131" s="208"/>
      <c r="P131" s="208"/>
      <c r="Q131" s="208"/>
      <c r="R131" s="208"/>
      <c r="S131" s="208"/>
      <c r="T131" s="209"/>
      <c r="AT131" s="203" t="s">
        <v>221</v>
      </c>
      <c r="AU131" s="203" t="s">
        <v>84</v>
      </c>
      <c r="AV131" s="13" t="s">
        <v>84</v>
      </c>
      <c r="AW131" s="13" t="s">
        <v>39</v>
      </c>
      <c r="AX131" s="13" t="s">
        <v>76</v>
      </c>
      <c r="AY131" s="203" t="s">
        <v>210</v>
      </c>
    </row>
    <row r="132" spans="2:65" s="14" customFormat="1">
      <c r="B132" s="210"/>
      <c r="D132" s="195" t="s">
        <v>221</v>
      </c>
      <c r="E132" s="211" t="s">
        <v>5</v>
      </c>
      <c r="F132" s="212" t="s">
        <v>239</v>
      </c>
      <c r="H132" s="213">
        <v>1.44</v>
      </c>
      <c r="I132" s="214"/>
      <c r="L132" s="210"/>
      <c r="M132" s="215"/>
      <c r="N132" s="216"/>
      <c r="O132" s="216"/>
      <c r="P132" s="216"/>
      <c r="Q132" s="216"/>
      <c r="R132" s="216"/>
      <c r="S132" s="216"/>
      <c r="T132" s="217"/>
      <c r="AT132" s="211" t="s">
        <v>221</v>
      </c>
      <c r="AU132" s="211" t="s">
        <v>84</v>
      </c>
      <c r="AV132" s="14" t="s">
        <v>219</v>
      </c>
      <c r="AW132" s="14" t="s">
        <v>39</v>
      </c>
      <c r="AX132" s="14" t="s">
        <v>24</v>
      </c>
      <c r="AY132" s="211" t="s">
        <v>210</v>
      </c>
    </row>
    <row r="133" spans="2:65" s="1" customFormat="1" ht="30.6" customHeight="1">
      <c r="B133" s="181"/>
      <c r="C133" s="182" t="s">
        <v>256</v>
      </c>
      <c r="D133" s="182" t="s">
        <v>214</v>
      </c>
      <c r="E133" s="183" t="s">
        <v>257</v>
      </c>
      <c r="F133" s="184" t="s">
        <v>258</v>
      </c>
      <c r="G133" s="185" t="s">
        <v>119</v>
      </c>
      <c r="H133" s="186">
        <v>0.69299999999999995</v>
      </c>
      <c r="I133" s="187"/>
      <c r="J133" s="188">
        <f>ROUND(I133*H133,2)</f>
        <v>0</v>
      </c>
      <c r="K133" s="184" t="s">
        <v>218</v>
      </c>
      <c r="L133" s="41"/>
      <c r="M133" s="189" t="s">
        <v>5</v>
      </c>
      <c r="N133" s="190" t="s">
        <v>47</v>
      </c>
      <c r="O133" s="42"/>
      <c r="P133" s="191">
        <f>O133*H133</f>
        <v>0</v>
      </c>
      <c r="Q133" s="191">
        <v>2.5143</v>
      </c>
      <c r="R133" s="191">
        <f>Q133*H133</f>
        <v>1.7424099</v>
      </c>
      <c r="S133" s="191">
        <v>0</v>
      </c>
      <c r="T133" s="192">
        <f>S133*H133</f>
        <v>0</v>
      </c>
      <c r="AR133" s="24" t="s">
        <v>219</v>
      </c>
      <c r="AT133" s="24" t="s">
        <v>214</v>
      </c>
      <c r="AU133" s="24" t="s">
        <v>84</v>
      </c>
      <c r="AY133" s="24" t="s">
        <v>210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4" t="s">
        <v>24</v>
      </c>
      <c r="BK133" s="193">
        <f>ROUND(I133*H133,2)</f>
        <v>0</v>
      </c>
      <c r="BL133" s="24" t="s">
        <v>219</v>
      </c>
      <c r="BM133" s="24" t="s">
        <v>259</v>
      </c>
    </row>
    <row r="134" spans="2:65" s="12" customFormat="1">
      <c r="B134" s="194"/>
      <c r="D134" s="195" t="s">
        <v>221</v>
      </c>
      <c r="E134" s="196" t="s">
        <v>5</v>
      </c>
      <c r="F134" s="197" t="s">
        <v>252</v>
      </c>
      <c r="H134" s="196" t="s">
        <v>5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6" t="s">
        <v>221</v>
      </c>
      <c r="AU134" s="196" t="s">
        <v>84</v>
      </c>
      <c r="AV134" s="12" t="s">
        <v>24</v>
      </c>
      <c r="AW134" s="12" t="s">
        <v>39</v>
      </c>
      <c r="AX134" s="12" t="s">
        <v>76</v>
      </c>
      <c r="AY134" s="196" t="s">
        <v>210</v>
      </c>
    </row>
    <row r="135" spans="2:65" s="13" customFormat="1">
      <c r="B135" s="202"/>
      <c r="D135" s="195" t="s">
        <v>221</v>
      </c>
      <c r="E135" s="203" t="s">
        <v>5</v>
      </c>
      <c r="F135" s="204" t="s">
        <v>260</v>
      </c>
      <c r="H135" s="205">
        <v>0.33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221</v>
      </c>
      <c r="AU135" s="203" t="s">
        <v>84</v>
      </c>
      <c r="AV135" s="13" t="s">
        <v>84</v>
      </c>
      <c r="AW135" s="13" t="s">
        <v>39</v>
      </c>
      <c r="AX135" s="13" t="s">
        <v>76</v>
      </c>
      <c r="AY135" s="203" t="s">
        <v>210</v>
      </c>
    </row>
    <row r="136" spans="2:65" s="13" customFormat="1">
      <c r="B136" s="202"/>
      <c r="D136" s="195" t="s">
        <v>221</v>
      </c>
      <c r="E136" s="203" t="s">
        <v>5</v>
      </c>
      <c r="F136" s="204" t="s">
        <v>261</v>
      </c>
      <c r="H136" s="205">
        <v>0.36299999999999999</v>
      </c>
      <c r="I136" s="206"/>
      <c r="L136" s="202"/>
      <c r="M136" s="207"/>
      <c r="N136" s="208"/>
      <c r="O136" s="208"/>
      <c r="P136" s="208"/>
      <c r="Q136" s="208"/>
      <c r="R136" s="208"/>
      <c r="S136" s="208"/>
      <c r="T136" s="209"/>
      <c r="AT136" s="203" t="s">
        <v>221</v>
      </c>
      <c r="AU136" s="203" t="s">
        <v>84</v>
      </c>
      <c r="AV136" s="13" t="s">
        <v>84</v>
      </c>
      <c r="AW136" s="13" t="s">
        <v>39</v>
      </c>
      <c r="AX136" s="13" t="s">
        <v>76</v>
      </c>
      <c r="AY136" s="203" t="s">
        <v>210</v>
      </c>
    </row>
    <row r="137" spans="2:65" s="14" customFormat="1">
      <c r="B137" s="210"/>
      <c r="D137" s="195" t="s">
        <v>221</v>
      </c>
      <c r="E137" s="211" t="s">
        <v>5</v>
      </c>
      <c r="F137" s="212" t="s">
        <v>239</v>
      </c>
      <c r="H137" s="213">
        <v>0.69299999999999995</v>
      </c>
      <c r="I137" s="214"/>
      <c r="L137" s="210"/>
      <c r="M137" s="215"/>
      <c r="N137" s="216"/>
      <c r="O137" s="216"/>
      <c r="P137" s="216"/>
      <c r="Q137" s="216"/>
      <c r="R137" s="216"/>
      <c r="S137" s="216"/>
      <c r="T137" s="217"/>
      <c r="AT137" s="211" t="s">
        <v>221</v>
      </c>
      <c r="AU137" s="211" t="s">
        <v>84</v>
      </c>
      <c r="AV137" s="14" t="s">
        <v>219</v>
      </c>
      <c r="AW137" s="14" t="s">
        <v>39</v>
      </c>
      <c r="AX137" s="14" t="s">
        <v>24</v>
      </c>
      <c r="AY137" s="211" t="s">
        <v>210</v>
      </c>
    </row>
    <row r="138" spans="2:65" s="1" customFormat="1" ht="30.6" customHeight="1">
      <c r="B138" s="181"/>
      <c r="C138" s="182" t="s">
        <v>262</v>
      </c>
      <c r="D138" s="182" t="s">
        <v>214</v>
      </c>
      <c r="E138" s="183" t="s">
        <v>263</v>
      </c>
      <c r="F138" s="184" t="s">
        <v>264</v>
      </c>
      <c r="G138" s="185" t="s">
        <v>111</v>
      </c>
      <c r="H138" s="186">
        <v>22.655000000000001</v>
      </c>
      <c r="I138" s="187"/>
      <c r="J138" s="188">
        <f>ROUND(I138*H138,2)</f>
        <v>0</v>
      </c>
      <c r="K138" s="184" t="s">
        <v>218</v>
      </c>
      <c r="L138" s="41"/>
      <c r="M138" s="189" t="s">
        <v>5</v>
      </c>
      <c r="N138" s="190" t="s">
        <v>47</v>
      </c>
      <c r="O138" s="42"/>
      <c r="P138" s="191">
        <f>O138*H138</f>
        <v>0</v>
      </c>
      <c r="Q138" s="191">
        <v>2.65E-3</v>
      </c>
      <c r="R138" s="191">
        <f>Q138*H138</f>
        <v>6.0035750000000006E-2</v>
      </c>
      <c r="S138" s="191">
        <v>0</v>
      </c>
      <c r="T138" s="192">
        <f>S138*H138</f>
        <v>0</v>
      </c>
      <c r="AR138" s="24" t="s">
        <v>219</v>
      </c>
      <c r="AT138" s="24" t="s">
        <v>214</v>
      </c>
      <c r="AU138" s="24" t="s">
        <v>84</v>
      </c>
      <c r="AY138" s="24" t="s">
        <v>210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4" t="s">
        <v>24</v>
      </c>
      <c r="BK138" s="193">
        <f>ROUND(I138*H138,2)</f>
        <v>0</v>
      </c>
      <c r="BL138" s="24" t="s">
        <v>219</v>
      </c>
      <c r="BM138" s="24" t="s">
        <v>265</v>
      </c>
    </row>
    <row r="139" spans="2:65" s="12" customFormat="1">
      <c r="B139" s="194"/>
      <c r="D139" s="195" t="s">
        <v>221</v>
      </c>
      <c r="E139" s="196" t="s">
        <v>5</v>
      </c>
      <c r="F139" s="197" t="s">
        <v>252</v>
      </c>
      <c r="H139" s="196" t="s">
        <v>5</v>
      </c>
      <c r="I139" s="198"/>
      <c r="L139" s="194"/>
      <c r="M139" s="199"/>
      <c r="N139" s="200"/>
      <c r="O139" s="200"/>
      <c r="P139" s="200"/>
      <c r="Q139" s="200"/>
      <c r="R139" s="200"/>
      <c r="S139" s="200"/>
      <c r="T139" s="201"/>
      <c r="AT139" s="196" t="s">
        <v>221</v>
      </c>
      <c r="AU139" s="196" t="s">
        <v>84</v>
      </c>
      <c r="AV139" s="12" t="s">
        <v>24</v>
      </c>
      <c r="AW139" s="12" t="s">
        <v>39</v>
      </c>
      <c r="AX139" s="12" t="s">
        <v>76</v>
      </c>
      <c r="AY139" s="196" t="s">
        <v>210</v>
      </c>
    </row>
    <row r="140" spans="2:65" s="13" customFormat="1">
      <c r="B140" s="202"/>
      <c r="D140" s="195" t="s">
        <v>221</v>
      </c>
      <c r="E140" s="203" t="s">
        <v>5</v>
      </c>
      <c r="F140" s="204" t="s">
        <v>266</v>
      </c>
      <c r="H140" s="205">
        <v>15.52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221</v>
      </c>
      <c r="AU140" s="203" t="s">
        <v>84</v>
      </c>
      <c r="AV140" s="13" t="s">
        <v>84</v>
      </c>
      <c r="AW140" s="13" t="s">
        <v>39</v>
      </c>
      <c r="AX140" s="13" t="s">
        <v>76</v>
      </c>
      <c r="AY140" s="203" t="s">
        <v>210</v>
      </c>
    </row>
    <row r="141" spans="2:65" s="13" customFormat="1">
      <c r="B141" s="202"/>
      <c r="D141" s="195" t="s">
        <v>221</v>
      </c>
      <c r="E141" s="203" t="s">
        <v>5</v>
      </c>
      <c r="F141" s="204" t="s">
        <v>267</v>
      </c>
      <c r="H141" s="205">
        <v>-0.41799999999999998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221</v>
      </c>
      <c r="AU141" s="203" t="s">
        <v>84</v>
      </c>
      <c r="AV141" s="13" t="s">
        <v>84</v>
      </c>
      <c r="AW141" s="13" t="s">
        <v>39</v>
      </c>
      <c r="AX141" s="13" t="s">
        <v>76</v>
      </c>
      <c r="AY141" s="203" t="s">
        <v>210</v>
      </c>
    </row>
    <row r="142" spans="2:65" s="13" customFormat="1">
      <c r="B142" s="202"/>
      <c r="D142" s="195" t="s">
        <v>221</v>
      </c>
      <c r="E142" s="203" t="s">
        <v>5</v>
      </c>
      <c r="F142" s="204" t="s">
        <v>268</v>
      </c>
      <c r="H142" s="205">
        <v>4.0880000000000001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221</v>
      </c>
      <c r="AU142" s="203" t="s">
        <v>84</v>
      </c>
      <c r="AV142" s="13" t="s">
        <v>84</v>
      </c>
      <c r="AW142" s="13" t="s">
        <v>39</v>
      </c>
      <c r="AX142" s="13" t="s">
        <v>76</v>
      </c>
      <c r="AY142" s="203" t="s">
        <v>210</v>
      </c>
    </row>
    <row r="143" spans="2:65" s="13" customFormat="1">
      <c r="B143" s="202"/>
      <c r="D143" s="195" t="s">
        <v>221</v>
      </c>
      <c r="E143" s="203" t="s">
        <v>5</v>
      </c>
      <c r="F143" s="204" t="s">
        <v>269</v>
      </c>
      <c r="H143" s="205">
        <v>1.65</v>
      </c>
      <c r="I143" s="206"/>
      <c r="L143" s="202"/>
      <c r="M143" s="207"/>
      <c r="N143" s="208"/>
      <c r="O143" s="208"/>
      <c r="P143" s="208"/>
      <c r="Q143" s="208"/>
      <c r="R143" s="208"/>
      <c r="S143" s="208"/>
      <c r="T143" s="209"/>
      <c r="AT143" s="203" t="s">
        <v>221</v>
      </c>
      <c r="AU143" s="203" t="s">
        <v>84</v>
      </c>
      <c r="AV143" s="13" t="s">
        <v>84</v>
      </c>
      <c r="AW143" s="13" t="s">
        <v>39</v>
      </c>
      <c r="AX143" s="13" t="s">
        <v>76</v>
      </c>
      <c r="AY143" s="203" t="s">
        <v>210</v>
      </c>
    </row>
    <row r="144" spans="2:65" s="13" customFormat="1">
      <c r="B144" s="202"/>
      <c r="D144" s="195" t="s">
        <v>221</v>
      </c>
      <c r="E144" s="203" t="s">
        <v>5</v>
      </c>
      <c r="F144" s="204" t="s">
        <v>270</v>
      </c>
      <c r="H144" s="205">
        <v>1.8149999999999999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221</v>
      </c>
      <c r="AU144" s="203" t="s">
        <v>84</v>
      </c>
      <c r="AV144" s="13" t="s">
        <v>84</v>
      </c>
      <c r="AW144" s="13" t="s">
        <v>39</v>
      </c>
      <c r="AX144" s="13" t="s">
        <v>76</v>
      </c>
      <c r="AY144" s="203" t="s">
        <v>210</v>
      </c>
    </row>
    <row r="145" spans="2:65" s="14" customFormat="1">
      <c r="B145" s="210"/>
      <c r="D145" s="195" t="s">
        <v>221</v>
      </c>
      <c r="E145" s="211" t="s">
        <v>5</v>
      </c>
      <c r="F145" s="212" t="s">
        <v>239</v>
      </c>
      <c r="H145" s="213">
        <v>22.655000000000001</v>
      </c>
      <c r="I145" s="214"/>
      <c r="L145" s="210"/>
      <c r="M145" s="215"/>
      <c r="N145" s="216"/>
      <c r="O145" s="216"/>
      <c r="P145" s="216"/>
      <c r="Q145" s="216"/>
      <c r="R145" s="216"/>
      <c r="S145" s="216"/>
      <c r="T145" s="217"/>
      <c r="AT145" s="211" t="s">
        <v>221</v>
      </c>
      <c r="AU145" s="211" t="s">
        <v>84</v>
      </c>
      <c r="AV145" s="14" t="s">
        <v>219</v>
      </c>
      <c r="AW145" s="14" t="s">
        <v>39</v>
      </c>
      <c r="AX145" s="14" t="s">
        <v>24</v>
      </c>
      <c r="AY145" s="211" t="s">
        <v>210</v>
      </c>
    </row>
    <row r="146" spans="2:65" s="1" customFormat="1" ht="30.6" customHeight="1">
      <c r="B146" s="181"/>
      <c r="C146" s="182" t="s">
        <v>29</v>
      </c>
      <c r="D146" s="182" t="s">
        <v>214</v>
      </c>
      <c r="E146" s="183" t="s">
        <v>271</v>
      </c>
      <c r="F146" s="184" t="s">
        <v>272</v>
      </c>
      <c r="G146" s="185" t="s">
        <v>111</v>
      </c>
      <c r="H146" s="186">
        <v>22.655000000000001</v>
      </c>
      <c r="I146" s="187"/>
      <c r="J146" s="188">
        <f>ROUND(I146*H146,2)</f>
        <v>0</v>
      </c>
      <c r="K146" s="184" t="s">
        <v>218</v>
      </c>
      <c r="L146" s="41"/>
      <c r="M146" s="189" t="s">
        <v>5</v>
      </c>
      <c r="N146" s="190" t="s">
        <v>47</v>
      </c>
      <c r="O146" s="4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4" t="s">
        <v>219</v>
      </c>
      <c r="AT146" s="24" t="s">
        <v>214</v>
      </c>
      <c r="AU146" s="24" t="s">
        <v>84</v>
      </c>
      <c r="AY146" s="24" t="s">
        <v>210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4" t="s">
        <v>24</v>
      </c>
      <c r="BK146" s="193">
        <f>ROUND(I146*H146,2)</f>
        <v>0</v>
      </c>
      <c r="BL146" s="24" t="s">
        <v>219</v>
      </c>
      <c r="BM146" s="24" t="s">
        <v>273</v>
      </c>
    </row>
    <row r="147" spans="2:65" s="1" customFormat="1" ht="20.45" customHeight="1">
      <c r="B147" s="181"/>
      <c r="C147" s="182" t="s">
        <v>274</v>
      </c>
      <c r="D147" s="182" t="s">
        <v>214</v>
      </c>
      <c r="E147" s="183" t="s">
        <v>275</v>
      </c>
      <c r="F147" s="184" t="s">
        <v>276</v>
      </c>
      <c r="G147" s="185" t="s">
        <v>277</v>
      </c>
      <c r="H147" s="186">
        <v>0.47899999999999998</v>
      </c>
      <c r="I147" s="187"/>
      <c r="J147" s="188">
        <f>ROUND(I147*H147,2)</f>
        <v>0</v>
      </c>
      <c r="K147" s="184" t="s">
        <v>218</v>
      </c>
      <c r="L147" s="41"/>
      <c r="M147" s="189" t="s">
        <v>5</v>
      </c>
      <c r="N147" s="190" t="s">
        <v>47</v>
      </c>
      <c r="O147" s="42"/>
      <c r="P147" s="191">
        <f>O147*H147</f>
        <v>0</v>
      </c>
      <c r="Q147" s="191">
        <v>1.10951132</v>
      </c>
      <c r="R147" s="191">
        <f>Q147*H147</f>
        <v>0.53145592227999994</v>
      </c>
      <c r="S147" s="191">
        <v>0</v>
      </c>
      <c r="T147" s="192">
        <f>S147*H147</f>
        <v>0</v>
      </c>
      <c r="AR147" s="24" t="s">
        <v>219</v>
      </c>
      <c r="AT147" s="24" t="s">
        <v>214</v>
      </c>
      <c r="AU147" s="24" t="s">
        <v>84</v>
      </c>
      <c r="AY147" s="24" t="s">
        <v>210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4" t="s">
        <v>24</v>
      </c>
      <c r="BK147" s="193">
        <f>ROUND(I147*H147,2)</f>
        <v>0</v>
      </c>
      <c r="BL147" s="24" t="s">
        <v>219</v>
      </c>
      <c r="BM147" s="24" t="s">
        <v>278</v>
      </c>
    </row>
    <row r="148" spans="2:65" s="13" customFormat="1">
      <c r="B148" s="202"/>
      <c r="D148" s="195" t="s">
        <v>221</v>
      </c>
      <c r="E148" s="203" t="s">
        <v>5</v>
      </c>
      <c r="F148" s="204" t="s">
        <v>279</v>
      </c>
      <c r="H148" s="205">
        <v>0.628</v>
      </c>
      <c r="I148" s="206"/>
      <c r="L148" s="202"/>
      <c r="M148" s="207"/>
      <c r="N148" s="208"/>
      <c r="O148" s="208"/>
      <c r="P148" s="208"/>
      <c r="Q148" s="208"/>
      <c r="R148" s="208"/>
      <c r="S148" s="208"/>
      <c r="T148" s="209"/>
      <c r="AT148" s="203" t="s">
        <v>221</v>
      </c>
      <c r="AU148" s="203" t="s">
        <v>84</v>
      </c>
      <c r="AV148" s="13" t="s">
        <v>84</v>
      </c>
      <c r="AW148" s="13" t="s">
        <v>39</v>
      </c>
      <c r="AX148" s="13" t="s">
        <v>76</v>
      </c>
      <c r="AY148" s="203" t="s">
        <v>210</v>
      </c>
    </row>
    <row r="149" spans="2:65" s="13" customFormat="1">
      <c r="B149" s="202"/>
      <c r="D149" s="195" t="s">
        <v>221</v>
      </c>
      <c r="E149" s="203" t="s">
        <v>5</v>
      </c>
      <c r="F149" s="204" t="s">
        <v>280</v>
      </c>
      <c r="H149" s="205">
        <v>-0.14899999999999999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221</v>
      </c>
      <c r="AU149" s="203" t="s">
        <v>84</v>
      </c>
      <c r="AV149" s="13" t="s">
        <v>84</v>
      </c>
      <c r="AW149" s="13" t="s">
        <v>39</v>
      </c>
      <c r="AX149" s="13" t="s">
        <v>76</v>
      </c>
      <c r="AY149" s="203" t="s">
        <v>210</v>
      </c>
    </row>
    <row r="150" spans="2:65" s="14" customFormat="1">
      <c r="B150" s="210"/>
      <c r="D150" s="195" t="s">
        <v>221</v>
      </c>
      <c r="E150" s="211" t="s">
        <v>5</v>
      </c>
      <c r="F150" s="212" t="s">
        <v>239</v>
      </c>
      <c r="H150" s="213">
        <v>0.47899999999999998</v>
      </c>
      <c r="I150" s="214"/>
      <c r="L150" s="210"/>
      <c r="M150" s="215"/>
      <c r="N150" s="216"/>
      <c r="O150" s="216"/>
      <c r="P150" s="216"/>
      <c r="Q150" s="216"/>
      <c r="R150" s="216"/>
      <c r="S150" s="216"/>
      <c r="T150" s="217"/>
      <c r="AT150" s="211" t="s">
        <v>221</v>
      </c>
      <c r="AU150" s="211" t="s">
        <v>84</v>
      </c>
      <c r="AV150" s="14" t="s">
        <v>219</v>
      </c>
      <c r="AW150" s="14" t="s">
        <v>39</v>
      </c>
      <c r="AX150" s="14" t="s">
        <v>24</v>
      </c>
      <c r="AY150" s="211" t="s">
        <v>210</v>
      </c>
    </row>
    <row r="151" spans="2:65" s="11" customFormat="1" ht="29.85" customHeight="1">
      <c r="B151" s="168"/>
      <c r="D151" s="169" t="s">
        <v>75</v>
      </c>
      <c r="E151" s="179" t="s">
        <v>219</v>
      </c>
      <c r="F151" s="179" t="s">
        <v>281</v>
      </c>
      <c r="I151" s="171"/>
      <c r="J151" s="180">
        <f>BK151</f>
        <v>0</v>
      </c>
      <c r="L151" s="168"/>
      <c r="M151" s="173"/>
      <c r="N151" s="174"/>
      <c r="O151" s="174"/>
      <c r="P151" s="175">
        <f>SUM(P152:P192)</f>
        <v>0</v>
      </c>
      <c r="Q151" s="174"/>
      <c r="R151" s="175">
        <f>SUM(R152:R192)</f>
        <v>9.7261495829399998</v>
      </c>
      <c r="S151" s="174"/>
      <c r="T151" s="176">
        <f>SUM(T152:T192)</f>
        <v>0</v>
      </c>
      <c r="AR151" s="169" t="s">
        <v>24</v>
      </c>
      <c r="AT151" s="177" t="s">
        <v>75</v>
      </c>
      <c r="AU151" s="177" t="s">
        <v>24</v>
      </c>
      <c r="AY151" s="169" t="s">
        <v>210</v>
      </c>
      <c r="BK151" s="178">
        <f>SUM(BK152:BK192)</f>
        <v>0</v>
      </c>
    </row>
    <row r="152" spans="2:65" s="1" customFormat="1" ht="30.6" customHeight="1">
      <c r="B152" s="181"/>
      <c r="C152" s="182" t="s">
        <v>282</v>
      </c>
      <c r="D152" s="182" t="s">
        <v>214</v>
      </c>
      <c r="E152" s="183" t="s">
        <v>283</v>
      </c>
      <c r="F152" s="184" t="s">
        <v>284</v>
      </c>
      <c r="G152" s="185" t="s">
        <v>111</v>
      </c>
      <c r="H152" s="186">
        <v>66.619</v>
      </c>
      <c r="I152" s="187"/>
      <c r="J152" s="188">
        <f>ROUND(I152*H152,2)</f>
        <v>0</v>
      </c>
      <c r="K152" s="184" t="s">
        <v>218</v>
      </c>
      <c r="L152" s="41"/>
      <c r="M152" s="189" t="s">
        <v>5</v>
      </c>
      <c r="N152" s="190" t="s">
        <v>47</v>
      </c>
      <c r="O152" s="42"/>
      <c r="P152" s="191">
        <f>O152*H152</f>
        <v>0</v>
      </c>
      <c r="Q152" s="191">
        <v>1.017E-2</v>
      </c>
      <c r="R152" s="191">
        <f>Q152*H152</f>
        <v>0.67751523000000002</v>
      </c>
      <c r="S152" s="191">
        <v>0</v>
      </c>
      <c r="T152" s="192">
        <f>S152*H152</f>
        <v>0</v>
      </c>
      <c r="AR152" s="24" t="s">
        <v>285</v>
      </c>
      <c r="AT152" s="24" t="s">
        <v>214</v>
      </c>
      <c r="AU152" s="24" t="s">
        <v>84</v>
      </c>
      <c r="AY152" s="24" t="s">
        <v>210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4" t="s">
        <v>24</v>
      </c>
      <c r="BK152" s="193">
        <f>ROUND(I152*H152,2)</f>
        <v>0</v>
      </c>
      <c r="BL152" s="24" t="s">
        <v>285</v>
      </c>
      <c r="BM152" s="24" t="s">
        <v>286</v>
      </c>
    </row>
    <row r="153" spans="2:65" s="13" customFormat="1">
      <c r="B153" s="202"/>
      <c r="D153" s="195" t="s">
        <v>221</v>
      </c>
      <c r="E153" s="203" t="s">
        <v>5</v>
      </c>
      <c r="F153" s="204" t="s">
        <v>287</v>
      </c>
      <c r="H153" s="205">
        <v>42.969000000000001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221</v>
      </c>
      <c r="AU153" s="203" t="s">
        <v>84</v>
      </c>
      <c r="AV153" s="13" t="s">
        <v>84</v>
      </c>
      <c r="AW153" s="13" t="s">
        <v>39</v>
      </c>
      <c r="AX153" s="13" t="s">
        <v>76</v>
      </c>
      <c r="AY153" s="203" t="s">
        <v>210</v>
      </c>
    </row>
    <row r="154" spans="2:65" s="13" customFormat="1">
      <c r="B154" s="202"/>
      <c r="D154" s="195" t="s">
        <v>221</v>
      </c>
      <c r="E154" s="203" t="s">
        <v>5</v>
      </c>
      <c r="F154" s="204" t="s">
        <v>288</v>
      </c>
      <c r="H154" s="205">
        <v>23.65</v>
      </c>
      <c r="I154" s="206"/>
      <c r="L154" s="202"/>
      <c r="M154" s="207"/>
      <c r="N154" s="208"/>
      <c r="O154" s="208"/>
      <c r="P154" s="208"/>
      <c r="Q154" s="208"/>
      <c r="R154" s="208"/>
      <c r="S154" s="208"/>
      <c r="T154" s="209"/>
      <c r="AT154" s="203" t="s">
        <v>221</v>
      </c>
      <c r="AU154" s="203" t="s">
        <v>84</v>
      </c>
      <c r="AV154" s="13" t="s">
        <v>84</v>
      </c>
      <c r="AW154" s="13" t="s">
        <v>39</v>
      </c>
      <c r="AX154" s="13" t="s">
        <v>76</v>
      </c>
      <c r="AY154" s="203" t="s">
        <v>210</v>
      </c>
    </row>
    <row r="155" spans="2:65" s="14" customFormat="1">
      <c r="B155" s="210"/>
      <c r="D155" s="195" t="s">
        <v>221</v>
      </c>
      <c r="E155" s="211" t="s">
        <v>5</v>
      </c>
      <c r="F155" s="212" t="s">
        <v>239</v>
      </c>
      <c r="H155" s="213">
        <v>66.619</v>
      </c>
      <c r="I155" s="214"/>
      <c r="L155" s="210"/>
      <c r="M155" s="215"/>
      <c r="N155" s="216"/>
      <c r="O155" s="216"/>
      <c r="P155" s="216"/>
      <c r="Q155" s="216"/>
      <c r="R155" s="216"/>
      <c r="S155" s="216"/>
      <c r="T155" s="217"/>
      <c r="AT155" s="211" t="s">
        <v>221</v>
      </c>
      <c r="AU155" s="211" t="s">
        <v>84</v>
      </c>
      <c r="AV155" s="14" t="s">
        <v>219</v>
      </c>
      <c r="AW155" s="14" t="s">
        <v>39</v>
      </c>
      <c r="AX155" s="14" t="s">
        <v>24</v>
      </c>
      <c r="AY155" s="211" t="s">
        <v>210</v>
      </c>
    </row>
    <row r="156" spans="2:65" s="1" customFormat="1" ht="30.6" customHeight="1">
      <c r="B156" s="181"/>
      <c r="C156" s="182" t="s">
        <v>289</v>
      </c>
      <c r="D156" s="182" t="s">
        <v>214</v>
      </c>
      <c r="E156" s="183" t="s">
        <v>290</v>
      </c>
      <c r="F156" s="184" t="s">
        <v>291</v>
      </c>
      <c r="G156" s="185" t="s">
        <v>111</v>
      </c>
      <c r="H156" s="186">
        <v>66.619</v>
      </c>
      <c r="I156" s="187"/>
      <c r="J156" s="188">
        <f>ROUND(I156*H156,2)</f>
        <v>0</v>
      </c>
      <c r="K156" s="184" t="s">
        <v>218</v>
      </c>
      <c r="L156" s="41"/>
      <c r="M156" s="189" t="s">
        <v>5</v>
      </c>
      <c r="N156" s="190" t="s">
        <v>47</v>
      </c>
      <c r="O156" s="4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24" t="s">
        <v>219</v>
      </c>
      <c r="AT156" s="24" t="s">
        <v>214</v>
      </c>
      <c r="AU156" s="24" t="s">
        <v>84</v>
      </c>
      <c r="AY156" s="24" t="s">
        <v>210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4" t="s">
        <v>24</v>
      </c>
      <c r="BK156" s="193">
        <f>ROUND(I156*H156,2)</f>
        <v>0</v>
      </c>
      <c r="BL156" s="24" t="s">
        <v>219</v>
      </c>
      <c r="BM156" s="24" t="s">
        <v>292</v>
      </c>
    </row>
    <row r="157" spans="2:65" s="1" customFormat="1" ht="30.6" customHeight="1">
      <c r="B157" s="181"/>
      <c r="C157" s="182" t="s">
        <v>293</v>
      </c>
      <c r="D157" s="182" t="s">
        <v>214</v>
      </c>
      <c r="E157" s="183" t="s">
        <v>294</v>
      </c>
      <c r="F157" s="184" t="s">
        <v>295</v>
      </c>
      <c r="G157" s="185" t="s">
        <v>119</v>
      </c>
      <c r="H157" s="186">
        <v>1.0669999999999999</v>
      </c>
      <c r="I157" s="187"/>
      <c r="J157" s="188">
        <f>ROUND(I157*H157,2)</f>
        <v>0</v>
      </c>
      <c r="K157" s="184" t="s">
        <v>218</v>
      </c>
      <c r="L157" s="41"/>
      <c r="M157" s="189" t="s">
        <v>5</v>
      </c>
      <c r="N157" s="190" t="s">
        <v>47</v>
      </c>
      <c r="O157" s="42"/>
      <c r="P157" s="191">
        <f>O157*H157</f>
        <v>0</v>
      </c>
      <c r="Q157" s="191">
        <v>2.45336</v>
      </c>
      <c r="R157" s="191">
        <f>Q157*H157</f>
        <v>2.6177351199999999</v>
      </c>
      <c r="S157" s="191">
        <v>0</v>
      </c>
      <c r="T157" s="192">
        <f>S157*H157</f>
        <v>0</v>
      </c>
      <c r="AR157" s="24" t="s">
        <v>219</v>
      </c>
      <c r="AT157" s="24" t="s">
        <v>214</v>
      </c>
      <c r="AU157" s="24" t="s">
        <v>84</v>
      </c>
      <c r="AY157" s="24" t="s">
        <v>210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4" t="s">
        <v>24</v>
      </c>
      <c r="BK157" s="193">
        <f>ROUND(I157*H157,2)</f>
        <v>0</v>
      </c>
      <c r="BL157" s="24" t="s">
        <v>219</v>
      </c>
      <c r="BM157" s="24" t="s">
        <v>296</v>
      </c>
    </row>
    <row r="158" spans="2:65" s="12" customFormat="1">
      <c r="B158" s="194"/>
      <c r="D158" s="195" t="s">
        <v>221</v>
      </c>
      <c r="E158" s="196" t="s">
        <v>5</v>
      </c>
      <c r="F158" s="197" t="s">
        <v>297</v>
      </c>
      <c r="H158" s="196" t="s">
        <v>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6" t="s">
        <v>221</v>
      </c>
      <c r="AU158" s="196" t="s">
        <v>84</v>
      </c>
      <c r="AV158" s="12" t="s">
        <v>24</v>
      </c>
      <c r="AW158" s="12" t="s">
        <v>39</v>
      </c>
      <c r="AX158" s="12" t="s">
        <v>76</v>
      </c>
      <c r="AY158" s="196" t="s">
        <v>210</v>
      </c>
    </row>
    <row r="159" spans="2:65" s="13" customFormat="1">
      <c r="B159" s="202"/>
      <c r="D159" s="195" t="s">
        <v>221</v>
      </c>
      <c r="E159" s="203" t="s">
        <v>5</v>
      </c>
      <c r="F159" s="204" t="s">
        <v>298</v>
      </c>
      <c r="H159" s="205">
        <v>0.79800000000000004</v>
      </c>
      <c r="I159" s="206"/>
      <c r="L159" s="202"/>
      <c r="M159" s="207"/>
      <c r="N159" s="208"/>
      <c r="O159" s="208"/>
      <c r="P159" s="208"/>
      <c r="Q159" s="208"/>
      <c r="R159" s="208"/>
      <c r="S159" s="208"/>
      <c r="T159" s="209"/>
      <c r="AT159" s="203" t="s">
        <v>221</v>
      </c>
      <c r="AU159" s="203" t="s">
        <v>84</v>
      </c>
      <c r="AV159" s="13" t="s">
        <v>84</v>
      </c>
      <c r="AW159" s="13" t="s">
        <v>39</v>
      </c>
      <c r="AX159" s="13" t="s">
        <v>76</v>
      </c>
      <c r="AY159" s="203" t="s">
        <v>210</v>
      </c>
    </row>
    <row r="160" spans="2:65" s="13" customFormat="1">
      <c r="B160" s="202"/>
      <c r="D160" s="195" t="s">
        <v>221</v>
      </c>
      <c r="E160" s="203" t="s">
        <v>5</v>
      </c>
      <c r="F160" s="204" t="s">
        <v>299</v>
      </c>
      <c r="H160" s="205">
        <v>0.26900000000000002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221</v>
      </c>
      <c r="AU160" s="203" t="s">
        <v>84</v>
      </c>
      <c r="AV160" s="13" t="s">
        <v>84</v>
      </c>
      <c r="AW160" s="13" t="s">
        <v>39</v>
      </c>
      <c r="AX160" s="13" t="s">
        <v>76</v>
      </c>
      <c r="AY160" s="203" t="s">
        <v>210</v>
      </c>
    </row>
    <row r="161" spans="2:65" s="14" customFormat="1">
      <c r="B161" s="210"/>
      <c r="D161" s="195" t="s">
        <v>221</v>
      </c>
      <c r="E161" s="211" t="s">
        <v>5</v>
      </c>
      <c r="F161" s="212" t="s">
        <v>239</v>
      </c>
      <c r="H161" s="213">
        <v>1.0669999999999999</v>
      </c>
      <c r="I161" s="214"/>
      <c r="L161" s="210"/>
      <c r="M161" s="215"/>
      <c r="N161" s="216"/>
      <c r="O161" s="216"/>
      <c r="P161" s="216"/>
      <c r="Q161" s="216"/>
      <c r="R161" s="216"/>
      <c r="S161" s="216"/>
      <c r="T161" s="217"/>
      <c r="AT161" s="211" t="s">
        <v>221</v>
      </c>
      <c r="AU161" s="211" t="s">
        <v>84</v>
      </c>
      <c r="AV161" s="14" t="s">
        <v>219</v>
      </c>
      <c r="AW161" s="14" t="s">
        <v>39</v>
      </c>
      <c r="AX161" s="14" t="s">
        <v>24</v>
      </c>
      <c r="AY161" s="211" t="s">
        <v>210</v>
      </c>
    </row>
    <row r="162" spans="2:65" s="1" customFormat="1" ht="40.9" customHeight="1">
      <c r="B162" s="181"/>
      <c r="C162" s="182" t="s">
        <v>11</v>
      </c>
      <c r="D162" s="182" t="s">
        <v>214</v>
      </c>
      <c r="E162" s="183" t="s">
        <v>300</v>
      </c>
      <c r="F162" s="184" t="s">
        <v>301</v>
      </c>
      <c r="G162" s="185" t="s">
        <v>111</v>
      </c>
      <c r="H162" s="186">
        <v>3.786</v>
      </c>
      <c r="I162" s="187"/>
      <c r="J162" s="188">
        <f>ROUND(I162*H162,2)</f>
        <v>0</v>
      </c>
      <c r="K162" s="184" t="s">
        <v>218</v>
      </c>
      <c r="L162" s="41"/>
      <c r="M162" s="189" t="s">
        <v>5</v>
      </c>
      <c r="N162" s="190" t="s">
        <v>47</v>
      </c>
      <c r="O162" s="42"/>
      <c r="P162" s="191">
        <f>O162*H162</f>
        <v>0</v>
      </c>
      <c r="Q162" s="191">
        <v>7.6999999999999996E-4</v>
      </c>
      <c r="R162" s="191">
        <f>Q162*H162</f>
        <v>2.9152200000000001E-3</v>
      </c>
      <c r="S162" s="191">
        <v>0</v>
      </c>
      <c r="T162" s="192">
        <f>S162*H162</f>
        <v>0</v>
      </c>
      <c r="AR162" s="24" t="s">
        <v>219</v>
      </c>
      <c r="AT162" s="24" t="s">
        <v>214</v>
      </c>
      <c r="AU162" s="24" t="s">
        <v>84</v>
      </c>
      <c r="AY162" s="24" t="s">
        <v>210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4" t="s">
        <v>24</v>
      </c>
      <c r="BK162" s="193">
        <f>ROUND(I162*H162,2)</f>
        <v>0</v>
      </c>
      <c r="BL162" s="24" t="s">
        <v>219</v>
      </c>
      <c r="BM162" s="24" t="s">
        <v>302</v>
      </c>
    </row>
    <row r="163" spans="2:65" s="12" customFormat="1">
      <c r="B163" s="194"/>
      <c r="D163" s="195" t="s">
        <v>221</v>
      </c>
      <c r="E163" s="196" t="s">
        <v>5</v>
      </c>
      <c r="F163" s="197" t="s">
        <v>297</v>
      </c>
      <c r="H163" s="196" t="s">
        <v>5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6" t="s">
        <v>221</v>
      </c>
      <c r="AU163" s="196" t="s">
        <v>84</v>
      </c>
      <c r="AV163" s="12" t="s">
        <v>24</v>
      </c>
      <c r="AW163" s="12" t="s">
        <v>39</v>
      </c>
      <c r="AX163" s="12" t="s">
        <v>76</v>
      </c>
      <c r="AY163" s="196" t="s">
        <v>210</v>
      </c>
    </row>
    <row r="164" spans="2:65" s="13" customFormat="1">
      <c r="B164" s="202"/>
      <c r="D164" s="195" t="s">
        <v>221</v>
      </c>
      <c r="E164" s="203" t="s">
        <v>5</v>
      </c>
      <c r="F164" s="204" t="s">
        <v>303</v>
      </c>
      <c r="H164" s="205">
        <v>1.996</v>
      </c>
      <c r="I164" s="206"/>
      <c r="L164" s="202"/>
      <c r="M164" s="207"/>
      <c r="N164" s="208"/>
      <c r="O164" s="208"/>
      <c r="P164" s="208"/>
      <c r="Q164" s="208"/>
      <c r="R164" s="208"/>
      <c r="S164" s="208"/>
      <c r="T164" s="209"/>
      <c r="AT164" s="203" t="s">
        <v>221</v>
      </c>
      <c r="AU164" s="203" t="s">
        <v>84</v>
      </c>
      <c r="AV164" s="13" t="s">
        <v>84</v>
      </c>
      <c r="AW164" s="13" t="s">
        <v>39</v>
      </c>
      <c r="AX164" s="13" t="s">
        <v>76</v>
      </c>
      <c r="AY164" s="203" t="s">
        <v>210</v>
      </c>
    </row>
    <row r="165" spans="2:65" s="13" customFormat="1">
      <c r="B165" s="202"/>
      <c r="D165" s="195" t="s">
        <v>221</v>
      </c>
      <c r="E165" s="203" t="s">
        <v>5</v>
      </c>
      <c r="F165" s="204" t="s">
        <v>304</v>
      </c>
      <c r="H165" s="205">
        <v>1.79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221</v>
      </c>
      <c r="AU165" s="203" t="s">
        <v>84</v>
      </c>
      <c r="AV165" s="13" t="s">
        <v>84</v>
      </c>
      <c r="AW165" s="13" t="s">
        <v>39</v>
      </c>
      <c r="AX165" s="13" t="s">
        <v>76</v>
      </c>
      <c r="AY165" s="203" t="s">
        <v>210</v>
      </c>
    </row>
    <row r="166" spans="2:65" s="14" customFormat="1">
      <c r="B166" s="210"/>
      <c r="D166" s="195" t="s">
        <v>221</v>
      </c>
      <c r="E166" s="211" t="s">
        <v>5</v>
      </c>
      <c r="F166" s="212" t="s">
        <v>239</v>
      </c>
      <c r="H166" s="213">
        <v>3.786</v>
      </c>
      <c r="I166" s="214"/>
      <c r="L166" s="210"/>
      <c r="M166" s="215"/>
      <c r="N166" s="216"/>
      <c r="O166" s="216"/>
      <c r="P166" s="216"/>
      <c r="Q166" s="216"/>
      <c r="R166" s="216"/>
      <c r="S166" s="216"/>
      <c r="T166" s="217"/>
      <c r="AT166" s="211" t="s">
        <v>221</v>
      </c>
      <c r="AU166" s="211" t="s">
        <v>84</v>
      </c>
      <c r="AV166" s="14" t="s">
        <v>219</v>
      </c>
      <c r="AW166" s="14" t="s">
        <v>39</v>
      </c>
      <c r="AX166" s="14" t="s">
        <v>24</v>
      </c>
      <c r="AY166" s="211" t="s">
        <v>210</v>
      </c>
    </row>
    <row r="167" spans="2:65" s="1" customFormat="1" ht="40.9" customHeight="1">
      <c r="B167" s="181"/>
      <c r="C167" s="182" t="s">
        <v>285</v>
      </c>
      <c r="D167" s="182" t="s">
        <v>214</v>
      </c>
      <c r="E167" s="183" t="s">
        <v>305</v>
      </c>
      <c r="F167" s="184" t="s">
        <v>306</v>
      </c>
      <c r="G167" s="185" t="s">
        <v>111</v>
      </c>
      <c r="H167" s="186">
        <v>3.786</v>
      </c>
      <c r="I167" s="187"/>
      <c r="J167" s="188">
        <f>ROUND(I167*H167,2)</f>
        <v>0</v>
      </c>
      <c r="K167" s="184" t="s">
        <v>218</v>
      </c>
      <c r="L167" s="41"/>
      <c r="M167" s="189" t="s">
        <v>5</v>
      </c>
      <c r="N167" s="190" t="s">
        <v>47</v>
      </c>
      <c r="O167" s="4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24" t="s">
        <v>219</v>
      </c>
      <c r="AT167" s="24" t="s">
        <v>214</v>
      </c>
      <c r="AU167" s="24" t="s">
        <v>84</v>
      </c>
      <c r="AY167" s="24" t="s">
        <v>210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4" t="s">
        <v>24</v>
      </c>
      <c r="BK167" s="193">
        <f>ROUND(I167*H167,2)</f>
        <v>0</v>
      </c>
      <c r="BL167" s="24" t="s">
        <v>219</v>
      </c>
      <c r="BM167" s="24" t="s">
        <v>307</v>
      </c>
    </row>
    <row r="168" spans="2:65" s="1" customFormat="1" ht="30.6" customHeight="1">
      <c r="B168" s="181"/>
      <c r="C168" s="182" t="s">
        <v>308</v>
      </c>
      <c r="D168" s="182" t="s">
        <v>214</v>
      </c>
      <c r="E168" s="183" t="s">
        <v>309</v>
      </c>
      <c r="F168" s="184" t="s">
        <v>310</v>
      </c>
      <c r="G168" s="185" t="s">
        <v>111</v>
      </c>
      <c r="H168" s="186">
        <v>3.7349999999999999</v>
      </c>
      <c r="I168" s="187"/>
      <c r="J168" s="188">
        <f>ROUND(I168*H168,2)</f>
        <v>0</v>
      </c>
      <c r="K168" s="184" t="s">
        <v>218</v>
      </c>
      <c r="L168" s="41"/>
      <c r="M168" s="189" t="s">
        <v>5</v>
      </c>
      <c r="N168" s="190" t="s">
        <v>47</v>
      </c>
      <c r="O168" s="42"/>
      <c r="P168" s="191">
        <f>O168*H168</f>
        <v>0</v>
      </c>
      <c r="Q168" s="191">
        <v>1.115E-2</v>
      </c>
      <c r="R168" s="191">
        <f>Q168*H168</f>
        <v>4.1645250000000002E-2</v>
      </c>
      <c r="S168" s="191">
        <v>0</v>
      </c>
      <c r="T168" s="192">
        <f>S168*H168</f>
        <v>0</v>
      </c>
      <c r="AR168" s="24" t="s">
        <v>219</v>
      </c>
      <c r="AT168" s="24" t="s">
        <v>214</v>
      </c>
      <c r="AU168" s="24" t="s">
        <v>84</v>
      </c>
      <c r="AY168" s="24" t="s">
        <v>210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4" t="s">
        <v>24</v>
      </c>
      <c r="BK168" s="193">
        <f>ROUND(I168*H168,2)</f>
        <v>0</v>
      </c>
      <c r="BL168" s="24" t="s">
        <v>219</v>
      </c>
      <c r="BM168" s="24" t="s">
        <v>311</v>
      </c>
    </row>
    <row r="169" spans="2:65" s="12" customFormat="1">
      <c r="B169" s="194"/>
      <c r="D169" s="195" t="s">
        <v>221</v>
      </c>
      <c r="E169" s="196" t="s">
        <v>5</v>
      </c>
      <c r="F169" s="197" t="s">
        <v>297</v>
      </c>
      <c r="H169" s="196" t="s">
        <v>5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6" t="s">
        <v>221</v>
      </c>
      <c r="AU169" s="196" t="s">
        <v>84</v>
      </c>
      <c r="AV169" s="12" t="s">
        <v>24</v>
      </c>
      <c r="AW169" s="12" t="s">
        <v>39</v>
      </c>
      <c r="AX169" s="12" t="s">
        <v>76</v>
      </c>
      <c r="AY169" s="196" t="s">
        <v>210</v>
      </c>
    </row>
    <row r="170" spans="2:65" s="13" customFormat="1">
      <c r="B170" s="202"/>
      <c r="D170" s="195" t="s">
        <v>221</v>
      </c>
      <c r="E170" s="203" t="s">
        <v>5</v>
      </c>
      <c r="F170" s="204" t="s">
        <v>312</v>
      </c>
      <c r="H170" s="205">
        <v>2.661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221</v>
      </c>
      <c r="AU170" s="203" t="s">
        <v>84</v>
      </c>
      <c r="AV170" s="13" t="s">
        <v>84</v>
      </c>
      <c r="AW170" s="13" t="s">
        <v>39</v>
      </c>
      <c r="AX170" s="13" t="s">
        <v>76</v>
      </c>
      <c r="AY170" s="203" t="s">
        <v>210</v>
      </c>
    </row>
    <row r="171" spans="2:65" s="13" customFormat="1">
      <c r="B171" s="202"/>
      <c r="D171" s="195" t="s">
        <v>221</v>
      </c>
      <c r="E171" s="203" t="s">
        <v>5</v>
      </c>
      <c r="F171" s="204" t="s">
        <v>313</v>
      </c>
      <c r="H171" s="205">
        <v>1.0740000000000001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221</v>
      </c>
      <c r="AU171" s="203" t="s">
        <v>84</v>
      </c>
      <c r="AV171" s="13" t="s">
        <v>84</v>
      </c>
      <c r="AW171" s="13" t="s">
        <v>39</v>
      </c>
      <c r="AX171" s="13" t="s">
        <v>76</v>
      </c>
      <c r="AY171" s="203" t="s">
        <v>210</v>
      </c>
    </row>
    <row r="172" spans="2:65" s="14" customFormat="1">
      <c r="B172" s="210"/>
      <c r="D172" s="195" t="s">
        <v>221</v>
      </c>
      <c r="E172" s="211" t="s">
        <v>5</v>
      </c>
      <c r="F172" s="212" t="s">
        <v>239</v>
      </c>
      <c r="H172" s="213">
        <v>3.7349999999999999</v>
      </c>
      <c r="I172" s="214"/>
      <c r="L172" s="210"/>
      <c r="M172" s="215"/>
      <c r="N172" s="216"/>
      <c r="O172" s="216"/>
      <c r="P172" s="216"/>
      <c r="Q172" s="216"/>
      <c r="R172" s="216"/>
      <c r="S172" s="216"/>
      <c r="T172" s="217"/>
      <c r="AT172" s="211" t="s">
        <v>221</v>
      </c>
      <c r="AU172" s="211" t="s">
        <v>84</v>
      </c>
      <c r="AV172" s="14" t="s">
        <v>219</v>
      </c>
      <c r="AW172" s="14" t="s">
        <v>39</v>
      </c>
      <c r="AX172" s="14" t="s">
        <v>24</v>
      </c>
      <c r="AY172" s="211" t="s">
        <v>210</v>
      </c>
    </row>
    <row r="173" spans="2:65" s="1" customFormat="1" ht="30.6" customHeight="1">
      <c r="B173" s="181"/>
      <c r="C173" s="182" t="s">
        <v>314</v>
      </c>
      <c r="D173" s="182" t="s">
        <v>214</v>
      </c>
      <c r="E173" s="183" t="s">
        <v>315</v>
      </c>
      <c r="F173" s="184" t="s">
        <v>316</v>
      </c>
      <c r="G173" s="185" t="s">
        <v>111</v>
      </c>
      <c r="H173" s="186">
        <v>3.7349999999999999</v>
      </c>
      <c r="I173" s="187"/>
      <c r="J173" s="188">
        <f>ROUND(I173*H173,2)</f>
        <v>0</v>
      </c>
      <c r="K173" s="184" t="s">
        <v>218</v>
      </c>
      <c r="L173" s="41"/>
      <c r="M173" s="189" t="s">
        <v>5</v>
      </c>
      <c r="N173" s="190" t="s">
        <v>47</v>
      </c>
      <c r="O173" s="4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4" t="s">
        <v>219</v>
      </c>
      <c r="AT173" s="24" t="s">
        <v>214</v>
      </c>
      <c r="AU173" s="24" t="s">
        <v>84</v>
      </c>
      <c r="AY173" s="24" t="s">
        <v>210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4" t="s">
        <v>24</v>
      </c>
      <c r="BK173" s="193">
        <f>ROUND(I173*H173,2)</f>
        <v>0</v>
      </c>
      <c r="BL173" s="24" t="s">
        <v>219</v>
      </c>
      <c r="BM173" s="24" t="s">
        <v>317</v>
      </c>
    </row>
    <row r="174" spans="2:65" s="1" customFormat="1" ht="40.9" customHeight="1">
      <c r="B174" s="181"/>
      <c r="C174" s="182" t="s">
        <v>318</v>
      </c>
      <c r="D174" s="182" t="s">
        <v>214</v>
      </c>
      <c r="E174" s="183" t="s">
        <v>319</v>
      </c>
      <c r="F174" s="184" t="s">
        <v>320</v>
      </c>
      <c r="G174" s="185" t="s">
        <v>277</v>
      </c>
      <c r="H174" s="186">
        <v>0.14899999999999999</v>
      </c>
      <c r="I174" s="187"/>
      <c r="J174" s="188">
        <f>ROUND(I174*H174,2)</f>
        <v>0</v>
      </c>
      <c r="K174" s="184" t="s">
        <v>218</v>
      </c>
      <c r="L174" s="41"/>
      <c r="M174" s="189" t="s">
        <v>5</v>
      </c>
      <c r="N174" s="190" t="s">
        <v>47</v>
      </c>
      <c r="O174" s="42"/>
      <c r="P174" s="191">
        <f>O174*H174</f>
        <v>0</v>
      </c>
      <c r="Q174" s="191">
        <v>1.05464</v>
      </c>
      <c r="R174" s="191">
        <f>Q174*H174</f>
        <v>0.15714136000000001</v>
      </c>
      <c r="S174" s="191">
        <v>0</v>
      </c>
      <c r="T174" s="192">
        <f>S174*H174</f>
        <v>0</v>
      </c>
      <c r="AR174" s="24" t="s">
        <v>219</v>
      </c>
      <c r="AT174" s="24" t="s">
        <v>214</v>
      </c>
      <c r="AU174" s="24" t="s">
        <v>84</v>
      </c>
      <c r="AY174" s="24" t="s">
        <v>210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4" t="s">
        <v>24</v>
      </c>
      <c r="BK174" s="193">
        <f>ROUND(I174*H174,2)</f>
        <v>0</v>
      </c>
      <c r="BL174" s="24" t="s">
        <v>219</v>
      </c>
      <c r="BM174" s="24" t="s">
        <v>321</v>
      </c>
    </row>
    <row r="175" spans="2:65" s="13" customFormat="1">
      <c r="B175" s="202"/>
      <c r="D175" s="195" t="s">
        <v>221</v>
      </c>
      <c r="F175" s="204" t="s">
        <v>322</v>
      </c>
      <c r="H175" s="205">
        <v>0.14899999999999999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221</v>
      </c>
      <c r="AU175" s="203" t="s">
        <v>84</v>
      </c>
      <c r="AV175" s="13" t="s">
        <v>84</v>
      </c>
      <c r="AW175" s="13" t="s">
        <v>6</v>
      </c>
      <c r="AX175" s="13" t="s">
        <v>24</v>
      </c>
      <c r="AY175" s="203" t="s">
        <v>210</v>
      </c>
    </row>
    <row r="176" spans="2:65" s="1" customFormat="1" ht="14.45" customHeight="1">
      <c r="B176" s="181"/>
      <c r="C176" s="182" t="s">
        <v>323</v>
      </c>
      <c r="D176" s="182" t="s">
        <v>214</v>
      </c>
      <c r="E176" s="183" t="s">
        <v>324</v>
      </c>
      <c r="F176" s="184" t="s">
        <v>325</v>
      </c>
      <c r="G176" s="185" t="s">
        <v>119</v>
      </c>
      <c r="H176" s="186">
        <v>2.3780000000000001</v>
      </c>
      <c r="I176" s="187"/>
      <c r="J176" s="188">
        <f>ROUND(I176*H176,2)</f>
        <v>0</v>
      </c>
      <c r="K176" s="184" t="s">
        <v>218</v>
      </c>
      <c r="L176" s="41"/>
      <c r="M176" s="189" t="s">
        <v>5</v>
      </c>
      <c r="N176" s="190" t="s">
        <v>47</v>
      </c>
      <c r="O176" s="42"/>
      <c r="P176" s="191">
        <f>O176*H176</f>
        <v>0</v>
      </c>
      <c r="Q176" s="191">
        <v>2.4533999999999998</v>
      </c>
      <c r="R176" s="191">
        <f>Q176*H176</f>
        <v>5.8341851999999994</v>
      </c>
      <c r="S176" s="191">
        <v>0</v>
      </c>
      <c r="T176" s="192">
        <f>S176*H176</f>
        <v>0</v>
      </c>
      <c r="AR176" s="24" t="s">
        <v>219</v>
      </c>
      <c r="AT176" s="24" t="s">
        <v>214</v>
      </c>
      <c r="AU176" s="24" t="s">
        <v>84</v>
      </c>
      <c r="AY176" s="24" t="s">
        <v>210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4" t="s">
        <v>24</v>
      </c>
      <c r="BK176" s="193">
        <f>ROUND(I176*H176,2)</f>
        <v>0</v>
      </c>
      <c r="BL176" s="24" t="s">
        <v>219</v>
      </c>
      <c r="BM176" s="24" t="s">
        <v>326</v>
      </c>
    </row>
    <row r="177" spans="2:65" s="13" customFormat="1">
      <c r="B177" s="202"/>
      <c r="D177" s="195" t="s">
        <v>221</v>
      </c>
      <c r="E177" s="203" t="s">
        <v>5</v>
      </c>
      <c r="F177" s="204" t="s">
        <v>327</v>
      </c>
      <c r="H177" s="205">
        <v>1.696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221</v>
      </c>
      <c r="AU177" s="203" t="s">
        <v>84</v>
      </c>
      <c r="AV177" s="13" t="s">
        <v>84</v>
      </c>
      <c r="AW177" s="13" t="s">
        <v>39</v>
      </c>
      <c r="AX177" s="13" t="s">
        <v>76</v>
      </c>
      <c r="AY177" s="203" t="s">
        <v>210</v>
      </c>
    </row>
    <row r="178" spans="2:65" s="13" customFormat="1">
      <c r="B178" s="202"/>
      <c r="D178" s="195" t="s">
        <v>221</v>
      </c>
      <c r="E178" s="203" t="s">
        <v>5</v>
      </c>
      <c r="F178" s="204" t="s">
        <v>328</v>
      </c>
      <c r="H178" s="205">
        <v>0.17799999999999999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221</v>
      </c>
      <c r="AU178" s="203" t="s">
        <v>84</v>
      </c>
      <c r="AV178" s="13" t="s">
        <v>84</v>
      </c>
      <c r="AW178" s="13" t="s">
        <v>39</v>
      </c>
      <c r="AX178" s="13" t="s">
        <v>76</v>
      </c>
      <c r="AY178" s="203" t="s">
        <v>210</v>
      </c>
    </row>
    <row r="179" spans="2:65" s="13" customFormat="1">
      <c r="B179" s="202"/>
      <c r="D179" s="195" t="s">
        <v>221</v>
      </c>
      <c r="E179" s="203" t="s">
        <v>5</v>
      </c>
      <c r="F179" s="204" t="s">
        <v>329</v>
      </c>
      <c r="H179" s="205">
        <v>0.504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221</v>
      </c>
      <c r="AU179" s="203" t="s">
        <v>84</v>
      </c>
      <c r="AV179" s="13" t="s">
        <v>84</v>
      </c>
      <c r="AW179" s="13" t="s">
        <v>39</v>
      </c>
      <c r="AX179" s="13" t="s">
        <v>76</v>
      </c>
      <c r="AY179" s="203" t="s">
        <v>210</v>
      </c>
    </row>
    <row r="180" spans="2:65" s="14" customFormat="1">
      <c r="B180" s="210"/>
      <c r="D180" s="195" t="s">
        <v>221</v>
      </c>
      <c r="E180" s="211" t="s">
        <v>5</v>
      </c>
      <c r="F180" s="212" t="s">
        <v>239</v>
      </c>
      <c r="H180" s="213">
        <v>2.3780000000000001</v>
      </c>
      <c r="I180" s="214"/>
      <c r="L180" s="210"/>
      <c r="M180" s="215"/>
      <c r="N180" s="216"/>
      <c r="O180" s="216"/>
      <c r="P180" s="216"/>
      <c r="Q180" s="216"/>
      <c r="R180" s="216"/>
      <c r="S180" s="216"/>
      <c r="T180" s="217"/>
      <c r="AT180" s="211" t="s">
        <v>221</v>
      </c>
      <c r="AU180" s="211" t="s">
        <v>84</v>
      </c>
      <c r="AV180" s="14" t="s">
        <v>219</v>
      </c>
      <c r="AW180" s="14" t="s">
        <v>39</v>
      </c>
      <c r="AX180" s="14" t="s">
        <v>24</v>
      </c>
      <c r="AY180" s="211" t="s">
        <v>210</v>
      </c>
    </row>
    <row r="181" spans="2:65" s="1" customFormat="1" ht="14.45" customHeight="1">
      <c r="B181" s="181"/>
      <c r="C181" s="182" t="s">
        <v>10</v>
      </c>
      <c r="D181" s="182" t="s">
        <v>214</v>
      </c>
      <c r="E181" s="183" t="s">
        <v>330</v>
      </c>
      <c r="F181" s="184" t="s">
        <v>331</v>
      </c>
      <c r="G181" s="185" t="s">
        <v>111</v>
      </c>
      <c r="H181" s="186">
        <v>11</v>
      </c>
      <c r="I181" s="187"/>
      <c r="J181" s="188">
        <f>ROUND(I181*H181,2)</f>
        <v>0</v>
      </c>
      <c r="K181" s="184" t="s">
        <v>218</v>
      </c>
      <c r="L181" s="41"/>
      <c r="M181" s="189" t="s">
        <v>5</v>
      </c>
      <c r="N181" s="190" t="s">
        <v>47</v>
      </c>
      <c r="O181" s="42"/>
      <c r="P181" s="191">
        <f>O181*H181</f>
        <v>0</v>
      </c>
      <c r="Q181" s="191">
        <v>5.1946400000000004E-3</v>
      </c>
      <c r="R181" s="191">
        <f>Q181*H181</f>
        <v>5.7141040000000004E-2</v>
      </c>
      <c r="S181" s="191">
        <v>0</v>
      </c>
      <c r="T181" s="192">
        <f>S181*H181</f>
        <v>0</v>
      </c>
      <c r="AR181" s="24" t="s">
        <v>219</v>
      </c>
      <c r="AT181" s="24" t="s">
        <v>214</v>
      </c>
      <c r="AU181" s="24" t="s">
        <v>84</v>
      </c>
      <c r="AY181" s="24" t="s">
        <v>210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4" t="s">
        <v>24</v>
      </c>
      <c r="BK181" s="193">
        <f>ROUND(I181*H181,2)</f>
        <v>0</v>
      </c>
      <c r="BL181" s="24" t="s">
        <v>219</v>
      </c>
      <c r="BM181" s="24" t="s">
        <v>332</v>
      </c>
    </row>
    <row r="182" spans="2:65" s="13" customFormat="1">
      <c r="B182" s="202"/>
      <c r="D182" s="195" t="s">
        <v>221</v>
      </c>
      <c r="E182" s="203" t="s">
        <v>5</v>
      </c>
      <c r="F182" s="204" t="s">
        <v>333</v>
      </c>
      <c r="H182" s="205">
        <v>8.48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221</v>
      </c>
      <c r="AU182" s="203" t="s">
        <v>84</v>
      </c>
      <c r="AV182" s="13" t="s">
        <v>84</v>
      </c>
      <c r="AW182" s="13" t="s">
        <v>39</v>
      </c>
      <c r="AX182" s="13" t="s">
        <v>76</v>
      </c>
      <c r="AY182" s="203" t="s">
        <v>210</v>
      </c>
    </row>
    <row r="183" spans="2:65" s="13" customFormat="1">
      <c r="B183" s="202"/>
      <c r="D183" s="195" t="s">
        <v>221</v>
      </c>
      <c r="E183" s="203" t="s">
        <v>5</v>
      </c>
      <c r="F183" s="204" t="s">
        <v>334</v>
      </c>
      <c r="H183" s="205">
        <v>2.52</v>
      </c>
      <c r="I183" s="206"/>
      <c r="L183" s="202"/>
      <c r="M183" s="207"/>
      <c r="N183" s="208"/>
      <c r="O183" s="208"/>
      <c r="P183" s="208"/>
      <c r="Q183" s="208"/>
      <c r="R183" s="208"/>
      <c r="S183" s="208"/>
      <c r="T183" s="209"/>
      <c r="AT183" s="203" t="s">
        <v>221</v>
      </c>
      <c r="AU183" s="203" t="s">
        <v>84</v>
      </c>
      <c r="AV183" s="13" t="s">
        <v>84</v>
      </c>
      <c r="AW183" s="13" t="s">
        <v>39</v>
      </c>
      <c r="AX183" s="13" t="s">
        <v>76</v>
      </c>
      <c r="AY183" s="203" t="s">
        <v>210</v>
      </c>
    </row>
    <row r="184" spans="2:65" s="14" customFormat="1">
      <c r="B184" s="210"/>
      <c r="D184" s="195" t="s">
        <v>221</v>
      </c>
      <c r="E184" s="211" t="s">
        <v>5</v>
      </c>
      <c r="F184" s="212" t="s">
        <v>239</v>
      </c>
      <c r="H184" s="213">
        <v>11</v>
      </c>
      <c r="I184" s="214"/>
      <c r="L184" s="210"/>
      <c r="M184" s="215"/>
      <c r="N184" s="216"/>
      <c r="O184" s="216"/>
      <c r="P184" s="216"/>
      <c r="Q184" s="216"/>
      <c r="R184" s="216"/>
      <c r="S184" s="216"/>
      <c r="T184" s="217"/>
      <c r="AT184" s="211" t="s">
        <v>221</v>
      </c>
      <c r="AU184" s="211" t="s">
        <v>84</v>
      </c>
      <c r="AV184" s="14" t="s">
        <v>219</v>
      </c>
      <c r="AW184" s="14" t="s">
        <v>39</v>
      </c>
      <c r="AX184" s="14" t="s">
        <v>24</v>
      </c>
      <c r="AY184" s="211" t="s">
        <v>210</v>
      </c>
    </row>
    <row r="185" spans="2:65" s="1" customFormat="1" ht="14.45" customHeight="1">
      <c r="B185" s="181"/>
      <c r="C185" s="182" t="s">
        <v>335</v>
      </c>
      <c r="D185" s="182" t="s">
        <v>214</v>
      </c>
      <c r="E185" s="183" t="s">
        <v>336</v>
      </c>
      <c r="F185" s="184" t="s">
        <v>337</v>
      </c>
      <c r="G185" s="185" t="s">
        <v>111</v>
      </c>
      <c r="H185" s="186">
        <v>11</v>
      </c>
      <c r="I185" s="187"/>
      <c r="J185" s="188">
        <f>ROUND(I185*H185,2)</f>
        <v>0</v>
      </c>
      <c r="K185" s="184" t="s">
        <v>218</v>
      </c>
      <c r="L185" s="41"/>
      <c r="M185" s="189" t="s">
        <v>5</v>
      </c>
      <c r="N185" s="190" t="s">
        <v>47</v>
      </c>
      <c r="O185" s="4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24" t="s">
        <v>219</v>
      </c>
      <c r="AT185" s="24" t="s">
        <v>214</v>
      </c>
      <c r="AU185" s="24" t="s">
        <v>84</v>
      </c>
      <c r="AY185" s="24" t="s">
        <v>210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4" t="s">
        <v>24</v>
      </c>
      <c r="BK185" s="193">
        <f>ROUND(I185*H185,2)</f>
        <v>0</v>
      </c>
      <c r="BL185" s="24" t="s">
        <v>219</v>
      </c>
      <c r="BM185" s="24" t="s">
        <v>338</v>
      </c>
    </row>
    <row r="186" spans="2:65" s="1" customFormat="1" ht="14.45" customHeight="1">
      <c r="B186" s="181"/>
      <c r="C186" s="182" t="s">
        <v>339</v>
      </c>
      <c r="D186" s="182" t="s">
        <v>214</v>
      </c>
      <c r="E186" s="183" t="s">
        <v>340</v>
      </c>
      <c r="F186" s="184" t="s">
        <v>341</v>
      </c>
      <c r="G186" s="185" t="s">
        <v>277</v>
      </c>
      <c r="H186" s="186">
        <v>0.32100000000000001</v>
      </c>
      <c r="I186" s="187"/>
      <c r="J186" s="188">
        <f>ROUND(I186*H186,2)</f>
        <v>0</v>
      </c>
      <c r="K186" s="184" t="s">
        <v>218</v>
      </c>
      <c r="L186" s="41"/>
      <c r="M186" s="189" t="s">
        <v>5</v>
      </c>
      <c r="N186" s="190" t="s">
        <v>47</v>
      </c>
      <c r="O186" s="42"/>
      <c r="P186" s="191">
        <f>O186*H186</f>
        <v>0</v>
      </c>
      <c r="Q186" s="191">
        <v>1.0525581399999999</v>
      </c>
      <c r="R186" s="191">
        <f>Q186*H186</f>
        <v>0.33787116293999997</v>
      </c>
      <c r="S186" s="191">
        <v>0</v>
      </c>
      <c r="T186" s="192">
        <f>S186*H186</f>
        <v>0</v>
      </c>
      <c r="AR186" s="24" t="s">
        <v>219</v>
      </c>
      <c r="AT186" s="24" t="s">
        <v>214</v>
      </c>
      <c r="AU186" s="24" t="s">
        <v>84</v>
      </c>
      <c r="AY186" s="24" t="s">
        <v>210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4" t="s">
        <v>24</v>
      </c>
      <c r="BK186" s="193">
        <f>ROUND(I186*H186,2)</f>
        <v>0</v>
      </c>
      <c r="BL186" s="24" t="s">
        <v>219</v>
      </c>
      <c r="BM186" s="24" t="s">
        <v>342</v>
      </c>
    </row>
    <row r="187" spans="2:65" s="13" customFormat="1">
      <c r="B187" s="202"/>
      <c r="D187" s="195" t="s">
        <v>221</v>
      </c>
      <c r="E187" s="203" t="s">
        <v>5</v>
      </c>
      <c r="F187" s="204" t="s">
        <v>343</v>
      </c>
      <c r="H187" s="205">
        <v>0.113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221</v>
      </c>
      <c r="AU187" s="203" t="s">
        <v>84</v>
      </c>
      <c r="AV187" s="13" t="s">
        <v>84</v>
      </c>
      <c r="AW187" s="13" t="s">
        <v>39</v>
      </c>
      <c r="AX187" s="13" t="s">
        <v>76</v>
      </c>
      <c r="AY187" s="203" t="s">
        <v>210</v>
      </c>
    </row>
    <row r="188" spans="2:65" s="13" customFormat="1">
      <c r="B188" s="202"/>
      <c r="D188" s="195" t="s">
        <v>221</v>
      </c>
      <c r="E188" s="203" t="s">
        <v>5</v>
      </c>
      <c r="F188" s="204" t="s">
        <v>344</v>
      </c>
      <c r="H188" s="205">
        <v>0.10199999999999999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221</v>
      </c>
      <c r="AU188" s="203" t="s">
        <v>84</v>
      </c>
      <c r="AV188" s="13" t="s">
        <v>84</v>
      </c>
      <c r="AW188" s="13" t="s">
        <v>39</v>
      </c>
      <c r="AX188" s="13" t="s">
        <v>76</v>
      </c>
      <c r="AY188" s="203" t="s">
        <v>210</v>
      </c>
    </row>
    <row r="189" spans="2:65" s="13" customFormat="1">
      <c r="B189" s="202"/>
      <c r="D189" s="195" t="s">
        <v>221</v>
      </c>
      <c r="E189" s="203" t="s">
        <v>5</v>
      </c>
      <c r="F189" s="204" t="s">
        <v>345</v>
      </c>
      <c r="H189" s="205">
        <v>0.05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221</v>
      </c>
      <c r="AU189" s="203" t="s">
        <v>84</v>
      </c>
      <c r="AV189" s="13" t="s">
        <v>84</v>
      </c>
      <c r="AW189" s="13" t="s">
        <v>39</v>
      </c>
      <c r="AX189" s="13" t="s">
        <v>76</v>
      </c>
      <c r="AY189" s="203" t="s">
        <v>210</v>
      </c>
    </row>
    <row r="190" spans="2:65" s="13" customFormat="1">
      <c r="B190" s="202"/>
      <c r="D190" s="195" t="s">
        <v>221</v>
      </c>
      <c r="E190" s="203" t="s">
        <v>5</v>
      </c>
      <c r="F190" s="204" t="s">
        <v>346</v>
      </c>
      <c r="H190" s="205">
        <v>2.1999999999999999E-2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221</v>
      </c>
      <c r="AU190" s="203" t="s">
        <v>84</v>
      </c>
      <c r="AV190" s="13" t="s">
        <v>84</v>
      </c>
      <c r="AW190" s="13" t="s">
        <v>39</v>
      </c>
      <c r="AX190" s="13" t="s">
        <v>76</v>
      </c>
      <c r="AY190" s="203" t="s">
        <v>210</v>
      </c>
    </row>
    <row r="191" spans="2:65" s="13" customFormat="1">
      <c r="B191" s="202"/>
      <c r="D191" s="195" t="s">
        <v>221</v>
      </c>
      <c r="E191" s="203" t="s">
        <v>5</v>
      </c>
      <c r="F191" s="204" t="s">
        <v>347</v>
      </c>
      <c r="H191" s="205">
        <v>3.4000000000000002E-2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221</v>
      </c>
      <c r="AU191" s="203" t="s">
        <v>84</v>
      </c>
      <c r="AV191" s="13" t="s">
        <v>84</v>
      </c>
      <c r="AW191" s="13" t="s">
        <v>39</v>
      </c>
      <c r="AX191" s="13" t="s">
        <v>76</v>
      </c>
      <c r="AY191" s="203" t="s">
        <v>210</v>
      </c>
    </row>
    <row r="192" spans="2:65" s="14" customFormat="1">
      <c r="B192" s="210"/>
      <c r="D192" s="195" t="s">
        <v>221</v>
      </c>
      <c r="E192" s="211" t="s">
        <v>5</v>
      </c>
      <c r="F192" s="212" t="s">
        <v>239</v>
      </c>
      <c r="H192" s="213">
        <v>0.32100000000000001</v>
      </c>
      <c r="I192" s="214"/>
      <c r="L192" s="210"/>
      <c r="M192" s="215"/>
      <c r="N192" s="216"/>
      <c r="O192" s="216"/>
      <c r="P192" s="216"/>
      <c r="Q192" s="216"/>
      <c r="R192" s="216"/>
      <c r="S192" s="216"/>
      <c r="T192" s="217"/>
      <c r="AT192" s="211" t="s">
        <v>221</v>
      </c>
      <c r="AU192" s="211" t="s">
        <v>84</v>
      </c>
      <c r="AV192" s="14" t="s">
        <v>219</v>
      </c>
      <c r="AW192" s="14" t="s">
        <v>39</v>
      </c>
      <c r="AX192" s="14" t="s">
        <v>24</v>
      </c>
      <c r="AY192" s="211" t="s">
        <v>210</v>
      </c>
    </row>
    <row r="193" spans="2:65" s="11" customFormat="1" ht="29.85" customHeight="1">
      <c r="B193" s="168"/>
      <c r="D193" s="169" t="s">
        <v>75</v>
      </c>
      <c r="E193" s="179" t="s">
        <v>244</v>
      </c>
      <c r="F193" s="179" t="s">
        <v>348</v>
      </c>
      <c r="I193" s="171"/>
      <c r="J193" s="180">
        <f>BK193</f>
        <v>0</v>
      </c>
      <c r="L193" s="168"/>
      <c r="M193" s="173"/>
      <c r="N193" s="174"/>
      <c r="O193" s="174"/>
      <c r="P193" s="175">
        <f>SUM(P194:P235)</f>
        <v>0</v>
      </c>
      <c r="Q193" s="174"/>
      <c r="R193" s="175">
        <f>SUM(R194:R235)</f>
        <v>45.19599208999999</v>
      </c>
      <c r="S193" s="174"/>
      <c r="T193" s="176">
        <f>SUM(T194:T235)</f>
        <v>0</v>
      </c>
      <c r="AR193" s="169" t="s">
        <v>24</v>
      </c>
      <c r="AT193" s="177" t="s">
        <v>75</v>
      </c>
      <c r="AU193" s="177" t="s">
        <v>24</v>
      </c>
      <c r="AY193" s="169" t="s">
        <v>210</v>
      </c>
      <c r="BK193" s="178">
        <f>SUM(BK194:BK235)</f>
        <v>0</v>
      </c>
    </row>
    <row r="194" spans="2:65" s="1" customFormat="1" ht="20.45" customHeight="1">
      <c r="B194" s="181"/>
      <c r="C194" s="182" t="s">
        <v>349</v>
      </c>
      <c r="D194" s="182" t="s">
        <v>214</v>
      </c>
      <c r="E194" s="183" t="s">
        <v>350</v>
      </c>
      <c r="F194" s="184" t="s">
        <v>351</v>
      </c>
      <c r="G194" s="185" t="s">
        <v>111</v>
      </c>
      <c r="H194" s="186">
        <v>27.54</v>
      </c>
      <c r="I194" s="187"/>
      <c r="J194" s="188">
        <f>ROUND(I194*H194,2)</f>
        <v>0</v>
      </c>
      <c r="K194" s="184" t="s">
        <v>218</v>
      </c>
      <c r="L194" s="41"/>
      <c r="M194" s="189" t="s">
        <v>5</v>
      </c>
      <c r="N194" s="190" t="s">
        <v>47</v>
      </c>
      <c r="O194" s="42"/>
      <c r="P194" s="191">
        <f>O194*H194</f>
        <v>0</v>
      </c>
      <c r="Q194" s="191">
        <v>9.3999999999999997E-4</v>
      </c>
      <c r="R194" s="191">
        <f>Q194*H194</f>
        <v>2.5887599999999997E-2</v>
      </c>
      <c r="S194" s="191">
        <v>0</v>
      </c>
      <c r="T194" s="192">
        <f>S194*H194</f>
        <v>0</v>
      </c>
      <c r="AR194" s="24" t="s">
        <v>219</v>
      </c>
      <c r="AT194" s="24" t="s">
        <v>214</v>
      </c>
      <c r="AU194" s="24" t="s">
        <v>84</v>
      </c>
      <c r="AY194" s="24" t="s">
        <v>210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4" t="s">
        <v>24</v>
      </c>
      <c r="BK194" s="193">
        <f>ROUND(I194*H194,2)</f>
        <v>0</v>
      </c>
      <c r="BL194" s="24" t="s">
        <v>219</v>
      </c>
      <c r="BM194" s="24" t="s">
        <v>352</v>
      </c>
    </row>
    <row r="195" spans="2:65" s="1" customFormat="1" ht="30.6" customHeight="1">
      <c r="B195" s="181"/>
      <c r="C195" s="182" t="s">
        <v>353</v>
      </c>
      <c r="D195" s="182" t="s">
        <v>214</v>
      </c>
      <c r="E195" s="183" t="s">
        <v>354</v>
      </c>
      <c r="F195" s="184" t="s">
        <v>355</v>
      </c>
      <c r="G195" s="185" t="s">
        <v>111</v>
      </c>
      <c r="H195" s="186">
        <v>27.54</v>
      </c>
      <c r="I195" s="187"/>
      <c r="J195" s="188">
        <f>ROUND(I195*H195,2)</f>
        <v>0</v>
      </c>
      <c r="K195" s="184" t="s">
        <v>218</v>
      </c>
      <c r="L195" s="41"/>
      <c r="M195" s="189" t="s">
        <v>5</v>
      </c>
      <c r="N195" s="190" t="s">
        <v>47</v>
      </c>
      <c r="O195" s="42"/>
      <c r="P195" s="191">
        <f>O195*H195</f>
        <v>0</v>
      </c>
      <c r="Q195" s="191">
        <v>1.8380000000000001E-2</v>
      </c>
      <c r="R195" s="191">
        <f>Q195*H195</f>
        <v>0.5061852</v>
      </c>
      <c r="S195" s="191">
        <v>0</v>
      </c>
      <c r="T195" s="192">
        <f>S195*H195</f>
        <v>0</v>
      </c>
      <c r="AR195" s="24" t="s">
        <v>219</v>
      </c>
      <c r="AT195" s="24" t="s">
        <v>214</v>
      </c>
      <c r="AU195" s="24" t="s">
        <v>84</v>
      </c>
      <c r="AY195" s="24" t="s">
        <v>210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4" t="s">
        <v>24</v>
      </c>
      <c r="BK195" s="193">
        <f>ROUND(I195*H195,2)</f>
        <v>0</v>
      </c>
      <c r="BL195" s="24" t="s">
        <v>219</v>
      </c>
      <c r="BM195" s="24" t="s">
        <v>356</v>
      </c>
    </row>
    <row r="196" spans="2:65" s="13" customFormat="1">
      <c r="B196" s="202"/>
      <c r="D196" s="195" t="s">
        <v>221</v>
      </c>
      <c r="E196" s="203" t="s">
        <v>5</v>
      </c>
      <c r="F196" s="204" t="s">
        <v>357</v>
      </c>
      <c r="H196" s="205">
        <v>27.54</v>
      </c>
      <c r="I196" s="206"/>
      <c r="L196" s="202"/>
      <c r="M196" s="207"/>
      <c r="N196" s="208"/>
      <c r="O196" s="208"/>
      <c r="P196" s="208"/>
      <c r="Q196" s="208"/>
      <c r="R196" s="208"/>
      <c r="S196" s="208"/>
      <c r="T196" s="209"/>
      <c r="AT196" s="203" t="s">
        <v>221</v>
      </c>
      <c r="AU196" s="203" t="s">
        <v>84</v>
      </c>
      <c r="AV196" s="13" t="s">
        <v>84</v>
      </c>
      <c r="AW196" s="13" t="s">
        <v>39</v>
      </c>
      <c r="AX196" s="13" t="s">
        <v>24</v>
      </c>
      <c r="AY196" s="203" t="s">
        <v>210</v>
      </c>
    </row>
    <row r="197" spans="2:65" s="1" customFormat="1" ht="20.45" customHeight="1">
      <c r="B197" s="181"/>
      <c r="C197" s="182" t="s">
        <v>358</v>
      </c>
      <c r="D197" s="182" t="s">
        <v>214</v>
      </c>
      <c r="E197" s="183" t="s">
        <v>359</v>
      </c>
      <c r="F197" s="184" t="s">
        <v>360</v>
      </c>
      <c r="G197" s="185" t="s">
        <v>111</v>
      </c>
      <c r="H197" s="186">
        <v>55.08</v>
      </c>
      <c r="I197" s="187"/>
      <c r="J197" s="188">
        <f>ROUND(I197*H197,2)</f>
        <v>0</v>
      </c>
      <c r="K197" s="184" t="s">
        <v>218</v>
      </c>
      <c r="L197" s="41"/>
      <c r="M197" s="189" t="s">
        <v>5</v>
      </c>
      <c r="N197" s="190" t="s">
        <v>47</v>
      </c>
      <c r="O197" s="42"/>
      <c r="P197" s="191">
        <f>O197*H197</f>
        <v>0</v>
      </c>
      <c r="Q197" s="191">
        <v>7.9000000000000008E-3</v>
      </c>
      <c r="R197" s="191">
        <f>Q197*H197</f>
        <v>0.43513200000000002</v>
      </c>
      <c r="S197" s="191">
        <v>0</v>
      </c>
      <c r="T197" s="192">
        <f>S197*H197</f>
        <v>0</v>
      </c>
      <c r="AR197" s="24" t="s">
        <v>219</v>
      </c>
      <c r="AT197" s="24" t="s">
        <v>214</v>
      </c>
      <c r="AU197" s="24" t="s">
        <v>84</v>
      </c>
      <c r="AY197" s="24" t="s">
        <v>210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4" t="s">
        <v>24</v>
      </c>
      <c r="BK197" s="193">
        <f>ROUND(I197*H197,2)</f>
        <v>0</v>
      </c>
      <c r="BL197" s="24" t="s">
        <v>219</v>
      </c>
      <c r="BM197" s="24" t="s">
        <v>361</v>
      </c>
    </row>
    <row r="198" spans="2:65" s="13" customFormat="1">
      <c r="B198" s="202"/>
      <c r="D198" s="195" t="s">
        <v>221</v>
      </c>
      <c r="F198" s="204" t="s">
        <v>362</v>
      </c>
      <c r="H198" s="205">
        <v>55.08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221</v>
      </c>
      <c r="AU198" s="203" t="s">
        <v>84</v>
      </c>
      <c r="AV198" s="13" t="s">
        <v>84</v>
      </c>
      <c r="AW198" s="13" t="s">
        <v>6</v>
      </c>
      <c r="AX198" s="13" t="s">
        <v>24</v>
      </c>
      <c r="AY198" s="203" t="s">
        <v>210</v>
      </c>
    </row>
    <row r="199" spans="2:65" s="434" customFormat="1" ht="30.6" customHeight="1">
      <c r="B199" s="422"/>
      <c r="C199" s="423" t="s">
        <v>363</v>
      </c>
      <c r="D199" s="423" t="s">
        <v>214</v>
      </c>
      <c r="E199" s="424" t="s">
        <v>364</v>
      </c>
      <c r="F199" s="425" t="s">
        <v>365</v>
      </c>
      <c r="G199" s="426" t="s">
        <v>111</v>
      </c>
      <c r="H199" s="427">
        <v>74.507999999999996</v>
      </c>
      <c r="I199" s="428"/>
      <c r="J199" s="428">
        <f>ROUND(I199*H199,2)</f>
        <v>0</v>
      </c>
      <c r="K199" s="425" t="s">
        <v>218</v>
      </c>
      <c r="L199" s="443" t="s">
        <v>2193</v>
      </c>
      <c r="M199" s="429" t="s">
        <v>5</v>
      </c>
      <c r="N199" s="430" t="s">
        <v>47</v>
      </c>
      <c r="O199" s="431"/>
      <c r="P199" s="432">
        <f>O199*H199</f>
        <v>0</v>
      </c>
      <c r="Q199" s="432">
        <v>7.3499999999999998E-3</v>
      </c>
      <c r="R199" s="432">
        <f>Q199*H199</f>
        <v>0.54763379999999995</v>
      </c>
      <c r="S199" s="432">
        <v>0</v>
      </c>
      <c r="T199" s="433">
        <f>S199*H199</f>
        <v>0</v>
      </c>
      <c r="AR199" s="435" t="s">
        <v>219</v>
      </c>
      <c r="AT199" s="435" t="s">
        <v>214</v>
      </c>
      <c r="AU199" s="435" t="s">
        <v>84</v>
      </c>
      <c r="AY199" s="435" t="s">
        <v>210</v>
      </c>
      <c r="BE199" s="436">
        <f>IF(N199="základní",J199,0)</f>
        <v>0</v>
      </c>
      <c r="BF199" s="436">
        <f>IF(N199="snížená",J199,0)</f>
        <v>0</v>
      </c>
      <c r="BG199" s="436">
        <f>IF(N199="zákl. přenesená",J199,0)</f>
        <v>0</v>
      </c>
      <c r="BH199" s="436">
        <f>IF(N199="sníž. přenesená",J199,0)</f>
        <v>0</v>
      </c>
      <c r="BI199" s="436">
        <f>IF(N199="nulová",J199,0)</f>
        <v>0</v>
      </c>
      <c r="BJ199" s="435" t="s">
        <v>24</v>
      </c>
      <c r="BK199" s="436">
        <f>ROUND(I199*H199,2)</f>
        <v>0</v>
      </c>
      <c r="BL199" s="435" t="s">
        <v>219</v>
      </c>
      <c r="BM199" s="435" t="s">
        <v>366</v>
      </c>
    </row>
    <row r="200" spans="2:65" s="13" customFormat="1">
      <c r="B200" s="202"/>
      <c r="D200" s="195" t="s">
        <v>221</v>
      </c>
      <c r="E200" s="203" t="s">
        <v>5</v>
      </c>
      <c r="F200" s="204" t="s">
        <v>367</v>
      </c>
      <c r="H200" s="205">
        <v>9.24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221</v>
      </c>
      <c r="AU200" s="203" t="s">
        <v>84</v>
      </c>
      <c r="AV200" s="13" t="s">
        <v>84</v>
      </c>
      <c r="AW200" s="13" t="s">
        <v>39</v>
      </c>
      <c r="AX200" s="13" t="s">
        <v>76</v>
      </c>
      <c r="AY200" s="203" t="s">
        <v>210</v>
      </c>
    </row>
    <row r="201" spans="2:65" s="13" customFormat="1">
      <c r="B201" s="202"/>
      <c r="D201" s="195" t="s">
        <v>221</v>
      </c>
      <c r="E201" s="203" t="s">
        <v>5</v>
      </c>
      <c r="F201" s="204" t="s">
        <v>368</v>
      </c>
      <c r="H201" s="205">
        <v>17.658000000000001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221</v>
      </c>
      <c r="AU201" s="203" t="s">
        <v>84</v>
      </c>
      <c r="AV201" s="13" t="s">
        <v>84</v>
      </c>
      <c r="AW201" s="13" t="s">
        <v>39</v>
      </c>
      <c r="AX201" s="13" t="s">
        <v>76</v>
      </c>
      <c r="AY201" s="203" t="s">
        <v>210</v>
      </c>
    </row>
    <row r="202" spans="2:65" s="12" customFormat="1">
      <c r="B202" s="194"/>
      <c r="D202" s="195" t="s">
        <v>221</v>
      </c>
      <c r="E202" s="196" t="s">
        <v>5</v>
      </c>
      <c r="F202" s="197" t="s">
        <v>369</v>
      </c>
      <c r="H202" s="196" t="s">
        <v>5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6" t="s">
        <v>221</v>
      </c>
      <c r="AU202" s="196" t="s">
        <v>84</v>
      </c>
      <c r="AV202" s="12" t="s">
        <v>24</v>
      </c>
      <c r="AW202" s="12" t="s">
        <v>39</v>
      </c>
      <c r="AX202" s="12" t="s">
        <v>76</v>
      </c>
      <c r="AY202" s="196" t="s">
        <v>210</v>
      </c>
    </row>
    <row r="203" spans="2:65" s="13" customFormat="1">
      <c r="B203" s="202"/>
      <c r="D203" s="195" t="s">
        <v>221</v>
      </c>
      <c r="E203" s="203" t="s">
        <v>5</v>
      </c>
      <c r="F203" s="204" t="s">
        <v>370</v>
      </c>
      <c r="H203" s="205">
        <v>34.56</v>
      </c>
      <c r="I203" s="206"/>
      <c r="L203" s="202"/>
      <c r="M203" s="207"/>
      <c r="N203" s="208"/>
      <c r="O203" s="208"/>
      <c r="P203" s="208"/>
      <c r="Q203" s="208"/>
      <c r="R203" s="208"/>
      <c r="S203" s="208"/>
      <c r="T203" s="209"/>
      <c r="AT203" s="203" t="s">
        <v>221</v>
      </c>
      <c r="AU203" s="203" t="s">
        <v>84</v>
      </c>
      <c r="AV203" s="13" t="s">
        <v>84</v>
      </c>
      <c r="AW203" s="13" t="s">
        <v>39</v>
      </c>
      <c r="AX203" s="13" t="s">
        <v>76</v>
      </c>
      <c r="AY203" s="203" t="s">
        <v>210</v>
      </c>
    </row>
    <row r="204" spans="2:65" s="13" customFormat="1">
      <c r="B204" s="202"/>
      <c r="D204" s="195" t="s">
        <v>221</v>
      </c>
      <c r="E204" s="203" t="s">
        <v>5</v>
      </c>
      <c r="F204" s="204" t="s">
        <v>371</v>
      </c>
      <c r="H204" s="205">
        <v>-8.7100000000000009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221</v>
      </c>
      <c r="AU204" s="203" t="s">
        <v>84</v>
      </c>
      <c r="AV204" s="13" t="s">
        <v>84</v>
      </c>
      <c r="AW204" s="13" t="s">
        <v>39</v>
      </c>
      <c r="AX204" s="13" t="s">
        <v>76</v>
      </c>
      <c r="AY204" s="203" t="s">
        <v>210</v>
      </c>
    </row>
    <row r="205" spans="2:65" s="13" customFormat="1">
      <c r="B205" s="202"/>
      <c r="D205" s="195" t="s">
        <v>221</v>
      </c>
      <c r="E205" s="203" t="s">
        <v>5</v>
      </c>
      <c r="F205" s="204" t="s">
        <v>372</v>
      </c>
      <c r="H205" s="205">
        <v>21.76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221</v>
      </c>
      <c r="AU205" s="203" t="s">
        <v>84</v>
      </c>
      <c r="AV205" s="13" t="s">
        <v>84</v>
      </c>
      <c r="AW205" s="13" t="s">
        <v>39</v>
      </c>
      <c r="AX205" s="13" t="s">
        <v>76</v>
      </c>
      <c r="AY205" s="203" t="s">
        <v>210</v>
      </c>
    </row>
    <row r="206" spans="2:65" s="14" customFormat="1">
      <c r="B206" s="210"/>
      <c r="D206" s="195" t="s">
        <v>221</v>
      </c>
      <c r="E206" s="211" t="s">
        <v>5</v>
      </c>
      <c r="F206" s="212" t="s">
        <v>239</v>
      </c>
      <c r="H206" s="213">
        <v>74.507999999999996</v>
      </c>
      <c r="I206" s="214"/>
      <c r="L206" s="210"/>
      <c r="M206" s="215"/>
      <c r="N206" s="216"/>
      <c r="O206" s="216"/>
      <c r="P206" s="216"/>
      <c r="Q206" s="216"/>
      <c r="R206" s="216"/>
      <c r="S206" s="216"/>
      <c r="T206" s="217"/>
      <c r="AT206" s="211" t="s">
        <v>221</v>
      </c>
      <c r="AU206" s="211" t="s">
        <v>84</v>
      </c>
      <c r="AV206" s="14" t="s">
        <v>219</v>
      </c>
      <c r="AW206" s="14" t="s">
        <v>39</v>
      </c>
      <c r="AX206" s="14" t="s">
        <v>24</v>
      </c>
      <c r="AY206" s="211" t="s">
        <v>210</v>
      </c>
    </row>
    <row r="207" spans="2:65" s="434" customFormat="1" ht="14.45" customHeight="1">
      <c r="B207" s="422"/>
      <c r="C207" s="437" t="s">
        <v>373</v>
      </c>
      <c r="D207" s="437" t="s">
        <v>374</v>
      </c>
      <c r="E207" s="438" t="s">
        <v>375</v>
      </c>
      <c r="F207" s="439" t="s">
        <v>376</v>
      </c>
      <c r="G207" s="440" t="s">
        <v>111</v>
      </c>
      <c r="H207" s="441">
        <v>75.998000000000005</v>
      </c>
      <c r="I207" s="442"/>
      <c r="J207" s="442">
        <f>ROUND(I207*H207,2)</f>
        <v>0</v>
      </c>
      <c r="K207" s="439" t="s">
        <v>5</v>
      </c>
      <c r="L207" s="443" t="s">
        <v>2193</v>
      </c>
      <c r="M207" s="444" t="s">
        <v>5</v>
      </c>
      <c r="N207" s="445" t="s">
        <v>47</v>
      </c>
      <c r="O207" s="431"/>
      <c r="P207" s="432">
        <f>O207*H207</f>
        <v>0</v>
      </c>
      <c r="Q207" s="432">
        <v>2.3999999999999998E-3</v>
      </c>
      <c r="R207" s="432">
        <f>Q207*H207</f>
        <v>0.18239520000000001</v>
      </c>
      <c r="S207" s="432">
        <v>0</v>
      </c>
      <c r="T207" s="433">
        <f>S207*H207</f>
        <v>0</v>
      </c>
      <c r="AR207" s="435" t="s">
        <v>377</v>
      </c>
      <c r="AT207" s="435" t="s">
        <v>374</v>
      </c>
      <c r="AU207" s="435" t="s">
        <v>84</v>
      </c>
      <c r="AY207" s="435" t="s">
        <v>210</v>
      </c>
      <c r="BE207" s="436">
        <f>IF(N207="základní",J207,0)</f>
        <v>0</v>
      </c>
      <c r="BF207" s="436">
        <f>IF(N207="snížená",J207,0)</f>
        <v>0</v>
      </c>
      <c r="BG207" s="436">
        <f>IF(N207="zákl. přenesená",J207,0)</f>
        <v>0</v>
      </c>
      <c r="BH207" s="436">
        <f>IF(N207="sníž. přenesená",J207,0)</f>
        <v>0</v>
      </c>
      <c r="BI207" s="436">
        <f>IF(N207="nulová",J207,0)</f>
        <v>0</v>
      </c>
      <c r="BJ207" s="435" t="s">
        <v>24</v>
      </c>
      <c r="BK207" s="436">
        <f>ROUND(I207*H207,2)</f>
        <v>0</v>
      </c>
      <c r="BL207" s="435" t="s">
        <v>285</v>
      </c>
      <c r="BM207" s="435" t="s">
        <v>378</v>
      </c>
    </row>
    <row r="208" spans="2:65" s="13" customFormat="1">
      <c r="B208" s="202"/>
      <c r="D208" s="195" t="s">
        <v>221</v>
      </c>
      <c r="F208" s="204" t="s">
        <v>379</v>
      </c>
      <c r="H208" s="205">
        <v>75.998000000000005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221</v>
      </c>
      <c r="AU208" s="203" t="s">
        <v>84</v>
      </c>
      <c r="AV208" s="13" t="s">
        <v>84</v>
      </c>
      <c r="AW208" s="13" t="s">
        <v>6</v>
      </c>
      <c r="AX208" s="13" t="s">
        <v>24</v>
      </c>
      <c r="AY208" s="203" t="s">
        <v>210</v>
      </c>
    </row>
    <row r="209" spans="2:65" s="1" customFormat="1" ht="30.6" customHeight="1">
      <c r="B209" s="181"/>
      <c r="C209" s="182" t="s">
        <v>380</v>
      </c>
      <c r="D209" s="182" t="s">
        <v>214</v>
      </c>
      <c r="E209" s="183" t="s">
        <v>381</v>
      </c>
      <c r="F209" s="184" t="s">
        <v>382</v>
      </c>
      <c r="G209" s="185" t="s">
        <v>111</v>
      </c>
      <c r="H209" s="186">
        <v>9.5950000000000006</v>
      </c>
      <c r="I209" s="187"/>
      <c r="J209" s="188">
        <f>ROUND(I209*H209,2)</f>
        <v>0</v>
      </c>
      <c r="K209" s="184" t="s">
        <v>218</v>
      </c>
      <c r="L209" s="41"/>
      <c r="M209" s="189" t="s">
        <v>5</v>
      </c>
      <c r="N209" s="190" t="s">
        <v>47</v>
      </c>
      <c r="O209" s="42"/>
      <c r="P209" s="191">
        <f>O209*H209</f>
        <v>0</v>
      </c>
      <c r="Q209" s="191">
        <v>1.38E-2</v>
      </c>
      <c r="R209" s="191">
        <f>Q209*H209</f>
        <v>0.132411</v>
      </c>
      <c r="S209" s="191">
        <v>0</v>
      </c>
      <c r="T209" s="192">
        <f>S209*H209</f>
        <v>0</v>
      </c>
      <c r="AR209" s="24" t="s">
        <v>219</v>
      </c>
      <c r="AT209" s="24" t="s">
        <v>214</v>
      </c>
      <c r="AU209" s="24" t="s">
        <v>84</v>
      </c>
      <c r="AY209" s="24" t="s">
        <v>210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4" t="s">
        <v>24</v>
      </c>
      <c r="BK209" s="193">
        <f>ROUND(I209*H209,2)</f>
        <v>0</v>
      </c>
      <c r="BL209" s="24" t="s">
        <v>219</v>
      </c>
      <c r="BM209" s="24" t="s">
        <v>383</v>
      </c>
    </row>
    <row r="210" spans="2:65" s="12" customFormat="1">
      <c r="B210" s="194"/>
      <c r="D210" s="195" t="s">
        <v>221</v>
      </c>
      <c r="E210" s="196" t="s">
        <v>5</v>
      </c>
      <c r="F210" s="197" t="s">
        <v>252</v>
      </c>
      <c r="H210" s="196" t="s">
        <v>5</v>
      </c>
      <c r="I210" s="198"/>
      <c r="L210" s="194"/>
      <c r="M210" s="199"/>
      <c r="N210" s="200"/>
      <c r="O210" s="200"/>
      <c r="P210" s="200"/>
      <c r="Q210" s="200"/>
      <c r="R210" s="200"/>
      <c r="S210" s="200"/>
      <c r="T210" s="201"/>
      <c r="AT210" s="196" t="s">
        <v>221</v>
      </c>
      <c r="AU210" s="196" t="s">
        <v>84</v>
      </c>
      <c r="AV210" s="12" t="s">
        <v>24</v>
      </c>
      <c r="AW210" s="12" t="s">
        <v>39</v>
      </c>
      <c r="AX210" s="12" t="s">
        <v>76</v>
      </c>
      <c r="AY210" s="196" t="s">
        <v>210</v>
      </c>
    </row>
    <row r="211" spans="2:65" s="13" customFormat="1">
      <c r="B211" s="202"/>
      <c r="D211" s="195" t="s">
        <v>221</v>
      </c>
      <c r="E211" s="203" t="s">
        <v>5</v>
      </c>
      <c r="F211" s="204" t="s">
        <v>384</v>
      </c>
      <c r="H211" s="205">
        <v>7.76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221</v>
      </c>
      <c r="AU211" s="203" t="s">
        <v>84</v>
      </c>
      <c r="AV211" s="13" t="s">
        <v>84</v>
      </c>
      <c r="AW211" s="13" t="s">
        <v>39</v>
      </c>
      <c r="AX211" s="13" t="s">
        <v>76</v>
      </c>
      <c r="AY211" s="203" t="s">
        <v>210</v>
      </c>
    </row>
    <row r="212" spans="2:65" s="13" customFormat="1">
      <c r="B212" s="202"/>
      <c r="D212" s="195" t="s">
        <v>221</v>
      </c>
      <c r="E212" s="203" t="s">
        <v>5</v>
      </c>
      <c r="F212" s="204" t="s">
        <v>385</v>
      </c>
      <c r="H212" s="205">
        <v>-0.20899999999999999</v>
      </c>
      <c r="I212" s="206"/>
      <c r="L212" s="202"/>
      <c r="M212" s="207"/>
      <c r="N212" s="208"/>
      <c r="O212" s="208"/>
      <c r="P212" s="208"/>
      <c r="Q212" s="208"/>
      <c r="R212" s="208"/>
      <c r="S212" s="208"/>
      <c r="T212" s="209"/>
      <c r="AT212" s="203" t="s">
        <v>221</v>
      </c>
      <c r="AU212" s="203" t="s">
        <v>84</v>
      </c>
      <c r="AV212" s="13" t="s">
        <v>84</v>
      </c>
      <c r="AW212" s="13" t="s">
        <v>39</v>
      </c>
      <c r="AX212" s="13" t="s">
        <v>76</v>
      </c>
      <c r="AY212" s="203" t="s">
        <v>210</v>
      </c>
    </row>
    <row r="213" spans="2:65" s="13" customFormat="1">
      <c r="B213" s="202"/>
      <c r="D213" s="195" t="s">
        <v>221</v>
      </c>
      <c r="E213" s="203" t="s">
        <v>5</v>
      </c>
      <c r="F213" s="204" t="s">
        <v>386</v>
      </c>
      <c r="H213" s="205">
        <v>2.044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221</v>
      </c>
      <c r="AU213" s="203" t="s">
        <v>84</v>
      </c>
      <c r="AV213" s="13" t="s">
        <v>84</v>
      </c>
      <c r="AW213" s="13" t="s">
        <v>39</v>
      </c>
      <c r="AX213" s="13" t="s">
        <v>76</v>
      </c>
      <c r="AY213" s="203" t="s">
        <v>210</v>
      </c>
    </row>
    <row r="214" spans="2:65" s="14" customFormat="1">
      <c r="B214" s="210"/>
      <c r="D214" s="195" t="s">
        <v>221</v>
      </c>
      <c r="E214" s="211" t="s">
        <v>5</v>
      </c>
      <c r="F214" s="212" t="s">
        <v>239</v>
      </c>
      <c r="H214" s="213">
        <v>9.5950000000000006</v>
      </c>
      <c r="I214" s="214"/>
      <c r="L214" s="210"/>
      <c r="M214" s="215"/>
      <c r="N214" s="216"/>
      <c r="O214" s="216"/>
      <c r="P214" s="216"/>
      <c r="Q214" s="216"/>
      <c r="R214" s="216"/>
      <c r="S214" s="216"/>
      <c r="T214" s="217"/>
      <c r="AT214" s="211" t="s">
        <v>221</v>
      </c>
      <c r="AU214" s="211" t="s">
        <v>84</v>
      </c>
      <c r="AV214" s="14" t="s">
        <v>219</v>
      </c>
      <c r="AW214" s="14" t="s">
        <v>39</v>
      </c>
      <c r="AX214" s="14" t="s">
        <v>24</v>
      </c>
      <c r="AY214" s="211" t="s">
        <v>210</v>
      </c>
    </row>
    <row r="215" spans="2:65" s="1" customFormat="1" ht="14.45" customHeight="1">
      <c r="B215" s="181"/>
      <c r="C215" s="218" t="s">
        <v>387</v>
      </c>
      <c r="D215" s="218" t="s">
        <v>374</v>
      </c>
      <c r="E215" s="219" t="s">
        <v>388</v>
      </c>
      <c r="F215" s="220" t="s">
        <v>389</v>
      </c>
      <c r="G215" s="221" t="s">
        <v>111</v>
      </c>
      <c r="H215" s="222">
        <v>9.7870000000000008</v>
      </c>
      <c r="I215" s="223"/>
      <c r="J215" s="224">
        <f>ROUND(I215*H215,2)</f>
        <v>0</v>
      </c>
      <c r="K215" s="220" t="s">
        <v>218</v>
      </c>
      <c r="L215" s="225"/>
      <c r="M215" s="226" t="s">
        <v>5</v>
      </c>
      <c r="N215" s="227" t="s">
        <v>47</v>
      </c>
      <c r="O215" s="42"/>
      <c r="P215" s="191">
        <f>O215*H215</f>
        <v>0</v>
      </c>
      <c r="Q215" s="191">
        <v>0.01</v>
      </c>
      <c r="R215" s="191">
        <f>Q215*H215</f>
        <v>9.7870000000000013E-2</v>
      </c>
      <c r="S215" s="191">
        <v>0</v>
      </c>
      <c r="T215" s="192">
        <f>S215*H215</f>
        <v>0</v>
      </c>
      <c r="AR215" s="24" t="s">
        <v>377</v>
      </c>
      <c r="AT215" s="24" t="s">
        <v>374</v>
      </c>
      <c r="AU215" s="24" t="s">
        <v>84</v>
      </c>
      <c r="AY215" s="24" t="s">
        <v>210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4" t="s">
        <v>24</v>
      </c>
      <c r="BK215" s="193">
        <f>ROUND(I215*H215,2)</f>
        <v>0</v>
      </c>
      <c r="BL215" s="24" t="s">
        <v>285</v>
      </c>
      <c r="BM215" s="24" t="s">
        <v>390</v>
      </c>
    </row>
    <row r="216" spans="2:65" s="13" customFormat="1">
      <c r="B216" s="202"/>
      <c r="D216" s="195" t="s">
        <v>221</v>
      </c>
      <c r="F216" s="204" t="s">
        <v>391</v>
      </c>
      <c r="H216" s="205">
        <v>9.7870000000000008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221</v>
      </c>
      <c r="AU216" s="203" t="s">
        <v>84</v>
      </c>
      <c r="AV216" s="13" t="s">
        <v>84</v>
      </c>
      <c r="AW216" s="13" t="s">
        <v>6</v>
      </c>
      <c r="AX216" s="13" t="s">
        <v>24</v>
      </c>
      <c r="AY216" s="203" t="s">
        <v>210</v>
      </c>
    </row>
    <row r="217" spans="2:65" s="1" customFormat="1" ht="14.45" customHeight="1">
      <c r="B217" s="181"/>
      <c r="C217" s="218" t="s">
        <v>392</v>
      </c>
      <c r="D217" s="218" t="s">
        <v>374</v>
      </c>
      <c r="E217" s="219" t="s">
        <v>393</v>
      </c>
      <c r="F217" s="220" t="s">
        <v>394</v>
      </c>
      <c r="G217" s="221" t="s">
        <v>111</v>
      </c>
      <c r="H217" s="222">
        <v>84.102999999999994</v>
      </c>
      <c r="I217" s="223"/>
      <c r="J217" s="224">
        <f>ROUND(I217*H217,2)</f>
        <v>0</v>
      </c>
      <c r="K217" s="220" t="s">
        <v>5</v>
      </c>
      <c r="L217" s="225"/>
      <c r="M217" s="226" t="s">
        <v>5</v>
      </c>
      <c r="N217" s="227" t="s">
        <v>47</v>
      </c>
      <c r="O217" s="42"/>
      <c r="P217" s="191">
        <f>O217*H217</f>
        <v>0</v>
      </c>
      <c r="Q217" s="191">
        <v>4.4000000000000003E-3</v>
      </c>
      <c r="R217" s="191">
        <f>Q217*H217</f>
        <v>0.37005319999999997</v>
      </c>
      <c r="S217" s="191">
        <v>0</v>
      </c>
      <c r="T217" s="192">
        <f>S217*H217</f>
        <v>0</v>
      </c>
      <c r="AR217" s="24" t="s">
        <v>256</v>
      </c>
      <c r="AT217" s="24" t="s">
        <v>374</v>
      </c>
      <c r="AU217" s="24" t="s">
        <v>84</v>
      </c>
      <c r="AY217" s="24" t="s">
        <v>210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4" t="s">
        <v>24</v>
      </c>
      <c r="BK217" s="193">
        <f>ROUND(I217*H217,2)</f>
        <v>0</v>
      </c>
      <c r="BL217" s="24" t="s">
        <v>219</v>
      </c>
      <c r="BM217" s="24" t="s">
        <v>395</v>
      </c>
    </row>
    <row r="218" spans="2:65" s="13" customFormat="1">
      <c r="B218" s="202"/>
      <c r="D218" s="195" t="s">
        <v>221</v>
      </c>
      <c r="E218" s="203" t="s">
        <v>5</v>
      </c>
      <c r="F218" s="204" t="s">
        <v>396</v>
      </c>
      <c r="H218" s="205">
        <v>74.507999999999996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221</v>
      </c>
      <c r="AU218" s="203" t="s">
        <v>84</v>
      </c>
      <c r="AV218" s="13" t="s">
        <v>84</v>
      </c>
      <c r="AW218" s="13" t="s">
        <v>39</v>
      </c>
      <c r="AX218" s="13" t="s">
        <v>76</v>
      </c>
      <c r="AY218" s="203" t="s">
        <v>210</v>
      </c>
    </row>
    <row r="219" spans="2:65" s="13" customFormat="1">
      <c r="B219" s="202"/>
      <c r="D219" s="195" t="s">
        <v>221</v>
      </c>
      <c r="E219" s="203" t="s">
        <v>5</v>
      </c>
      <c r="F219" s="204" t="s">
        <v>397</v>
      </c>
      <c r="H219" s="205">
        <v>9.5950000000000006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221</v>
      </c>
      <c r="AU219" s="203" t="s">
        <v>84</v>
      </c>
      <c r="AV219" s="13" t="s">
        <v>84</v>
      </c>
      <c r="AW219" s="13" t="s">
        <v>39</v>
      </c>
      <c r="AX219" s="13" t="s">
        <v>76</v>
      </c>
      <c r="AY219" s="203" t="s">
        <v>210</v>
      </c>
    </row>
    <row r="220" spans="2:65" s="14" customFormat="1">
      <c r="B220" s="210"/>
      <c r="D220" s="195" t="s">
        <v>221</v>
      </c>
      <c r="E220" s="211" t="s">
        <v>5</v>
      </c>
      <c r="F220" s="212" t="s">
        <v>239</v>
      </c>
      <c r="H220" s="213">
        <v>84.102999999999994</v>
      </c>
      <c r="I220" s="214"/>
      <c r="L220" s="210"/>
      <c r="M220" s="215"/>
      <c r="N220" s="216"/>
      <c r="O220" s="216"/>
      <c r="P220" s="216"/>
      <c r="Q220" s="216"/>
      <c r="R220" s="216"/>
      <c r="S220" s="216"/>
      <c r="T220" s="217"/>
      <c r="AT220" s="211" t="s">
        <v>221</v>
      </c>
      <c r="AU220" s="211" t="s">
        <v>84</v>
      </c>
      <c r="AV220" s="14" t="s">
        <v>219</v>
      </c>
      <c r="AW220" s="14" t="s">
        <v>39</v>
      </c>
      <c r="AX220" s="14" t="s">
        <v>24</v>
      </c>
      <c r="AY220" s="211" t="s">
        <v>210</v>
      </c>
    </row>
    <row r="221" spans="2:65" s="1" customFormat="1" ht="20.45" customHeight="1">
      <c r="B221" s="181"/>
      <c r="C221" s="182" t="s">
        <v>377</v>
      </c>
      <c r="D221" s="182" t="s">
        <v>214</v>
      </c>
      <c r="E221" s="183" t="s">
        <v>398</v>
      </c>
      <c r="F221" s="184" t="s">
        <v>399</v>
      </c>
      <c r="G221" s="185" t="s">
        <v>119</v>
      </c>
      <c r="H221" s="186">
        <v>2.9409999999999998</v>
      </c>
      <c r="I221" s="187"/>
      <c r="J221" s="188">
        <f>ROUND(I221*H221,2)</f>
        <v>0</v>
      </c>
      <c r="K221" s="184" t="s">
        <v>400</v>
      </c>
      <c r="L221" s="41"/>
      <c r="M221" s="189" t="s">
        <v>5</v>
      </c>
      <c r="N221" s="190" t="s">
        <v>47</v>
      </c>
      <c r="O221" s="42"/>
      <c r="P221" s="191">
        <f>O221*H221</f>
        <v>0</v>
      </c>
      <c r="Q221" s="191">
        <v>2.45329</v>
      </c>
      <c r="R221" s="191">
        <f>Q221*H221</f>
        <v>7.2151258899999995</v>
      </c>
      <c r="S221" s="191">
        <v>0</v>
      </c>
      <c r="T221" s="192">
        <f>S221*H221</f>
        <v>0</v>
      </c>
      <c r="AR221" s="24" t="s">
        <v>219</v>
      </c>
      <c r="AT221" s="24" t="s">
        <v>214</v>
      </c>
      <c r="AU221" s="24" t="s">
        <v>84</v>
      </c>
      <c r="AY221" s="24" t="s">
        <v>210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4" t="s">
        <v>24</v>
      </c>
      <c r="BK221" s="193">
        <f>ROUND(I221*H221,2)</f>
        <v>0</v>
      </c>
      <c r="BL221" s="24" t="s">
        <v>219</v>
      </c>
      <c r="BM221" s="24" t="s">
        <v>401</v>
      </c>
    </row>
    <row r="222" spans="2:65" s="12" customFormat="1">
      <c r="B222" s="194"/>
      <c r="D222" s="195" t="s">
        <v>221</v>
      </c>
      <c r="E222" s="196" t="s">
        <v>5</v>
      </c>
      <c r="F222" s="197" t="s">
        <v>402</v>
      </c>
      <c r="H222" s="196" t="s">
        <v>5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6" t="s">
        <v>221</v>
      </c>
      <c r="AU222" s="196" t="s">
        <v>84</v>
      </c>
      <c r="AV222" s="12" t="s">
        <v>24</v>
      </c>
      <c r="AW222" s="12" t="s">
        <v>39</v>
      </c>
      <c r="AX222" s="12" t="s">
        <v>76</v>
      </c>
      <c r="AY222" s="196" t="s">
        <v>210</v>
      </c>
    </row>
    <row r="223" spans="2:65" s="13" customFormat="1">
      <c r="B223" s="202"/>
      <c r="D223" s="195" t="s">
        <v>221</v>
      </c>
      <c r="E223" s="203" t="s">
        <v>5</v>
      </c>
      <c r="F223" s="204" t="s">
        <v>403</v>
      </c>
      <c r="H223" s="205">
        <v>2.9409999999999998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221</v>
      </c>
      <c r="AU223" s="203" t="s">
        <v>84</v>
      </c>
      <c r="AV223" s="13" t="s">
        <v>84</v>
      </c>
      <c r="AW223" s="13" t="s">
        <v>39</v>
      </c>
      <c r="AX223" s="13" t="s">
        <v>24</v>
      </c>
      <c r="AY223" s="203" t="s">
        <v>210</v>
      </c>
    </row>
    <row r="224" spans="2:65" s="1" customFormat="1" ht="14.45" customHeight="1">
      <c r="B224" s="181"/>
      <c r="C224" s="182" t="s">
        <v>404</v>
      </c>
      <c r="D224" s="182" t="s">
        <v>214</v>
      </c>
      <c r="E224" s="183" t="s">
        <v>405</v>
      </c>
      <c r="F224" s="184" t="s">
        <v>406</v>
      </c>
      <c r="G224" s="185" t="s">
        <v>119</v>
      </c>
      <c r="H224" s="186">
        <v>10.731999999999999</v>
      </c>
      <c r="I224" s="187"/>
      <c r="J224" s="188">
        <f>ROUND(I224*H224,2)</f>
        <v>0</v>
      </c>
      <c r="K224" s="184" t="s">
        <v>218</v>
      </c>
      <c r="L224" s="41"/>
      <c r="M224" s="189" t="s">
        <v>5</v>
      </c>
      <c r="N224" s="190" t="s">
        <v>47</v>
      </c>
      <c r="O224" s="42"/>
      <c r="P224" s="191">
        <f>O224*H224</f>
        <v>0</v>
      </c>
      <c r="Q224" s="191">
        <v>2.45329</v>
      </c>
      <c r="R224" s="191">
        <f>Q224*H224</f>
        <v>26.328708279999997</v>
      </c>
      <c r="S224" s="191">
        <v>0</v>
      </c>
      <c r="T224" s="192">
        <f>S224*H224</f>
        <v>0</v>
      </c>
      <c r="AR224" s="24" t="s">
        <v>219</v>
      </c>
      <c r="AT224" s="24" t="s">
        <v>214</v>
      </c>
      <c r="AU224" s="24" t="s">
        <v>84</v>
      </c>
      <c r="AY224" s="24" t="s">
        <v>210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4" t="s">
        <v>24</v>
      </c>
      <c r="BK224" s="193">
        <f>ROUND(I224*H224,2)</f>
        <v>0</v>
      </c>
      <c r="BL224" s="24" t="s">
        <v>219</v>
      </c>
      <c r="BM224" s="24" t="s">
        <v>407</v>
      </c>
    </row>
    <row r="225" spans="2:65" s="13" customFormat="1">
      <c r="B225" s="202"/>
      <c r="D225" s="195" t="s">
        <v>221</v>
      </c>
      <c r="E225" s="203" t="s">
        <v>5</v>
      </c>
      <c r="F225" s="204" t="s">
        <v>408</v>
      </c>
      <c r="H225" s="205">
        <v>1.272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221</v>
      </c>
      <c r="AU225" s="203" t="s">
        <v>84</v>
      </c>
      <c r="AV225" s="13" t="s">
        <v>84</v>
      </c>
      <c r="AW225" s="13" t="s">
        <v>39</v>
      </c>
      <c r="AX225" s="13" t="s">
        <v>76</v>
      </c>
      <c r="AY225" s="203" t="s">
        <v>210</v>
      </c>
    </row>
    <row r="226" spans="2:65" s="13" customFormat="1">
      <c r="B226" s="202"/>
      <c r="D226" s="195" t="s">
        <v>221</v>
      </c>
      <c r="E226" s="203" t="s">
        <v>5</v>
      </c>
      <c r="F226" s="204" t="s">
        <v>409</v>
      </c>
      <c r="H226" s="205">
        <v>9.4600000000000009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221</v>
      </c>
      <c r="AU226" s="203" t="s">
        <v>84</v>
      </c>
      <c r="AV226" s="13" t="s">
        <v>84</v>
      </c>
      <c r="AW226" s="13" t="s">
        <v>39</v>
      </c>
      <c r="AX226" s="13" t="s">
        <v>76</v>
      </c>
      <c r="AY226" s="203" t="s">
        <v>210</v>
      </c>
    </row>
    <row r="227" spans="2:65" s="14" customFormat="1">
      <c r="B227" s="210"/>
      <c r="D227" s="195" t="s">
        <v>221</v>
      </c>
      <c r="E227" s="211" t="s">
        <v>5</v>
      </c>
      <c r="F227" s="212" t="s">
        <v>239</v>
      </c>
      <c r="H227" s="213">
        <v>10.731999999999999</v>
      </c>
      <c r="I227" s="214"/>
      <c r="L227" s="210"/>
      <c r="M227" s="215"/>
      <c r="N227" s="216"/>
      <c r="O227" s="216"/>
      <c r="P227" s="216"/>
      <c r="Q227" s="216"/>
      <c r="R227" s="216"/>
      <c r="S227" s="216"/>
      <c r="T227" s="217"/>
      <c r="AT227" s="211" t="s">
        <v>221</v>
      </c>
      <c r="AU227" s="211" t="s">
        <v>84</v>
      </c>
      <c r="AV227" s="14" t="s">
        <v>219</v>
      </c>
      <c r="AW227" s="14" t="s">
        <v>39</v>
      </c>
      <c r="AX227" s="14" t="s">
        <v>24</v>
      </c>
      <c r="AY227" s="211" t="s">
        <v>210</v>
      </c>
    </row>
    <row r="228" spans="2:65" s="1" customFormat="1" ht="14.45" customHeight="1">
      <c r="B228" s="181"/>
      <c r="C228" s="182" t="s">
        <v>410</v>
      </c>
      <c r="D228" s="182" t="s">
        <v>214</v>
      </c>
      <c r="E228" s="183" t="s">
        <v>411</v>
      </c>
      <c r="F228" s="184" t="s">
        <v>412</v>
      </c>
      <c r="G228" s="185" t="s">
        <v>277</v>
      </c>
      <c r="H228" s="186">
        <v>0.33200000000000002</v>
      </c>
      <c r="I228" s="187"/>
      <c r="J228" s="188">
        <f>ROUND(I228*H228,2)</f>
        <v>0</v>
      </c>
      <c r="K228" s="184" t="s">
        <v>218</v>
      </c>
      <c r="L228" s="41"/>
      <c r="M228" s="189" t="s">
        <v>5</v>
      </c>
      <c r="N228" s="190" t="s">
        <v>47</v>
      </c>
      <c r="O228" s="42"/>
      <c r="P228" s="191">
        <f>O228*H228</f>
        <v>0</v>
      </c>
      <c r="Q228" s="191">
        <v>1.0530600000000001</v>
      </c>
      <c r="R228" s="191">
        <f>Q228*H228</f>
        <v>0.34961592000000008</v>
      </c>
      <c r="S228" s="191">
        <v>0</v>
      </c>
      <c r="T228" s="192">
        <f>S228*H228</f>
        <v>0</v>
      </c>
      <c r="AR228" s="24" t="s">
        <v>219</v>
      </c>
      <c r="AT228" s="24" t="s">
        <v>214</v>
      </c>
      <c r="AU228" s="24" t="s">
        <v>84</v>
      </c>
      <c r="AY228" s="24" t="s">
        <v>210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4" t="s">
        <v>24</v>
      </c>
      <c r="BK228" s="193">
        <f>ROUND(I228*H228,2)</f>
        <v>0</v>
      </c>
      <c r="BL228" s="24" t="s">
        <v>219</v>
      </c>
      <c r="BM228" s="24" t="s">
        <v>413</v>
      </c>
    </row>
    <row r="229" spans="2:65" s="12" customFormat="1">
      <c r="B229" s="194"/>
      <c r="D229" s="195" t="s">
        <v>221</v>
      </c>
      <c r="E229" s="196" t="s">
        <v>5</v>
      </c>
      <c r="F229" s="197" t="s">
        <v>414</v>
      </c>
      <c r="H229" s="196" t="s">
        <v>5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6" t="s">
        <v>221</v>
      </c>
      <c r="AU229" s="196" t="s">
        <v>84</v>
      </c>
      <c r="AV229" s="12" t="s">
        <v>24</v>
      </c>
      <c r="AW229" s="12" t="s">
        <v>39</v>
      </c>
      <c r="AX229" s="12" t="s">
        <v>76</v>
      </c>
      <c r="AY229" s="196" t="s">
        <v>210</v>
      </c>
    </row>
    <row r="230" spans="2:65" s="13" customFormat="1">
      <c r="B230" s="202"/>
      <c r="D230" s="195" t="s">
        <v>221</v>
      </c>
      <c r="E230" s="203" t="s">
        <v>5</v>
      </c>
      <c r="F230" s="204" t="s">
        <v>415</v>
      </c>
      <c r="H230" s="205">
        <v>0.218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221</v>
      </c>
      <c r="AU230" s="203" t="s">
        <v>84</v>
      </c>
      <c r="AV230" s="13" t="s">
        <v>84</v>
      </c>
      <c r="AW230" s="13" t="s">
        <v>39</v>
      </c>
      <c r="AX230" s="13" t="s">
        <v>76</v>
      </c>
      <c r="AY230" s="203" t="s">
        <v>210</v>
      </c>
    </row>
    <row r="231" spans="2:65" s="13" customFormat="1">
      <c r="B231" s="202"/>
      <c r="D231" s="195" t="s">
        <v>221</v>
      </c>
      <c r="E231" s="203" t="s">
        <v>5</v>
      </c>
      <c r="F231" s="204" t="s">
        <v>416</v>
      </c>
      <c r="H231" s="205">
        <v>8.9999999999999993E-3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221</v>
      </c>
      <c r="AU231" s="203" t="s">
        <v>84</v>
      </c>
      <c r="AV231" s="13" t="s">
        <v>84</v>
      </c>
      <c r="AW231" s="13" t="s">
        <v>39</v>
      </c>
      <c r="AX231" s="13" t="s">
        <v>76</v>
      </c>
      <c r="AY231" s="203" t="s">
        <v>210</v>
      </c>
    </row>
    <row r="232" spans="2:65" s="13" customFormat="1">
      <c r="B232" s="202"/>
      <c r="D232" s="195" t="s">
        <v>221</v>
      </c>
      <c r="E232" s="203" t="s">
        <v>5</v>
      </c>
      <c r="F232" s="204" t="s">
        <v>417</v>
      </c>
      <c r="H232" s="205">
        <v>0.105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221</v>
      </c>
      <c r="AU232" s="203" t="s">
        <v>84</v>
      </c>
      <c r="AV232" s="13" t="s">
        <v>84</v>
      </c>
      <c r="AW232" s="13" t="s">
        <v>39</v>
      </c>
      <c r="AX232" s="13" t="s">
        <v>76</v>
      </c>
      <c r="AY232" s="203" t="s">
        <v>210</v>
      </c>
    </row>
    <row r="233" spans="2:65" s="14" customFormat="1">
      <c r="B233" s="210"/>
      <c r="D233" s="195" t="s">
        <v>221</v>
      </c>
      <c r="E233" s="211" t="s">
        <v>5</v>
      </c>
      <c r="F233" s="212" t="s">
        <v>239</v>
      </c>
      <c r="H233" s="213">
        <v>0.33200000000000002</v>
      </c>
      <c r="I233" s="214"/>
      <c r="L233" s="210"/>
      <c r="M233" s="215"/>
      <c r="N233" s="216"/>
      <c r="O233" s="216"/>
      <c r="P233" s="216"/>
      <c r="Q233" s="216"/>
      <c r="R233" s="216"/>
      <c r="S233" s="216"/>
      <c r="T233" s="217"/>
      <c r="AT233" s="211" t="s">
        <v>221</v>
      </c>
      <c r="AU233" s="211" t="s">
        <v>84</v>
      </c>
      <c r="AV233" s="14" t="s">
        <v>219</v>
      </c>
      <c r="AW233" s="14" t="s">
        <v>39</v>
      </c>
      <c r="AX233" s="14" t="s">
        <v>24</v>
      </c>
      <c r="AY233" s="211" t="s">
        <v>210</v>
      </c>
    </row>
    <row r="234" spans="2:65" s="1" customFormat="1" ht="20.45" customHeight="1">
      <c r="B234" s="181"/>
      <c r="C234" s="182" t="s">
        <v>418</v>
      </c>
      <c r="D234" s="182" t="s">
        <v>214</v>
      </c>
      <c r="E234" s="183" t="s">
        <v>419</v>
      </c>
      <c r="F234" s="184" t="s">
        <v>420</v>
      </c>
      <c r="G234" s="185" t="s">
        <v>119</v>
      </c>
      <c r="H234" s="186">
        <v>4.9020000000000001</v>
      </c>
      <c r="I234" s="187"/>
      <c r="J234" s="188">
        <f>ROUND(I234*H234,2)</f>
        <v>0</v>
      </c>
      <c r="K234" s="184" t="s">
        <v>400</v>
      </c>
      <c r="L234" s="41"/>
      <c r="M234" s="189" t="s">
        <v>5</v>
      </c>
      <c r="N234" s="190" t="s">
        <v>47</v>
      </c>
      <c r="O234" s="42"/>
      <c r="P234" s="191">
        <f>O234*H234</f>
        <v>0</v>
      </c>
      <c r="Q234" s="191">
        <v>1.837</v>
      </c>
      <c r="R234" s="191">
        <f>Q234*H234</f>
        <v>9.0049740000000007</v>
      </c>
      <c r="S234" s="191">
        <v>0</v>
      </c>
      <c r="T234" s="192">
        <f>S234*H234</f>
        <v>0</v>
      </c>
      <c r="AR234" s="24" t="s">
        <v>219</v>
      </c>
      <c r="AT234" s="24" t="s">
        <v>214</v>
      </c>
      <c r="AU234" s="24" t="s">
        <v>84</v>
      </c>
      <c r="AY234" s="24" t="s">
        <v>210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4" t="s">
        <v>24</v>
      </c>
      <c r="BK234" s="193">
        <f>ROUND(I234*H234,2)</f>
        <v>0</v>
      </c>
      <c r="BL234" s="24" t="s">
        <v>219</v>
      </c>
      <c r="BM234" s="24" t="s">
        <v>421</v>
      </c>
    </row>
    <row r="235" spans="2:65" s="13" customFormat="1">
      <c r="B235" s="202"/>
      <c r="D235" s="195" t="s">
        <v>221</v>
      </c>
      <c r="E235" s="203" t="s">
        <v>5</v>
      </c>
      <c r="F235" s="204" t="s">
        <v>422</v>
      </c>
      <c r="H235" s="205">
        <v>4.9020000000000001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221</v>
      </c>
      <c r="AU235" s="203" t="s">
        <v>84</v>
      </c>
      <c r="AV235" s="13" t="s">
        <v>84</v>
      </c>
      <c r="AW235" s="13" t="s">
        <v>39</v>
      </c>
      <c r="AX235" s="13" t="s">
        <v>24</v>
      </c>
      <c r="AY235" s="203" t="s">
        <v>210</v>
      </c>
    </row>
    <row r="236" spans="2:65" s="11" customFormat="1" ht="29.85" customHeight="1">
      <c r="B236" s="168"/>
      <c r="D236" s="169" t="s">
        <v>75</v>
      </c>
      <c r="E236" s="179" t="s">
        <v>262</v>
      </c>
      <c r="F236" s="179" t="s">
        <v>423</v>
      </c>
      <c r="I236" s="171"/>
      <c r="J236" s="180">
        <f>BK236</f>
        <v>0</v>
      </c>
      <c r="L236" s="168"/>
      <c r="M236" s="173"/>
      <c r="N236" s="174"/>
      <c r="O236" s="174"/>
      <c r="P236" s="175">
        <f>P237+SUM(P238:P437)</f>
        <v>0</v>
      </c>
      <c r="Q236" s="174"/>
      <c r="R236" s="175">
        <f>R237+SUM(R238:R437)</f>
        <v>0.56396816800000005</v>
      </c>
      <c r="S236" s="174"/>
      <c r="T236" s="176">
        <f>T237+SUM(T238:T437)</f>
        <v>155.86523700000004</v>
      </c>
      <c r="AR236" s="169" t="s">
        <v>24</v>
      </c>
      <c r="AT236" s="177" t="s">
        <v>75</v>
      </c>
      <c r="AU236" s="177" t="s">
        <v>24</v>
      </c>
      <c r="AY236" s="169" t="s">
        <v>210</v>
      </c>
      <c r="BK236" s="178">
        <f>BK237+SUM(BK238:BK437)</f>
        <v>0</v>
      </c>
    </row>
    <row r="237" spans="2:65" s="1" customFormat="1" ht="14.45" customHeight="1">
      <c r="B237" s="181"/>
      <c r="C237" s="182" t="s">
        <v>424</v>
      </c>
      <c r="D237" s="182" t="s">
        <v>214</v>
      </c>
      <c r="E237" s="183" t="s">
        <v>425</v>
      </c>
      <c r="F237" s="184" t="s">
        <v>426</v>
      </c>
      <c r="G237" s="185" t="s">
        <v>111</v>
      </c>
      <c r="H237" s="186">
        <v>77.760000000000005</v>
      </c>
      <c r="I237" s="187"/>
      <c r="J237" s="188">
        <f>ROUND(I237*H237,2)</f>
        <v>0</v>
      </c>
      <c r="K237" s="184" t="s">
        <v>218</v>
      </c>
      <c r="L237" s="41"/>
      <c r="M237" s="189" t="s">
        <v>5</v>
      </c>
      <c r="N237" s="190" t="s">
        <v>47</v>
      </c>
      <c r="O237" s="42"/>
      <c r="P237" s="191">
        <f>O237*H237</f>
        <v>0</v>
      </c>
      <c r="Q237" s="191">
        <v>6.8000000000000001E-6</v>
      </c>
      <c r="R237" s="191">
        <f>Q237*H237</f>
        <v>5.2876799999999999E-4</v>
      </c>
      <c r="S237" s="191">
        <v>0</v>
      </c>
      <c r="T237" s="192">
        <f>S237*H237</f>
        <v>0</v>
      </c>
      <c r="AR237" s="24" t="s">
        <v>219</v>
      </c>
      <c r="AT237" s="24" t="s">
        <v>214</v>
      </c>
      <c r="AU237" s="24" t="s">
        <v>84</v>
      </c>
      <c r="AY237" s="24" t="s">
        <v>210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4" t="s">
        <v>24</v>
      </c>
      <c r="BK237" s="193">
        <f>ROUND(I237*H237,2)</f>
        <v>0</v>
      </c>
      <c r="BL237" s="24" t="s">
        <v>219</v>
      </c>
      <c r="BM237" s="24" t="s">
        <v>427</v>
      </c>
    </row>
    <row r="238" spans="2:65" s="13" customFormat="1">
      <c r="B238" s="202"/>
      <c r="D238" s="195" t="s">
        <v>221</v>
      </c>
      <c r="E238" s="203" t="s">
        <v>5</v>
      </c>
      <c r="F238" s="204" t="s">
        <v>428</v>
      </c>
      <c r="H238" s="205">
        <v>21.92</v>
      </c>
      <c r="I238" s="206"/>
      <c r="L238" s="202"/>
      <c r="M238" s="207"/>
      <c r="N238" s="208"/>
      <c r="O238" s="208"/>
      <c r="P238" s="208"/>
      <c r="Q238" s="208"/>
      <c r="R238" s="208"/>
      <c r="S238" s="208"/>
      <c r="T238" s="209"/>
      <c r="AT238" s="203" t="s">
        <v>221</v>
      </c>
      <c r="AU238" s="203" t="s">
        <v>84</v>
      </c>
      <c r="AV238" s="13" t="s">
        <v>84</v>
      </c>
      <c r="AW238" s="13" t="s">
        <v>39</v>
      </c>
      <c r="AX238" s="13" t="s">
        <v>76</v>
      </c>
      <c r="AY238" s="203" t="s">
        <v>210</v>
      </c>
    </row>
    <row r="239" spans="2:65" s="13" customFormat="1">
      <c r="B239" s="202"/>
      <c r="D239" s="195" t="s">
        <v>221</v>
      </c>
      <c r="E239" s="203" t="s">
        <v>5</v>
      </c>
      <c r="F239" s="204" t="s">
        <v>429</v>
      </c>
      <c r="H239" s="205">
        <v>11.66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221</v>
      </c>
      <c r="AU239" s="203" t="s">
        <v>84</v>
      </c>
      <c r="AV239" s="13" t="s">
        <v>84</v>
      </c>
      <c r="AW239" s="13" t="s">
        <v>39</v>
      </c>
      <c r="AX239" s="13" t="s">
        <v>76</v>
      </c>
      <c r="AY239" s="203" t="s">
        <v>210</v>
      </c>
    </row>
    <row r="240" spans="2:65" s="13" customFormat="1">
      <c r="B240" s="202"/>
      <c r="D240" s="195" t="s">
        <v>221</v>
      </c>
      <c r="E240" s="203" t="s">
        <v>5</v>
      </c>
      <c r="F240" s="204" t="s">
        <v>430</v>
      </c>
      <c r="H240" s="205">
        <v>44.18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221</v>
      </c>
      <c r="AU240" s="203" t="s">
        <v>84</v>
      </c>
      <c r="AV240" s="13" t="s">
        <v>84</v>
      </c>
      <c r="AW240" s="13" t="s">
        <v>39</v>
      </c>
      <c r="AX240" s="13" t="s">
        <v>76</v>
      </c>
      <c r="AY240" s="203" t="s">
        <v>210</v>
      </c>
    </row>
    <row r="241" spans="2:65" s="14" customFormat="1">
      <c r="B241" s="210"/>
      <c r="D241" s="195" t="s">
        <v>221</v>
      </c>
      <c r="E241" s="211" t="s">
        <v>5</v>
      </c>
      <c r="F241" s="212" t="s">
        <v>239</v>
      </c>
      <c r="H241" s="213">
        <v>77.760000000000005</v>
      </c>
      <c r="I241" s="214"/>
      <c r="L241" s="210"/>
      <c r="M241" s="215"/>
      <c r="N241" s="216"/>
      <c r="O241" s="216"/>
      <c r="P241" s="216"/>
      <c r="Q241" s="216"/>
      <c r="R241" s="216"/>
      <c r="S241" s="216"/>
      <c r="T241" s="217"/>
      <c r="AT241" s="211" t="s">
        <v>221</v>
      </c>
      <c r="AU241" s="211" t="s">
        <v>84</v>
      </c>
      <c r="AV241" s="14" t="s">
        <v>219</v>
      </c>
      <c r="AW241" s="14" t="s">
        <v>39</v>
      </c>
      <c r="AX241" s="14" t="s">
        <v>24</v>
      </c>
      <c r="AY241" s="211" t="s">
        <v>210</v>
      </c>
    </row>
    <row r="242" spans="2:65" s="1" customFormat="1" ht="20.45" customHeight="1">
      <c r="B242" s="181"/>
      <c r="C242" s="182" t="s">
        <v>431</v>
      </c>
      <c r="D242" s="182" t="s">
        <v>214</v>
      </c>
      <c r="E242" s="183" t="s">
        <v>432</v>
      </c>
      <c r="F242" s="184" t="s">
        <v>433</v>
      </c>
      <c r="G242" s="185" t="s">
        <v>111</v>
      </c>
      <c r="H242" s="186">
        <v>44.18</v>
      </c>
      <c r="I242" s="187"/>
      <c r="J242" s="188">
        <f>ROUND(I242*H242,2)</f>
        <v>0</v>
      </c>
      <c r="K242" s="184" t="s">
        <v>218</v>
      </c>
      <c r="L242" s="41"/>
      <c r="M242" s="189" t="s">
        <v>5</v>
      </c>
      <c r="N242" s="190" t="s">
        <v>47</v>
      </c>
      <c r="O242" s="4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24" t="s">
        <v>219</v>
      </c>
      <c r="AT242" s="24" t="s">
        <v>214</v>
      </c>
      <c r="AU242" s="24" t="s">
        <v>84</v>
      </c>
      <c r="AY242" s="24" t="s">
        <v>210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4" t="s">
        <v>24</v>
      </c>
      <c r="BK242" s="193">
        <f>ROUND(I242*H242,2)</f>
        <v>0</v>
      </c>
      <c r="BL242" s="24" t="s">
        <v>219</v>
      </c>
      <c r="BM242" s="24" t="s">
        <v>434</v>
      </c>
    </row>
    <row r="243" spans="2:65" s="13" customFormat="1">
      <c r="B243" s="202"/>
      <c r="D243" s="195" t="s">
        <v>221</v>
      </c>
      <c r="E243" s="203" t="s">
        <v>5</v>
      </c>
      <c r="F243" s="204" t="s">
        <v>430</v>
      </c>
      <c r="H243" s="205">
        <v>44.18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221</v>
      </c>
      <c r="AU243" s="203" t="s">
        <v>84</v>
      </c>
      <c r="AV243" s="13" t="s">
        <v>84</v>
      </c>
      <c r="AW243" s="13" t="s">
        <v>39</v>
      </c>
      <c r="AX243" s="13" t="s">
        <v>24</v>
      </c>
      <c r="AY243" s="203" t="s">
        <v>210</v>
      </c>
    </row>
    <row r="244" spans="2:65" s="1" customFormat="1" ht="20.45" customHeight="1">
      <c r="B244" s="181"/>
      <c r="C244" s="182" t="s">
        <v>435</v>
      </c>
      <c r="D244" s="182" t="s">
        <v>214</v>
      </c>
      <c r="E244" s="183" t="s">
        <v>436</v>
      </c>
      <c r="F244" s="184" t="s">
        <v>437</v>
      </c>
      <c r="G244" s="185" t="s">
        <v>217</v>
      </c>
      <c r="H244" s="186">
        <v>1</v>
      </c>
      <c r="I244" s="187"/>
      <c r="J244" s="188">
        <f>ROUND(I244*H244,2)</f>
        <v>0</v>
      </c>
      <c r="K244" s="184" t="s">
        <v>218</v>
      </c>
      <c r="L244" s="41"/>
      <c r="M244" s="189" t="s">
        <v>5</v>
      </c>
      <c r="N244" s="190" t="s">
        <v>47</v>
      </c>
      <c r="O244" s="42"/>
      <c r="P244" s="191">
        <f>O244*H244</f>
        <v>0</v>
      </c>
      <c r="Q244" s="191">
        <v>4.5900000000000003E-3</v>
      </c>
      <c r="R244" s="191">
        <f>Q244*H244</f>
        <v>4.5900000000000003E-3</v>
      </c>
      <c r="S244" s="191">
        <v>0</v>
      </c>
      <c r="T244" s="192">
        <f>S244*H244</f>
        <v>0</v>
      </c>
      <c r="AR244" s="24" t="s">
        <v>219</v>
      </c>
      <c r="AT244" s="24" t="s">
        <v>214</v>
      </c>
      <c r="AU244" s="24" t="s">
        <v>84</v>
      </c>
      <c r="AY244" s="24" t="s">
        <v>210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4" t="s">
        <v>24</v>
      </c>
      <c r="BK244" s="193">
        <f>ROUND(I244*H244,2)</f>
        <v>0</v>
      </c>
      <c r="BL244" s="24" t="s">
        <v>219</v>
      </c>
      <c r="BM244" s="24" t="s">
        <v>438</v>
      </c>
    </row>
    <row r="245" spans="2:65" s="1" customFormat="1" ht="20.45" customHeight="1">
      <c r="B245" s="181"/>
      <c r="C245" s="218" t="s">
        <v>439</v>
      </c>
      <c r="D245" s="218" t="s">
        <v>374</v>
      </c>
      <c r="E245" s="219" t="s">
        <v>440</v>
      </c>
      <c r="F245" s="220" t="s">
        <v>441</v>
      </c>
      <c r="G245" s="221" t="s">
        <v>217</v>
      </c>
      <c r="H245" s="222">
        <v>1</v>
      </c>
      <c r="I245" s="223"/>
      <c r="J245" s="224">
        <f>ROUND(I245*H245,2)</f>
        <v>0</v>
      </c>
      <c r="K245" s="220" t="s">
        <v>5</v>
      </c>
      <c r="L245" s="225"/>
      <c r="M245" s="226" t="s">
        <v>5</v>
      </c>
      <c r="N245" s="227" t="s">
        <v>47</v>
      </c>
      <c r="O245" s="42"/>
      <c r="P245" s="191">
        <f>O245*H245</f>
        <v>0</v>
      </c>
      <c r="Q245" s="191">
        <v>1.0999999999999999E-2</v>
      </c>
      <c r="R245" s="191">
        <f>Q245*H245</f>
        <v>1.0999999999999999E-2</v>
      </c>
      <c r="S245" s="191">
        <v>0</v>
      </c>
      <c r="T245" s="192">
        <f>S245*H245</f>
        <v>0</v>
      </c>
      <c r="AR245" s="24" t="s">
        <v>256</v>
      </c>
      <c r="AT245" s="24" t="s">
        <v>374</v>
      </c>
      <c r="AU245" s="24" t="s">
        <v>84</v>
      </c>
      <c r="AY245" s="24" t="s">
        <v>210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4" t="s">
        <v>24</v>
      </c>
      <c r="BK245" s="193">
        <f>ROUND(I245*H245,2)</f>
        <v>0</v>
      </c>
      <c r="BL245" s="24" t="s">
        <v>219</v>
      </c>
      <c r="BM245" s="24" t="s">
        <v>442</v>
      </c>
    </row>
    <row r="246" spans="2:65" s="1" customFormat="1" ht="20.45" customHeight="1">
      <c r="B246" s="181"/>
      <c r="C246" s="182" t="s">
        <v>443</v>
      </c>
      <c r="D246" s="182" t="s">
        <v>214</v>
      </c>
      <c r="E246" s="183" t="s">
        <v>444</v>
      </c>
      <c r="F246" s="184" t="s">
        <v>445</v>
      </c>
      <c r="G246" s="185" t="s">
        <v>217</v>
      </c>
      <c r="H246" s="186">
        <v>1</v>
      </c>
      <c r="I246" s="187"/>
      <c r="J246" s="188">
        <f>ROUND(I246*H246,2)</f>
        <v>0</v>
      </c>
      <c r="K246" s="184" t="s">
        <v>218</v>
      </c>
      <c r="L246" s="41"/>
      <c r="M246" s="189" t="s">
        <v>5</v>
      </c>
      <c r="N246" s="190" t="s">
        <v>47</v>
      </c>
      <c r="O246" s="42"/>
      <c r="P246" s="191">
        <f>O246*H246</f>
        <v>0</v>
      </c>
      <c r="Q246" s="191">
        <v>6.8799999999999998E-3</v>
      </c>
      <c r="R246" s="191">
        <f>Q246*H246</f>
        <v>6.8799999999999998E-3</v>
      </c>
      <c r="S246" s="191">
        <v>0</v>
      </c>
      <c r="T246" s="192">
        <f>S246*H246</f>
        <v>0</v>
      </c>
      <c r="AR246" s="24" t="s">
        <v>219</v>
      </c>
      <c r="AT246" s="24" t="s">
        <v>214</v>
      </c>
      <c r="AU246" s="24" t="s">
        <v>84</v>
      </c>
      <c r="AY246" s="24" t="s">
        <v>210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4" t="s">
        <v>24</v>
      </c>
      <c r="BK246" s="193">
        <f>ROUND(I246*H246,2)</f>
        <v>0</v>
      </c>
      <c r="BL246" s="24" t="s">
        <v>219</v>
      </c>
      <c r="BM246" s="24" t="s">
        <v>446</v>
      </c>
    </row>
    <row r="247" spans="2:65" s="1" customFormat="1" ht="20.45" customHeight="1">
      <c r="B247" s="181"/>
      <c r="C247" s="218" t="s">
        <v>447</v>
      </c>
      <c r="D247" s="218" t="s">
        <v>374</v>
      </c>
      <c r="E247" s="219" t="s">
        <v>448</v>
      </c>
      <c r="F247" s="220" t="s">
        <v>449</v>
      </c>
      <c r="G247" s="221" t="s">
        <v>217</v>
      </c>
      <c r="H247" s="222">
        <v>1</v>
      </c>
      <c r="I247" s="223"/>
      <c r="J247" s="224">
        <f>ROUND(I247*H247,2)</f>
        <v>0</v>
      </c>
      <c r="K247" s="220" t="s">
        <v>5</v>
      </c>
      <c r="L247" s="225"/>
      <c r="M247" s="226" t="s">
        <v>5</v>
      </c>
      <c r="N247" s="227" t="s">
        <v>47</v>
      </c>
      <c r="O247" s="42"/>
      <c r="P247" s="191">
        <f>O247*H247</f>
        <v>0</v>
      </c>
      <c r="Q247" s="191">
        <v>0.121</v>
      </c>
      <c r="R247" s="191">
        <f>Q247*H247</f>
        <v>0.121</v>
      </c>
      <c r="S247" s="191">
        <v>0</v>
      </c>
      <c r="T247" s="192">
        <f>S247*H247</f>
        <v>0</v>
      </c>
      <c r="AR247" s="24" t="s">
        <v>256</v>
      </c>
      <c r="AT247" s="24" t="s">
        <v>374</v>
      </c>
      <c r="AU247" s="24" t="s">
        <v>84</v>
      </c>
      <c r="AY247" s="24" t="s">
        <v>210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4" t="s">
        <v>24</v>
      </c>
      <c r="BK247" s="193">
        <f>ROUND(I247*H247,2)</f>
        <v>0</v>
      </c>
      <c r="BL247" s="24" t="s">
        <v>219</v>
      </c>
      <c r="BM247" s="24" t="s">
        <v>450</v>
      </c>
    </row>
    <row r="248" spans="2:65" s="1" customFormat="1" ht="14.45" customHeight="1">
      <c r="B248" s="181"/>
      <c r="C248" s="182" t="s">
        <v>451</v>
      </c>
      <c r="D248" s="182" t="s">
        <v>214</v>
      </c>
      <c r="E248" s="183" t="s">
        <v>452</v>
      </c>
      <c r="F248" s="184" t="s">
        <v>453</v>
      </c>
      <c r="G248" s="185" t="s">
        <v>119</v>
      </c>
      <c r="H248" s="186">
        <v>2.7170000000000001</v>
      </c>
      <c r="I248" s="187"/>
      <c r="J248" s="188">
        <f>ROUND(I248*H248,2)</f>
        <v>0</v>
      </c>
      <c r="K248" s="184" t="s">
        <v>218</v>
      </c>
      <c r="L248" s="41"/>
      <c r="M248" s="189" t="s">
        <v>5</v>
      </c>
      <c r="N248" s="190" t="s">
        <v>47</v>
      </c>
      <c r="O248" s="42"/>
      <c r="P248" s="191">
        <f>O248*H248</f>
        <v>0</v>
      </c>
      <c r="Q248" s="191">
        <v>0</v>
      </c>
      <c r="R248" s="191">
        <f>Q248*H248</f>
        <v>0</v>
      </c>
      <c r="S248" s="191">
        <v>2</v>
      </c>
      <c r="T248" s="192">
        <f>S248*H248</f>
        <v>5.4340000000000002</v>
      </c>
      <c r="AR248" s="24" t="s">
        <v>219</v>
      </c>
      <c r="AT248" s="24" t="s">
        <v>214</v>
      </c>
      <c r="AU248" s="24" t="s">
        <v>84</v>
      </c>
      <c r="AY248" s="24" t="s">
        <v>210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4" t="s">
        <v>24</v>
      </c>
      <c r="BK248" s="193">
        <f>ROUND(I248*H248,2)</f>
        <v>0</v>
      </c>
      <c r="BL248" s="24" t="s">
        <v>219</v>
      </c>
      <c r="BM248" s="24" t="s">
        <v>454</v>
      </c>
    </row>
    <row r="249" spans="2:65" s="13" customFormat="1">
      <c r="B249" s="202"/>
      <c r="D249" s="195" t="s">
        <v>221</v>
      </c>
      <c r="E249" s="203" t="s">
        <v>5</v>
      </c>
      <c r="F249" s="204" t="s">
        <v>455</v>
      </c>
      <c r="H249" s="205">
        <v>0.74099999999999999</v>
      </c>
      <c r="I249" s="206"/>
      <c r="L249" s="202"/>
      <c r="M249" s="207"/>
      <c r="N249" s="208"/>
      <c r="O249" s="208"/>
      <c r="P249" s="208"/>
      <c r="Q249" s="208"/>
      <c r="R249" s="208"/>
      <c r="S249" s="208"/>
      <c r="T249" s="209"/>
      <c r="AT249" s="203" t="s">
        <v>221</v>
      </c>
      <c r="AU249" s="203" t="s">
        <v>84</v>
      </c>
      <c r="AV249" s="13" t="s">
        <v>84</v>
      </c>
      <c r="AW249" s="13" t="s">
        <v>39</v>
      </c>
      <c r="AX249" s="13" t="s">
        <v>76</v>
      </c>
      <c r="AY249" s="203" t="s">
        <v>210</v>
      </c>
    </row>
    <row r="250" spans="2:65" s="13" customFormat="1">
      <c r="B250" s="202"/>
      <c r="D250" s="195" t="s">
        <v>221</v>
      </c>
      <c r="E250" s="203" t="s">
        <v>5</v>
      </c>
      <c r="F250" s="204" t="s">
        <v>456</v>
      </c>
      <c r="H250" s="205">
        <v>1.976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221</v>
      </c>
      <c r="AU250" s="203" t="s">
        <v>84</v>
      </c>
      <c r="AV250" s="13" t="s">
        <v>84</v>
      </c>
      <c r="AW250" s="13" t="s">
        <v>39</v>
      </c>
      <c r="AX250" s="13" t="s">
        <v>76</v>
      </c>
      <c r="AY250" s="203" t="s">
        <v>210</v>
      </c>
    </row>
    <row r="251" spans="2:65" s="14" customFormat="1">
      <c r="B251" s="210"/>
      <c r="D251" s="195" t="s">
        <v>221</v>
      </c>
      <c r="E251" s="211" t="s">
        <v>5</v>
      </c>
      <c r="F251" s="212" t="s">
        <v>239</v>
      </c>
      <c r="H251" s="213">
        <v>2.7170000000000001</v>
      </c>
      <c r="I251" s="214"/>
      <c r="L251" s="210"/>
      <c r="M251" s="215"/>
      <c r="N251" s="216"/>
      <c r="O251" s="216"/>
      <c r="P251" s="216"/>
      <c r="Q251" s="216"/>
      <c r="R251" s="216"/>
      <c r="S251" s="216"/>
      <c r="T251" s="217"/>
      <c r="AT251" s="211" t="s">
        <v>221</v>
      </c>
      <c r="AU251" s="211" t="s">
        <v>84</v>
      </c>
      <c r="AV251" s="14" t="s">
        <v>219</v>
      </c>
      <c r="AW251" s="14" t="s">
        <v>39</v>
      </c>
      <c r="AX251" s="14" t="s">
        <v>24</v>
      </c>
      <c r="AY251" s="211" t="s">
        <v>210</v>
      </c>
    </row>
    <row r="252" spans="2:65" s="1" customFormat="1" ht="20.45" customHeight="1">
      <c r="B252" s="181"/>
      <c r="C252" s="182" t="s">
        <v>457</v>
      </c>
      <c r="D252" s="182" t="s">
        <v>214</v>
      </c>
      <c r="E252" s="183" t="s">
        <v>458</v>
      </c>
      <c r="F252" s="184" t="s">
        <v>459</v>
      </c>
      <c r="G252" s="185" t="s">
        <v>111</v>
      </c>
      <c r="H252" s="186">
        <v>4.9290000000000003</v>
      </c>
      <c r="I252" s="187"/>
      <c r="J252" s="188">
        <f>ROUND(I252*H252,2)</f>
        <v>0</v>
      </c>
      <c r="K252" s="184" t="s">
        <v>218</v>
      </c>
      <c r="L252" s="41"/>
      <c r="M252" s="189" t="s">
        <v>5</v>
      </c>
      <c r="N252" s="190" t="s">
        <v>47</v>
      </c>
      <c r="O252" s="42"/>
      <c r="P252" s="191">
        <f>O252*H252</f>
        <v>0</v>
      </c>
      <c r="Q252" s="191">
        <v>0</v>
      </c>
      <c r="R252" s="191">
        <f>Q252*H252</f>
        <v>0</v>
      </c>
      <c r="S252" s="191">
        <v>0.13100000000000001</v>
      </c>
      <c r="T252" s="192">
        <f>S252*H252</f>
        <v>0.64569900000000002</v>
      </c>
      <c r="AR252" s="24" t="s">
        <v>219</v>
      </c>
      <c r="AT252" s="24" t="s">
        <v>214</v>
      </c>
      <c r="AU252" s="24" t="s">
        <v>84</v>
      </c>
      <c r="AY252" s="24" t="s">
        <v>210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4" t="s">
        <v>24</v>
      </c>
      <c r="BK252" s="193">
        <f>ROUND(I252*H252,2)</f>
        <v>0</v>
      </c>
      <c r="BL252" s="24" t="s">
        <v>219</v>
      </c>
      <c r="BM252" s="24" t="s">
        <v>460</v>
      </c>
    </row>
    <row r="253" spans="2:65" s="12" customFormat="1">
      <c r="B253" s="194"/>
      <c r="D253" s="195" t="s">
        <v>221</v>
      </c>
      <c r="E253" s="196" t="s">
        <v>5</v>
      </c>
      <c r="F253" s="197" t="s">
        <v>461</v>
      </c>
      <c r="H253" s="196" t="s">
        <v>5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6" t="s">
        <v>221</v>
      </c>
      <c r="AU253" s="196" t="s">
        <v>84</v>
      </c>
      <c r="AV253" s="12" t="s">
        <v>24</v>
      </c>
      <c r="AW253" s="12" t="s">
        <v>39</v>
      </c>
      <c r="AX253" s="12" t="s">
        <v>76</v>
      </c>
      <c r="AY253" s="196" t="s">
        <v>210</v>
      </c>
    </row>
    <row r="254" spans="2:65" s="13" customFormat="1">
      <c r="B254" s="202"/>
      <c r="D254" s="195" t="s">
        <v>221</v>
      </c>
      <c r="E254" s="203" t="s">
        <v>5</v>
      </c>
      <c r="F254" s="204" t="s">
        <v>462</v>
      </c>
      <c r="H254" s="205">
        <v>4.9290000000000003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221</v>
      </c>
      <c r="AU254" s="203" t="s">
        <v>84</v>
      </c>
      <c r="AV254" s="13" t="s">
        <v>84</v>
      </c>
      <c r="AW254" s="13" t="s">
        <v>39</v>
      </c>
      <c r="AX254" s="13" t="s">
        <v>24</v>
      </c>
      <c r="AY254" s="203" t="s">
        <v>210</v>
      </c>
    </row>
    <row r="255" spans="2:65" s="1" customFormat="1" ht="30.6" customHeight="1">
      <c r="B255" s="181"/>
      <c r="C255" s="182" t="s">
        <v>463</v>
      </c>
      <c r="D255" s="182" t="s">
        <v>214</v>
      </c>
      <c r="E255" s="183" t="s">
        <v>464</v>
      </c>
      <c r="F255" s="184" t="s">
        <v>465</v>
      </c>
      <c r="G255" s="185" t="s">
        <v>119</v>
      </c>
      <c r="H255" s="186">
        <v>0.20799999999999999</v>
      </c>
      <c r="I255" s="187"/>
      <c r="J255" s="188">
        <f>ROUND(I255*H255,2)</f>
        <v>0</v>
      </c>
      <c r="K255" s="184" t="s">
        <v>218</v>
      </c>
      <c r="L255" s="41"/>
      <c r="M255" s="189" t="s">
        <v>5</v>
      </c>
      <c r="N255" s="190" t="s">
        <v>47</v>
      </c>
      <c r="O255" s="42"/>
      <c r="P255" s="191">
        <f>O255*H255</f>
        <v>0</v>
      </c>
      <c r="Q255" s="191">
        <v>0</v>
      </c>
      <c r="R255" s="191">
        <f>Q255*H255</f>
        <v>0</v>
      </c>
      <c r="S255" s="191">
        <v>1.8</v>
      </c>
      <c r="T255" s="192">
        <f>S255*H255</f>
        <v>0.37440000000000001</v>
      </c>
      <c r="AR255" s="24" t="s">
        <v>219</v>
      </c>
      <c r="AT255" s="24" t="s">
        <v>214</v>
      </c>
      <c r="AU255" s="24" t="s">
        <v>84</v>
      </c>
      <c r="AY255" s="24" t="s">
        <v>210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4" t="s">
        <v>24</v>
      </c>
      <c r="BK255" s="193">
        <f>ROUND(I255*H255,2)</f>
        <v>0</v>
      </c>
      <c r="BL255" s="24" t="s">
        <v>219</v>
      </c>
      <c r="BM255" s="24" t="s">
        <v>466</v>
      </c>
    </row>
    <row r="256" spans="2:65" s="12" customFormat="1">
      <c r="B256" s="194"/>
      <c r="D256" s="195" t="s">
        <v>221</v>
      </c>
      <c r="E256" s="196" t="s">
        <v>5</v>
      </c>
      <c r="F256" s="197" t="s">
        <v>467</v>
      </c>
      <c r="H256" s="196" t="s">
        <v>5</v>
      </c>
      <c r="I256" s="198"/>
      <c r="L256" s="194"/>
      <c r="M256" s="199"/>
      <c r="N256" s="200"/>
      <c r="O256" s="200"/>
      <c r="P256" s="200"/>
      <c r="Q256" s="200"/>
      <c r="R256" s="200"/>
      <c r="S256" s="200"/>
      <c r="T256" s="201"/>
      <c r="AT256" s="196" t="s">
        <v>221</v>
      </c>
      <c r="AU256" s="196" t="s">
        <v>84</v>
      </c>
      <c r="AV256" s="12" t="s">
        <v>24</v>
      </c>
      <c r="AW256" s="12" t="s">
        <v>39</v>
      </c>
      <c r="AX256" s="12" t="s">
        <v>76</v>
      </c>
      <c r="AY256" s="196" t="s">
        <v>210</v>
      </c>
    </row>
    <row r="257" spans="2:65" s="13" customFormat="1">
      <c r="B257" s="202"/>
      <c r="D257" s="195" t="s">
        <v>221</v>
      </c>
      <c r="E257" s="203" t="s">
        <v>5</v>
      </c>
      <c r="F257" s="204" t="s">
        <v>468</v>
      </c>
      <c r="H257" s="205">
        <v>8.1000000000000003E-2</v>
      </c>
      <c r="I257" s="206"/>
      <c r="L257" s="202"/>
      <c r="M257" s="207"/>
      <c r="N257" s="208"/>
      <c r="O257" s="208"/>
      <c r="P257" s="208"/>
      <c r="Q257" s="208"/>
      <c r="R257" s="208"/>
      <c r="S257" s="208"/>
      <c r="T257" s="209"/>
      <c r="AT257" s="203" t="s">
        <v>221</v>
      </c>
      <c r="AU257" s="203" t="s">
        <v>84</v>
      </c>
      <c r="AV257" s="13" t="s">
        <v>84</v>
      </c>
      <c r="AW257" s="13" t="s">
        <v>39</v>
      </c>
      <c r="AX257" s="13" t="s">
        <v>76</v>
      </c>
      <c r="AY257" s="203" t="s">
        <v>210</v>
      </c>
    </row>
    <row r="258" spans="2:65" s="12" customFormat="1">
      <c r="B258" s="194"/>
      <c r="D258" s="195" t="s">
        <v>221</v>
      </c>
      <c r="E258" s="196" t="s">
        <v>5</v>
      </c>
      <c r="F258" s="197" t="s">
        <v>469</v>
      </c>
      <c r="H258" s="196" t="s">
        <v>5</v>
      </c>
      <c r="I258" s="198"/>
      <c r="L258" s="194"/>
      <c r="M258" s="199"/>
      <c r="N258" s="200"/>
      <c r="O258" s="200"/>
      <c r="P258" s="200"/>
      <c r="Q258" s="200"/>
      <c r="R258" s="200"/>
      <c r="S258" s="200"/>
      <c r="T258" s="201"/>
      <c r="AT258" s="196" t="s">
        <v>221</v>
      </c>
      <c r="AU258" s="196" t="s">
        <v>84</v>
      </c>
      <c r="AV258" s="12" t="s">
        <v>24</v>
      </c>
      <c r="AW258" s="12" t="s">
        <v>39</v>
      </c>
      <c r="AX258" s="12" t="s">
        <v>76</v>
      </c>
      <c r="AY258" s="196" t="s">
        <v>210</v>
      </c>
    </row>
    <row r="259" spans="2:65" s="13" customFormat="1">
      <c r="B259" s="202"/>
      <c r="D259" s="195" t="s">
        <v>221</v>
      </c>
      <c r="E259" s="203" t="s">
        <v>5</v>
      </c>
      <c r="F259" s="204" t="s">
        <v>470</v>
      </c>
      <c r="H259" s="205">
        <v>0.10199999999999999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221</v>
      </c>
      <c r="AU259" s="203" t="s">
        <v>84</v>
      </c>
      <c r="AV259" s="13" t="s">
        <v>84</v>
      </c>
      <c r="AW259" s="13" t="s">
        <v>39</v>
      </c>
      <c r="AX259" s="13" t="s">
        <v>76</v>
      </c>
      <c r="AY259" s="203" t="s">
        <v>210</v>
      </c>
    </row>
    <row r="260" spans="2:65" s="13" customFormat="1">
      <c r="B260" s="202"/>
      <c r="D260" s="195" t="s">
        <v>221</v>
      </c>
      <c r="E260" s="203" t="s">
        <v>5</v>
      </c>
      <c r="F260" s="204" t="s">
        <v>471</v>
      </c>
      <c r="H260" s="205">
        <v>2.5000000000000001E-2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221</v>
      </c>
      <c r="AU260" s="203" t="s">
        <v>84</v>
      </c>
      <c r="AV260" s="13" t="s">
        <v>84</v>
      </c>
      <c r="AW260" s="13" t="s">
        <v>39</v>
      </c>
      <c r="AX260" s="13" t="s">
        <v>76</v>
      </c>
      <c r="AY260" s="203" t="s">
        <v>210</v>
      </c>
    </row>
    <row r="261" spans="2:65" s="14" customFormat="1">
      <c r="B261" s="210"/>
      <c r="D261" s="195" t="s">
        <v>221</v>
      </c>
      <c r="E261" s="211" t="s">
        <v>5</v>
      </c>
      <c r="F261" s="212" t="s">
        <v>239</v>
      </c>
      <c r="H261" s="213">
        <v>0.20799999999999999</v>
      </c>
      <c r="I261" s="214"/>
      <c r="L261" s="210"/>
      <c r="M261" s="215"/>
      <c r="N261" s="216"/>
      <c r="O261" s="216"/>
      <c r="P261" s="216"/>
      <c r="Q261" s="216"/>
      <c r="R261" s="216"/>
      <c r="S261" s="216"/>
      <c r="T261" s="217"/>
      <c r="AT261" s="211" t="s">
        <v>221</v>
      </c>
      <c r="AU261" s="211" t="s">
        <v>84</v>
      </c>
      <c r="AV261" s="14" t="s">
        <v>219</v>
      </c>
      <c r="AW261" s="14" t="s">
        <v>39</v>
      </c>
      <c r="AX261" s="14" t="s">
        <v>24</v>
      </c>
      <c r="AY261" s="211" t="s">
        <v>210</v>
      </c>
    </row>
    <row r="262" spans="2:65" s="1" customFormat="1" ht="30.6" customHeight="1">
      <c r="B262" s="181"/>
      <c r="C262" s="182" t="s">
        <v>472</v>
      </c>
      <c r="D262" s="182" t="s">
        <v>214</v>
      </c>
      <c r="E262" s="183" t="s">
        <v>473</v>
      </c>
      <c r="F262" s="184" t="s">
        <v>474</v>
      </c>
      <c r="G262" s="185" t="s">
        <v>119</v>
      </c>
      <c r="H262" s="186">
        <v>24.876000000000001</v>
      </c>
      <c r="I262" s="187"/>
      <c r="J262" s="188">
        <f>ROUND(I262*H262,2)</f>
        <v>0</v>
      </c>
      <c r="K262" s="184" t="s">
        <v>218</v>
      </c>
      <c r="L262" s="41"/>
      <c r="M262" s="189" t="s">
        <v>5</v>
      </c>
      <c r="N262" s="190" t="s">
        <v>47</v>
      </c>
      <c r="O262" s="42"/>
      <c r="P262" s="191">
        <f>O262*H262</f>
        <v>0</v>
      </c>
      <c r="Q262" s="191">
        <v>0</v>
      </c>
      <c r="R262" s="191">
        <f>Q262*H262</f>
        <v>0</v>
      </c>
      <c r="S262" s="191">
        <v>1.8</v>
      </c>
      <c r="T262" s="192">
        <f>S262*H262</f>
        <v>44.776800000000001</v>
      </c>
      <c r="AR262" s="24" t="s">
        <v>219</v>
      </c>
      <c r="AT262" s="24" t="s">
        <v>214</v>
      </c>
      <c r="AU262" s="24" t="s">
        <v>84</v>
      </c>
      <c r="AY262" s="24" t="s">
        <v>210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4" t="s">
        <v>24</v>
      </c>
      <c r="BK262" s="193">
        <f>ROUND(I262*H262,2)</f>
        <v>0</v>
      </c>
      <c r="BL262" s="24" t="s">
        <v>219</v>
      </c>
      <c r="BM262" s="24" t="s">
        <v>475</v>
      </c>
    </row>
    <row r="263" spans="2:65" s="12" customFormat="1">
      <c r="B263" s="194"/>
      <c r="D263" s="195" t="s">
        <v>221</v>
      </c>
      <c r="E263" s="196" t="s">
        <v>5</v>
      </c>
      <c r="F263" s="197" t="s">
        <v>476</v>
      </c>
      <c r="H263" s="196" t="s">
        <v>5</v>
      </c>
      <c r="I263" s="198"/>
      <c r="L263" s="194"/>
      <c r="M263" s="199"/>
      <c r="N263" s="200"/>
      <c r="O263" s="200"/>
      <c r="P263" s="200"/>
      <c r="Q263" s="200"/>
      <c r="R263" s="200"/>
      <c r="S263" s="200"/>
      <c r="T263" s="201"/>
      <c r="AT263" s="196" t="s">
        <v>221</v>
      </c>
      <c r="AU263" s="196" t="s">
        <v>84</v>
      </c>
      <c r="AV263" s="12" t="s">
        <v>24</v>
      </c>
      <c r="AW263" s="12" t="s">
        <v>39</v>
      </c>
      <c r="AX263" s="12" t="s">
        <v>76</v>
      </c>
      <c r="AY263" s="196" t="s">
        <v>210</v>
      </c>
    </row>
    <row r="264" spans="2:65" s="13" customFormat="1">
      <c r="B264" s="202"/>
      <c r="D264" s="195" t="s">
        <v>221</v>
      </c>
      <c r="E264" s="203" t="s">
        <v>5</v>
      </c>
      <c r="F264" s="204" t="s">
        <v>477</v>
      </c>
      <c r="H264" s="205">
        <v>8.8539999999999992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221</v>
      </c>
      <c r="AU264" s="203" t="s">
        <v>84</v>
      </c>
      <c r="AV264" s="13" t="s">
        <v>84</v>
      </c>
      <c r="AW264" s="13" t="s">
        <v>39</v>
      </c>
      <c r="AX264" s="13" t="s">
        <v>76</v>
      </c>
      <c r="AY264" s="203" t="s">
        <v>210</v>
      </c>
    </row>
    <row r="265" spans="2:65" s="13" customFormat="1">
      <c r="B265" s="202"/>
      <c r="D265" s="195" t="s">
        <v>221</v>
      </c>
      <c r="E265" s="203" t="s">
        <v>5</v>
      </c>
      <c r="F265" s="204" t="s">
        <v>478</v>
      </c>
      <c r="H265" s="205">
        <v>-1.32</v>
      </c>
      <c r="I265" s="206"/>
      <c r="L265" s="202"/>
      <c r="M265" s="207"/>
      <c r="N265" s="208"/>
      <c r="O265" s="208"/>
      <c r="P265" s="208"/>
      <c r="Q265" s="208"/>
      <c r="R265" s="208"/>
      <c r="S265" s="208"/>
      <c r="T265" s="209"/>
      <c r="AT265" s="203" t="s">
        <v>221</v>
      </c>
      <c r="AU265" s="203" t="s">
        <v>84</v>
      </c>
      <c r="AV265" s="13" t="s">
        <v>84</v>
      </c>
      <c r="AW265" s="13" t="s">
        <v>39</v>
      </c>
      <c r="AX265" s="13" t="s">
        <v>76</v>
      </c>
      <c r="AY265" s="203" t="s">
        <v>210</v>
      </c>
    </row>
    <row r="266" spans="2:65" s="13" customFormat="1">
      <c r="B266" s="202"/>
      <c r="D266" s="195" t="s">
        <v>221</v>
      </c>
      <c r="E266" s="203" t="s">
        <v>5</v>
      </c>
      <c r="F266" s="204" t="s">
        <v>479</v>
      </c>
      <c r="H266" s="205">
        <v>7.9640000000000004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221</v>
      </c>
      <c r="AU266" s="203" t="s">
        <v>84</v>
      </c>
      <c r="AV266" s="13" t="s">
        <v>84</v>
      </c>
      <c r="AW266" s="13" t="s">
        <v>39</v>
      </c>
      <c r="AX266" s="13" t="s">
        <v>76</v>
      </c>
      <c r="AY266" s="203" t="s">
        <v>210</v>
      </c>
    </row>
    <row r="267" spans="2:65" s="13" customFormat="1">
      <c r="B267" s="202"/>
      <c r="D267" s="195" t="s">
        <v>221</v>
      </c>
      <c r="E267" s="203" t="s">
        <v>5</v>
      </c>
      <c r="F267" s="204" t="s">
        <v>480</v>
      </c>
      <c r="H267" s="205">
        <v>-0.70899999999999996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221</v>
      </c>
      <c r="AU267" s="203" t="s">
        <v>84</v>
      </c>
      <c r="AV267" s="13" t="s">
        <v>84</v>
      </c>
      <c r="AW267" s="13" t="s">
        <v>39</v>
      </c>
      <c r="AX267" s="13" t="s">
        <v>76</v>
      </c>
      <c r="AY267" s="203" t="s">
        <v>210</v>
      </c>
    </row>
    <row r="268" spans="2:65" s="13" customFormat="1">
      <c r="B268" s="202"/>
      <c r="D268" s="195" t="s">
        <v>221</v>
      </c>
      <c r="E268" s="203" t="s">
        <v>5</v>
      </c>
      <c r="F268" s="204" t="s">
        <v>481</v>
      </c>
      <c r="H268" s="205">
        <v>4.4349999999999996</v>
      </c>
      <c r="I268" s="206"/>
      <c r="L268" s="202"/>
      <c r="M268" s="207"/>
      <c r="N268" s="208"/>
      <c r="O268" s="208"/>
      <c r="P268" s="208"/>
      <c r="Q268" s="208"/>
      <c r="R268" s="208"/>
      <c r="S268" s="208"/>
      <c r="T268" s="209"/>
      <c r="AT268" s="203" t="s">
        <v>221</v>
      </c>
      <c r="AU268" s="203" t="s">
        <v>84</v>
      </c>
      <c r="AV268" s="13" t="s">
        <v>84</v>
      </c>
      <c r="AW268" s="13" t="s">
        <v>39</v>
      </c>
      <c r="AX268" s="13" t="s">
        <v>76</v>
      </c>
      <c r="AY268" s="203" t="s">
        <v>210</v>
      </c>
    </row>
    <row r="269" spans="2:65" s="13" customFormat="1">
      <c r="B269" s="202"/>
      <c r="D269" s="195" t="s">
        <v>221</v>
      </c>
      <c r="E269" s="203" t="s">
        <v>5</v>
      </c>
      <c r="F269" s="204" t="s">
        <v>482</v>
      </c>
      <c r="H269" s="205">
        <v>3.964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221</v>
      </c>
      <c r="AU269" s="203" t="s">
        <v>84</v>
      </c>
      <c r="AV269" s="13" t="s">
        <v>84</v>
      </c>
      <c r="AW269" s="13" t="s">
        <v>39</v>
      </c>
      <c r="AX269" s="13" t="s">
        <v>76</v>
      </c>
      <c r="AY269" s="203" t="s">
        <v>210</v>
      </c>
    </row>
    <row r="270" spans="2:65" s="13" customFormat="1">
      <c r="B270" s="202"/>
      <c r="D270" s="195" t="s">
        <v>221</v>
      </c>
      <c r="E270" s="203" t="s">
        <v>5</v>
      </c>
      <c r="F270" s="204" t="s">
        <v>483</v>
      </c>
      <c r="H270" s="205">
        <v>0.99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221</v>
      </c>
      <c r="AU270" s="203" t="s">
        <v>84</v>
      </c>
      <c r="AV270" s="13" t="s">
        <v>84</v>
      </c>
      <c r="AW270" s="13" t="s">
        <v>39</v>
      </c>
      <c r="AX270" s="13" t="s">
        <v>76</v>
      </c>
      <c r="AY270" s="203" t="s">
        <v>210</v>
      </c>
    </row>
    <row r="271" spans="2:65" s="12" customFormat="1">
      <c r="B271" s="194"/>
      <c r="D271" s="195" t="s">
        <v>221</v>
      </c>
      <c r="E271" s="196" t="s">
        <v>5</v>
      </c>
      <c r="F271" s="197" t="s">
        <v>461</v>
      </c>
      <c r="H271" s="196" t="s">
        <v>5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6" t="s">
        <v>221</v>
      </c>
      <c r="AU271" s="196" t="s">
        <v>84</v>
      </c>
      <c r="AV271" s="12" t="s">
        <v>24</v>
      </c>
      <c r="AW271" s="12" t="s">
        <v>39</v>
      </c>
      <c r="AX271" s="12" t="s">
        <v>76</v>
      </c>
      <c r="AY271" s="196" t="s">
        <v>210</v>
      </c>
    </row>
    <row r="272" spans="2:65" s="13" customFormat="1">
      <c r="B272" s="202"/>
      <c r="D272" s="195" t="s">
        <v>221</v>
      </c>
      <c r="E272" s="203" t="s">
        <v>5</v>
      </c>
      <c r="F272" s="204" t="s">
        <v>484</v>
      </c>
      <c r="H272" s="205">
        <v>0.99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221</v>
      </c>
      <c r="AU272" s="203" t="s">
        <v>84</v>
      </c>
      <c r="AV272" s="13" t="s">
        <v>84</v>
      </c>
      <c r="AW272" s="13" t="s">
        <v>39</v>
      </c>
      <c r="AX272" s="13" t="s">
        <v>76</v>
      </c>
      <c r="AY272" s="203" t="s">
        <v>210</v>
      </c>
    </row>
    <row r="273" spans="2:65" s="13" customFormat="1">
      <c r="B273" s="202"/>
      <c r="D273" s="195" t="s">
        <v>221</v>
      </c>
      <c r="E273" s="203" t="s">
        <v>5</v>
      </c>
      <c r="F273" s="204" t="s">
        <v>485</v>
      </c>
      <c r="H273" s="205">
        <v>-0.29199999999999998</v>
      </c>
      <c r="I273" s="206"/>
      <c r="L273" s="202"/>
      <c r="M273" s="207"/>
      <c r="N273" s="208"/>
      <c r="O273" s="208"/>
      <c r="P273" s="208"/>
      <c r="Q273" s="208"/>
      <c r="R273" s="208"/>
      <c r="S273" s="208"/>
      <c r="T273" s="209"/>
      <c r="AT273" s="203" t="s">
        <v>221</v>
      </c>
      <c r="AU273" s="203" t="s">
        <v>84</v>
      </c>
      <c r="AV273" s="13" t="s">
        <v>84</v>
      </c>
      <c r="AW273" s="13" t="s">
        <v>39</v>
      </c>
      <c r="AX273" s="13" t="s">
        <v>76</v>
      </c>
      <c r="AY273" s="203" t="s">
        <v>210</v>
      </c>
    </row>
    <row r="274" spans="2:65" s="14" customFormat="1">
      <c r="B274" s="210"/>
      <c r="D274" s="195" t="s">
        <v>221</v>
      </c>
      <c r="E274" s="211" t="s">
        <v>5</v>
      </c>
      <c r="F274" s="212" t="s">
        <v>239</v>
      </c>
      <c r="H274" s="213">
        <v>24.876000000000001</v>
      </c>
      <c r="I274" s="214"/>
      <c r="L274" s="210"/>
      <c r="M274" s="215"/>
      <c r="N274" s="216"/>
      <c r="O274" s="216"/>
      <c r="P274" s="216"/>
      <c r="Q274" s="216"/>
      <c r="R274" s="216"/>
      <c r="S274" s="216"/>
      <c r="T274" s="217"/>
      <c r="AT274" s="211" t="s">
        <v>221</v>
      </c>
      <c r="AU274" s="211" t="s">
        <v>84</v>
      </c>
      <c r="AV274" s="14" t="s">
        <v>219</v>
      </c>
      <c r="AW274" s="14" t="s">
        <v>39</v>
      </c>
      <c r="AX274" s="14" t="s">
        <v>24</v>
      </c>
      <c r="AY274" s="211" t="s">
        <v>210</v>
      </c>
    </row>
    <row r="275" spans="2:65" s="1" customFormat="1" ht="14.45" customHeight="1">
      <c r="B275" s="181"/>
      <c r="C275" s="182" t="s">
        <v>486</v>
      </c>
      <c r="D275" s="182" t="s">
        <v>214</v>
      </c>
      <c r="E275" s="183" t="s">
        <v>487</v>
      </c>
      <c r="F275" s="184" t="s">
        <v>488</v>
      </c>
      <c r="G275" s="185" t="s">
        <v>119</v>
      </c>
      <c r="H275" s="186">
        <v>0.42299999999999999</v>
      </c>
      <c r="I275" s="187"/>
      <c r="J275" s="188">
        <f>ROUND(I275*H275,2)</f>
        <v>0</v>
      </c>
      <c r="K275" s="184" t="s">
        <v>218</v>
      </c>
      <c r="L275" s="41"/>
      <c r="M275" s="189" t="s">
        <v>5</v>
      </c>
      <c r="N275" s="190" t="s">
        <v>47</v>
      </c>
      <c r="O275" s="42"/>
      <c r="P275" s="191">
        <f>O275*H275</f>
        <v>0</v>
      </c>
      <c r="Q275" s="191">
        <v>0</v>
      </c>
      <c r="R275" s="191">
        <f>Q275*H275</f>
        <v>0</v>
      </c>
      <c r="S275" s="191">
        <v>2.4</v>
      </c>
      <c r="T275" s="192">
        <f>S275*H275</f>
        <v>1.0151999999999999</v>
      </c>
      <c r="AR275" s="24" t="s">
        <v>219</v>
      </c>
      <c r="AT275" s="24" t="s">
        <v>214</v>
      </c>
      <c r="AU275" s="24" t="s">
        <v>84</v>
      </c>
      <c r="AY275" s="24" t="s">
        <v>210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4" t="s">
        <v>24</v>
      </c>
      <c r="BK275" s="193">
        <f>ROUND(I275*H275,2)</f>
        <v>0</v>
      </c>
      <c r="BL275" s="24" t="s">
        <v>219</v>
      </c>
      <c r="BM275" s="24" t="s">
        <v>489</v>
      </c>
    </row>
    <row r="276" spans="2:65" s="13" customFormat="1">
      <c r="B276" s="202"/>
      <c r="D276" s="195" t="s">
        <v>221</v>
      </c>
      <c r="E276" s="203" t="s">
        <v>5</v>
      </c>
      <c r="F276" s="204" t="s">
        <v>490</v>
      </c>
      <c r="H276" s="205">
        <v>0.42299999999999999</v>
      </c>
      <c r="I276" s="206"/>
      <c r="L276" s="202"/>
      <c r="M276" s="207"/>
      <c r="N276" s="208"/>
      <c r="O276" s="208"/>
      <c r="P276" s="208"/>
      <c r="Q276" s="208"/>
      <c r="R276" s="208"/>
      <c r="S276" s="208"/>
      <c r="T276" s="209"/>
      <c r="AT276" s="203" t="s">
        <v>221</v>
      </c>
      <c r="AU276" s="203" t="s">
        <v>84</v>
      </c>
      <c r="AV276" s="13" t="s">
        <v>84</v>
      </c>
      <c r="AW276" s="13" t="s">
        <v>39</v>
      </c>
      <c r="AX276" s="13" t="s">
        <v>24</v>
      </c>
      <c r="AY276" s="203" t="s">
        <v>210</v>
      </c>
    </row>
    <row r="277" spans="2:65" s="1" customFormat="1" ht="14.45" customHeight="1">
      <c r="B277" s="181"/>
      <c r="C277" s="182" t="s">
        <v>491</v>
      </c>
      <c r="D277" s="182" t="s">
        <v>214</v>
      </c>
      <c r="E277" s="183" t="s">
        <v>492</v>
      </c>
      <c r="F277" s="184" t="s">
        <v>493</v>
      </c>
      <c r="G277" s="185" t="s">
        <v>119</v>
      </c>
      <c r="H277" s="186">
        <v>7.2439999999999998</v>
      </c>
      <c r="I277" s="187"/>
      <c r="J277" s="188">
        <f>ROUND(I277*H277,2)</f>
        <v>0</v>
      </c>
      <c r="K277" s="184" t="s">
        <v>218</v>
      </c>
      <c r="L277" s="41"/>
      <c r="M277" s="189" t="s">
        <v>5</v>
      </c>
      <c r="N277" s="190" t="s">
        <v>47</v>
      </c>
      <c r="O277" s="42"/>
      <c r="P277" s="191">
        <f>O277*H277</f>
        <v>0</v>
      </c>
      <c r="Q277" s="191">
        <v>0</v>
      </c>
      <c r="R277" s="191">
        <f>Q277*H277</f>
        <v>0</v>
      </c>
      <c r="S277" s="191">
        <v>2.4</v>
      </c>
      <c r="T277" s="192">
        <f>S277*H277</f>
        <v>17.3856</v>
      </c>
      <c r="AR277" s="24" t="s">
        <v>219</v>
      </c>
      <c r="AT277" s="24" t="s">
        <v>214</v>
      </c>
      <c r="AU277" s="24" t="s">
        <v>84</v>
      </c>
      <c r="AY277" s="24" t="s">
        <v>210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4" t="s">
        <v>24</v>
      </c>
      <c r="BK277" s="193">
        <f>ROUND(I277*H277,2)</f>
        <v>0</v>
      </c>
      <c r="BL277" s="24" t="s">
        <v>219</v>
      </c>
      <c r="BM277" s="24" t="s">
        <v>494</v>
      </c>
    </row>
    <row r="278" spans="2:65" s="12" customFormat="1">
      <c r="B278" s="194"/>
      <c r="D278" s="195" t="s">
        <v>221</v>
      </c>
      <c r="E278" s="196" t="s">
        <v>5</v>
      </c>
      <c r="F278" s="197" t="s">
        <v>495</v>
      </c>
      <c r="H278" s="196" t="s">
        <v>5</v>
      </c>
      <c r="I278" s="198"/>
      <c r="L278" s="194"/>
      <c r="M278" s="199"/>
      <c r="N278" s="200"/>
      <c r="O278" s="200"/>
      <c r="P278" s="200"/>
      <c r="Q278" s="200"/>
      <c r="R278" s="200"/>
      <c r="S278" s="200"/>
      <c r="T278" s="201"/>
      <c r="AT278" s="196" t="s">
        <v>221</v>
      </c>
      <c r="AU278" s="196" t="s">
        <v>84</v>
      </c>
      <c r="AV278" s="12" t="s">
        <v>24</v>
      </c>
      <c r="AW278" s="12" t="s">
        <v>39</v>
      </c>
      <c r="AX278" s="12" t="s">
        <v>76</v>
      </c>
      <c r="AY278" s="196" t="s">
        <v>210</v>
      </c>
    </row>
    <row r="279" spans="2:65" s="13" customFormat="1">
      <c r="B279" s="202"/>
      <c r="D279" s="195" t="s">
        <v>221</v>
      </c>
      <c r="E279" s="203" t="s">
        <v>5</v>
      </c>
      <c r="F279" s="204" t="s">
        <v>496</v>
      </c>
      <c r="H279" s="205">
        <v>2.7519999999999998</v>
      </c>
      <c r="I279" s="206"/>
      <c r="L279" s="202"/>
      <c r="M279" s="207"/>
      <c r="N279" s="208"/>
      <c r="O279" s="208"/>
      <c r="P279" s="208"/>
      <c r="Q279" s="208"/>
      <c r="R279" s="208"/>
      <c r="S279" s="208"/>
      <c r="T279" s="209"/>
      <c r="AT279" s="203" t="s">
        <v>221</v>
      </c>
      <c r="AU279" s="203" t="s">
        <v>84</v>
      </c>
      <c r="AV279" s="13" t="s">
        <v>84</v>
      </c>
      <c r="AW279" s="13" t="s">
        <v>39</v>
      </c>
      <c r="AX279" s="13" t="s">
        <v>76</v>
      </c>
      <c r="AY279" s="203" t="s">
        <v>210</v>
      </c>
    </row>
    <row r="280" spans="2:65" s="13" customFormat="1">
      <c r="B280" s="202"/>
      <c r="D280" s="195" t="s">
        <v>221</v>
      </c>
      <c r="E280" s="203" t="s">
        <v>5</v>
      </c>
      <c r="F280" s="204" t="s">
        <v>497</v>
      </c>
      <c r="H280" s="205">
        <v>2.621</v>
      </c>
      <c r="I280" s="206"/>
      <c r="L280" s="202"/>
      <c r="M280" s="207"/>
      <c r="N280" s="208"/>
      <c r="O280" s="208"/>
      <c r="P280" s="208"/>
      <c r="Q280" s="208"/>
      <c r="R280" s="208"/>
      <c r="S280" s="208"/>
      <c r="T280" s="209"/>
      <c r="AT280" s="203" t="s">
        <v>221</v>
      </c>
      <c r="AU280" s="203" t="s">
        <v>84</v>
      </c>
      <c r="AV280" s="13" t="s">
        <v>84</v>
      </c>
      <c r="AW280" s="13" t="s">
        <v>39</v>
      </c>
      <c r="AX280" s="13" t="s">
        <v>76</v>
      </c>
      <c r="AY280" s="203" t="s">
        <v>210</v>
      </c>
    </row>
    <row r="281" spans="2:65" s="13" customFormat="1">
      <c r="B281" s="202"/>
      <c r="D281" s="195" t="s">
        <v>221</v>
      </c>
      <c r="E281" s="203" t="s">
        <v>5</v>
      </c>
      <c r="F281" s="204" t="s">
        <v>498</v>
      </c>
      <c r="H281" s="205">
        <v>0.73699999999999999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221</v>
      </c>
      <c r="AU281" s="203" t="s">
        <v>84</v>
      </c>
      <c r="AV281" s="13" t="s">
        <v>84</v>
      </c>
      <c r="AW281" s="13" t="s">
        <v>39</v>
      </c>
      <c r="AX281" s="13" t="s">
        <v>76</v>
      </c>
      <c r="AY281" s="203" t="s">
        <v>210</v>
      </c>
    </row>
    <row r="282" spans="2:65" s="13" customFormat="1">
      <c r="B282" s="202"/>
      <c r="D282" s="195" t="s">
        <v>221</v>
      </c>
      <c r="E282" s="203" t="s">
        <v>5</v>
      </c>
      <c r="F282" s="204" t="s">
        <v>499</v>
      </c>
      <c r="H282" s="205">
        <v>1.1339999999999999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221</v>
      </c>
      <c r="AU282" s="203" t="s">
        <v>84</v>
      </c>
      <c r="AV282" s="13" t="s">
        <v>84</v>
      </c>
      <c r="AW282" s="13" t="s">
        <v>39</v>
      </c>
      <c r="AX282" s="13" t="s">
        <v>76</v>
      </c>
      <c r="AY282" s="203" t="s">
        <v>210</v>
      </c>
    </row>
    <row r="283" spans="2:65" s="14" customFormat="1">
      <c r="B283" s="210"/>
      <c r="D283" s="195" t="s">
        <v>221</v>
      </c>
      <c r="E283" s="211" t="s">
        <v>5</v>
      </c>
      <c r="F283" s="212" t="s">
        <v>239</v>
      </c>
      <c r="H283" s="213">
        <v>7.2439999999999998</v>
      </c>
      <c r="I283" s="214"/>
      <c r="L283" s="210"/>
      <c r="M283" s="215"/>
      <c r="N283" s="216"/>
      <c r="O283" s="216"/>
      <c r="P283" s="216"/>
      <c r="Q283" s="216"/>
      <c r="R283" s="216"/>
      <c r="S283" s="216"/>
      <c r="T283" s="217"/>
      <c r="AT283" s="211" t="s">
        <v>221</v>
      </c>
      <c r="AU283" s="211" t="s">
        <v>84</v>
      </c>
      <c r="AV283" s="14" t="s">
        <v>219</v>
      </c>
      <c r="AW283" s="14" t="s">
        <v>39</v>
      </c>
      <c r="AX283" s="14" t="s">
        <v>24</v>
      </c>
      <c r="AY283" s="211" t="s">
        <v>210</v>
      </c>
    </row>
    <row r="284" spans="2:65" s="1" customFormat="1" ht="20.45" customHeight="1">
      <c r="B284" s="181"/>
      <c r="C284" s="182" t="s">
        <v>500</v>
      </c>
      <c r="D284" s="182" t="s">
        <v>214</v>
      </c>
      <c r="E284" s="183" t="s">
        <v>501</v>
      </c>
      <c r="F284" s="184" t="s">
        <v>502</v>
      </c>
      <c r="G284" s="185" t="s">
        <v>119</v>
      </c>
      <c r="H284" s="186">
        <v>0.89400000000000002</v>
      </c>
      <c r="I284" s="187"/>
      <c r="J284" s="188">
        <f>ROUND(I284*H284,2)</f>
        <v>0</v>
      </c>
      <c r="K284" s="184" t="s">
        <v>218</v>
      </c>
      <c r="L284" s="41"/>
      <c r="M284" s="189" t="s">
        <v>5</v>
      </c>
      <c r="N284" s="190" t="s">
        <v>47</v>
      </c>
      <c r="O284" s="42"/>
      <c r="P284" s="191">
        <f>O284*H284</f>
        <v>0</v>
      </c>
      <c r="Q284" s="191">
        <v>0</v>
      </c>
      <c r="R284" s="191">
        <f>Q284*H284</f>
        <v>0</v>
      </c>
      <c r="S284" s="191">
        <v>2.1</v>
      </c>
      <c r="T284" s="192">
        <f>S284*H284</f>
        <v>1.8774000000000002</v>
      </c>
      <c r="AR284" s="24" t="s">
        <v>219</v>
      </c>
      <c r="AT284" s="24" t="s">
        <v>214</v>
      </c>
      <c r="AU284" s="24" t="s">
        <v>84</v>
      </c>
      <c r="AY284" s="24" t="s">
        <v>210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4" t="s">
        <v>24</v>
      </c>
      <c r="BK284" s="193">
        <f>ROUND(I284*H284,2)</f>
        <v>0</v>
      </c>
      <c r="BL284" s="24" t="s">
        <v>219</v>
      </c>
      <c r="BM284" s="24" t="s">
        <v>503</v>
      </c>
    </row>
    <row r="285" spans="2:65" s="13" customFormat="1">
      <c r="B285" s="202"/>
      <c r="D285" s="195" t="s">
        <v>221</v>
      </c>
      <c r="E285" s="203" t="s">
        <v>5</v>
      </c>
      <c r="F285" s="204" t="s">
        <v>504</v>
      </c>
      <c r="H285" s="205">
        <v>0.32800000000000001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221</v>
      </c>
      <c r="AU285" s="203" t="s">
        <v>84</v>
      </c>
      <c r="AV285" s="13" t="s">
        <v>84</v>
      </c>
      <c r="AW285" s="13" t="s">
        <v>39</v>
      </c>
      <c r="AX285" s="13" t="s">
        <v>76</v>
      </c>
      <c r="AY285" s="203" t="s">
        <v>210</v>
      </c>
    </row>
    <row r="286" spans="2:65" s="13" customFormat="1">
      <c r="B286" s="202"/>
      <c r="D286" s="195" t="s">
        <v>221</v>
      </c>
      <c r="E286" s="203" t="s">
        <v>5</v>
      </c>
      <c r="F286" s="204" t="s">
        <v>505</v>
      </c>
      <c r="H286" s="205">
        <v>0.29599999999999999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221</v>
      </c>
      <c r="AU286" s="203" t="s">
        <v>84</v>
      </c>
      <c r="AV286" s="13" t="s">
        <v>84</v>
      </c>
      <c r="AW286" s="13" t="s">
        <v>39</v>
      </c>
      <c r="AX286" s="13" t="s">
        <v>76</v>
      </c>
      <c r="AY286" s="203" t="s">
        <v>210</v>
      </c>
    </row>
    <row r="287" spans="2:65" s="13" customFormat="1">
      <c r="B287" s="202"/>
      <c r="D287" s="195" t="s">
        <v>221</v>
      </c>
      <c r="E287" s="203" t="s">
        <v>5</v>
      </c>
      <c r="F287" s="204" t="s">
        <v>506</v>
      </c>
      <c r="H287" s="205">
        <v>0.27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221</v>
      </c>
      <c r="AU287" s="203" t="s">
        <v>84</v>
      </c>
      <c r="AV287" s="13" t="s">
        <v>84</v>
      </c>
      <c r="AW287" s="13" t="s">
        <v>39</v>
      </c>
      <c r="AX287" s="13" t="s">
        <v>76</v>
      </c>
      <c r="AY287" s="203" t="s">
        <v>210</v>
      </c>
    </row>
    <row r="288" spans="2:65" s="14" customFormat="1">
      <c r="B288" s="210"/>
      <c r="D288" s="195" t="s">
        <v>221</v>
      </c>
      <c r="E288" s="211" t="s">
        <v>5</v>
      </c>
      <c r="F288" s="212" t="s">
        <v>239</v>
      </c>
      <c r="H288" s="213">
        <v>0.89400000000000002</v>
      </c>
      <c r="I288" s="214"/>
      <c r="L288" s="210"/>
      <c r="M288" s="215"/>
      <c r="N288" s="216"/>
      <c r="O288" s="216"/>
      <c r="P288" s="216"/>
      <c r="Q288" s="216"/>
      <c r="R288" s="216"/>
      <c r="S288" s="216"/>
      <c r="T288" s="217"/>
      <c r="AT288" s="211" t="s">
        <v>221</v>
      </c>
      <c r="AU288" s="211" t="s">
        <v>84</v>
      </c>
      <c r="AV288" s="14" t="s">
        <v>219</v>
      </c>
      <c r="AW288" s="14" t="s">
        <v>39</v>
      </c>
      <c r="AX288" s="14" t="s">
        <v>24</v>
      </c>
      <c r="AY288" s="211" t="s">
        <v>210</v>
      </c>
    </row>
    <row r="289" spans="2:65" s="1" customFormat="1" ht="14.45" customHeight="1">
      <c r="B289" s="181"/>
      <c r="C289" s="182" t="s">
        <v>507</v>
      </c>
      <c r="D289" s="182" t="s">
        <v>214</v>
      </c>
      <c r="E289" s="183" t="s">
        <v>508</v>
      </c>
      <c r="F289" s="184" t="s">
        <v>509</v>
      </c>
      <c r="G289" s="185" t="s">
        <v>510</v>
      </c>
      <c r="H289" s="186">
        <v>7.8</v>
      </c>
      <c r="I289" s="187"/>
      <c r="J289" s="188">
        <f>ROUND(I289*H289,2)</f>
        <v>0</v>
      </c>
      <c r="K289" s="184" t="s">
        <v>218</v>
      </c>
      <c r="L289" s="41"/>
      <c r="M289" s="189" t="s">
        <v>5</v>
      </c>
      <c r="N289" s="190" t="s">
        <v>47</v>
      </c>
      <c r="O289" s="42"/>
      <c r="P289" s="191">
        <f>O289*H289</f>
        <v>0</v>
      </c>
      <c r="Q289" s="191">
        <v>0</v>
      </c>
      <c r="R289" s="191">
        <f>Q289*H289</f>
        <v>0</v>
      </c>
      <c r="S289" s="191">
        <v>7.0000000000000007E-2</v>
      </c>
      <c r="T289" s="192">
        <f>S289*H289</f>
        <v>0.54600000000000004</v>
      </c>
      <c r="AR289" s="24" t="s">
        <v>219</v>
      </c>
      <c r="AT289" s="24" t="s">
        <v>214</v>
      </c>
      <c r="AU289" s="24" t="s">
        <v>84</v>
      </c>
      <c r="AY289" s="24" t="s">
        <v>210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4" t="s">
        <v>24</v>
      </c>
      <c r="BK289" s="193">
        <f>ROUND(I289*H289,2)</f>
        <v>0</v>
      </c>
      <c r="BL289" s="24" t="s">
        <v>219</v>
      </c>
      <c r="BM289" s="24" t="s">
        <v>511</v>
      </c>
    </row>
    <row r="290" spans="2:65" s="13" customFormat="1">
      <c r="B290" s="202"/>
      <c r="D290" s="195" t="s">
        <v>221</v>
      </c>
      <c r="E290" s="203" t="s">
        <v>5</v>
      </c>
      <c r="F290" s="204" t="s">
        <v>512</v>
      </c>
      <c r="H290" s="205">
        <v>7.8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221</v>
      </c>
      <c r="AU290" s="203" t="s">
        <v>84</v>
      </c>
      <c r="AV290" s="13" t="s">
        <v>84</v>
      </c>
      <c r="AW290" s="13" t="s">
        <v>39</v>
      </c>
      <c r="AX290" s="13" t="s">
        <v>24</v>
      </c>
      <c r="AY290" s="203" t="s">
        <v>210</v>
      </c>
    </row>
    <row r="291" spans="2:65" s="1" customFormat="1" ht="14.45" customHeight="1">
      <c r="B291" s="181"/>
      <c r="C291" s="182" t="s">
        <v>513</v>
      </c>
      <c r="D291" s="182" t="s">
        <v>214</v>
      </c>
      <c r="E291" s="183" t="s">
        <v>514</v>
      </c>
      <c r="F291" s="184" t="s">
        <v>515</v>
      </c>
      <c r="G291" s="185" t="s">
        <v>119</v>
      </c>
      <c r="H291" s="186">
        <v>4.9080000000000004</v>
      </c>
      <c r="I291" s="187"/>
      <c r="J291" s="188">
        <f>ROUND(I291*H291,2)</f>
        <v>0</v>
      </c>
      <c r="K291" s="184" t="s">
        <v>218</v>
      </c>
      <c r="L291" s="41"/>
      <c r="M291" s="189" t="s">
        <v>5</v>
      </c>
      <c r="N291" s="190" t="s">
        <v>47</v>
      </c>
      <c r="O291" s="42"/>
      <c r="P291" s="191">
        <f>O291*H291</f>
        <v>0</v>
      </c>
      <c r="Q291" s="191">
        <v>0</v>
      </c>
      <c r="R291" s="191">
        <f>Q291*H291</f>
        <v>0</v>
      </c>
      <c r="S291" s="191">
        <v>2.4</v>
      </c>
      <c r="T291" s="192">
        <f>S291*H291</f>
        <v>11.779200000000001</v>
      </c>
      <c r="AR291" s="24" t="s">
        <v>219</v>
      </c>
      <c r="AT291" s="24" t="s">
        <v>214</v>
      </c>
      <c r="AU291" s="24" t="s">
        <v>84</v>
      </c>
      <c r="AY291" s="24" t="s">
        <v>210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4" t="s">
        <v>24</v>
      </c>
      <c r="BK291" s="193">
        <f>ROUND(I291*H291,2)</f>
        <v>0</v>
      </c>
      <c r="BL291" s="24" t="s">
        <v>219</v>
      </c>
      <c r="BM291" s="24" t="s">
        <v>516</v>
      </c>
    </row>
    <row r="292" spans="2:65" s="13" customFormat="1">
      <c r="B292" s="202"/>
      <c r="D292" s="195" t="s">
        <v>221</v>
      </c>
      <c r="E292" s="203" t="s">
        <v>5</v>
      </c>
      <c r="F292" s="204" t="s">
        <v>517</v>
      </c>
      <c r="H292" s="205">
        <v>0.24</v>
      </c>
      <c r="I292" s="206"/>
      <c r="L292" s="202"/>
      <c r="M292" s="207"/>
      <c r="N292" s="208"/>
      <c r="O292" s="208"/>
      <c r="P292" s="208"/>
      <c r="Q292" s="208"/>
      <c r="R292" s="208"/>
      <c r="S292" s="208"/>
      <c r="T292" s="209"/>
      <c r="AT292" s="203" t="s">
        <v>221</v>
      </c>
      <c r="AU292" s="203" t="s">
        <v>84</v>
      </c>
      <c r="AV292" s="13" t="s">
        <v>84</v>
      </c>
      <c r="AW292" s="13" t="s">
        <v>39</v>
      </c>
      <c r="AX292" s="13" t="s">
        <v>76</v>
      </c>
      <c r="AY292" s="203" t="s">
        <v>210</v>
      </c>
    </row>
    <row r="293" spans="2:65" s="13" customFormat="1">
      <c r="B293" s="202"/>
      <c r="D293" s="195" t="s">
        <v>221</v>
      </c>
      <c r="E293" s="203" t="s">
        <v>5</v>
      </c>
      <c r="F293" s="204" t="s">
        <v>518</v>
      </c>
      <c r="H293" s="205">
        <v>5.2030000000000003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221</v>
      </c>
      <c r="AU293" s="203" t="s">
        <v>84</v>
      </c>
      <c r="AV293" s="13" t="s">
        <v>84</v>
      </c>
      <c r="AW293" s="13" t="s">
        <v>39</v>
      </c>
      <c r="AX293" s="13" t="s">
        <v>76</v>
      </c>
      <c r="AY293" s="203" t="s">
        <v>210</v>
      </c>
    </row>
    <row r="294" spans="2:65" s="13" customFormat="1">
      <c r="B294" s="202"/>
      <c r="D294" s="195" t="s">
        <v>221</v>
      </c>
      <c r="E294" s="203" t="s">
        <v>5</v>
      </c>
      <c r="F294" s="204" t="s">
        <v>519</v>
      </c>
      <c r="H294" s="205">
        <v>-0.53500000000000003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221</v>
      </c>
      <c r="AU294" s="203" t="s">
        <v>84</v>
      </c>
      <c r="AV294" s="13" t="s">
        <v>84</v>
      </c>
      <c r="AW294" s="13" t="s">
        <v>39</v>
      </c>
      <c r="AX294" s="13" t="s">
        <v>76</v>
      </c>
      <c r="AY294" s="203" t="s">
        <v>210</v>
      </c>
    </row>
    <row r="295" spans="2:65" s="14" customFormat="1">
      <c r="B295" s="210"/>
      <c r="D295" s="195" t="s">
        <v>221</v>
      </c>
      <c r="E295" s="211" t="s">
        <v>5</v>
      </c>
      <c r="F295" s="212" t="s">
        <v>239</v>
      </c>
      <c r="H295" s="213">
        <v>4.9080000000000004</v>
      </c>
      <c r="I295" s="214"/>
      <c r="L295" s="210"/>
      <c r="M295" s="215"/>
      <c r="N295" s="216"/>
      <c r="O295" s="216"/>
      <c r="P295" s="216"/>
      <c r="Q295" s="216"/>
      <c r="R295" s="216"/>
      <c r="S295" s="216"/>
      <c r="T295" s="217"/>
      <c r="AT295" s="211" t="s">
        <v>221</v>
      </c>
      <c r="AU295" s="211" t="s">
        <v>84</v>
      </c>
      <c r="AV295" s="14" t="s">
        <v>219</v>
      </c>
      <c r="AW295" s="14" t="s">
        <v>39</v>
      </c>
      <c r="AX295" s="14" t="s">
        <v>24</v>
      </c>
      <c r="AY295" s="211" t="s">
        <v>210</v>
      </c>
    </row>
    <row r="296" spans="2:65" s="1" customFormat="1" ht="20.45" customHeight="1">
      <c r="B296" s="181"/>
      <c r="C296" s="182" t="s">
        <v>520</v>
      </c>
      <c r="D296" s="182" t="s">
        <v>214</v>
      </c>
      <c r="E296" s="183" t="s">
        <v>521</v>
      </c>
      <c r="F296" s="184" t="s">
        <v>522</v>
      </c>
      <c r="G296" s="185" t="s">
        <v>111</v>
      </c>
      <c r="H296" s="186">
        <v>5.07</v>
      </c>
      <c r="I296" s="187"/>
      <c r="J296" s="188">
        <f>ROUND(I296*H296,2)</f>
        <v>0</v>
      </c>
      <c r="K296" s="184" t="s">
        <v>218</v>
      </c>
      <c r="L296" s="41"/>
      <c r="M296" s="189" t="s">
        <v>5</v>
      </c>
      <c r="N296" s="190" t="s">
        <v>47</v>
      </c>
      <c r="O296" s="42"/>
      <c r="P296" s="191">
        <f>O296*H296</f>
        <v>0</v>
      </c>
      <c r="Q296" s="191">
        <v>0</v>
      </c>
      <c r="R296" s="191">
        <f>Q296*H296</f>
        <v>0</v>
      </c>
      <c r="S296" s="191">
        <v>0.38300000000000001</v>
      </c>
      <c r="T296" s="192">
        <f>S296*H296</f>
        <v>1.94181</v>
      </c>
      <c r="AR296" s="24" t="s">
        <v>219</v>
      </c>
      <c r="AT296" s="24" t="s">
        <v>214</v>
      </c>
      <c r="AU296" s="24" t="s">
        <v>84</v>
      </c>
      <c r="AY296" s="24" t="s">
        <v>210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4" t="s">
        <v>24</v>
      </c>
      <c r="BK296" s="193">
        <f>ROUND(I296*H296,2)</f>
        <v>0</v>
      </c>
      <c r="BL296" s="24" t="s">
        <v>219</v>
      </c>
      <c r="BM296" s="24" t="s">
        <v>523</v>
      </c>
    </row>
    <row r="297" spans="2:65" s="13" customFormat="1">
      <c r="B297" s="202"/>
      <c r="D297" s="195" t="s">
        <v>221</v>
      </c>
      <c r="E297" s="203" t="s">
        <v>5</v>
      </c>
      <c r="F297" s="204" t="s">
        <v>524</v>
      </c>
      <c r="H297" s="205">
        <v>5.07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221</v>
      </c>
      <c r="AU297" s="203" t="s">
        <v>84</v>
      </c>
      <c r="AV297" s="13" t="s">
        <v>84</v>
      </c>
      <c r="AW297" s="13" t="s">
        <v>39</v>
      </c>
      <c r="AX297" s="13" t="s">
        <v>24</v>
      </c>
      <c r="AY297" s="203" t="s">
        <v>210</v>
      </c>
    </row>
    <row r="298" spans="2:65" s="1" customFormat="1" ht="14.45" customHeight="1">
      <c r="B298" s="181"/>
      <c r="C298" s="182" t="s">
        <v>525</v>
      </c>
      <c r="D298" s="182" t="s">
        <v>214</v>
      </c>
      <c r="E298" s="183" t="s">
        <v>526</v>
      </c>
      <c r="F298" s="184" t="s">
        <v>527</v>
      </c>
      <c r="G298" s="185" t="s">
        <v>510</v>
      </c>
      <c r="H298" s="186">
        <v>3.1</v>
      </c>
      <c r="I298" s="187"/>
      <c r="J298" s="188">
        <f>ROUND(I298*H298,2)</f>
        <v>0</v>
      </c>
      <c r="K298" s="184" t="s">
        <v>218</v>
      </c>
      <c r="L298" s="41"/>
      <c r="M298" s="189" t="s">
        <v>5</v>
      </c>
      <c r="N298" s="190" t="s">
        <v>47</v>
      </c>
      <c r="O298" s="42"/>
      <c r="P298" s="191">
        <f>O298*H298</f>
        <v>0</v>
      </c>
      <c r="Q298" s="191">
        <v>0</v>
      </c>
      <c r="R298" s="191">
        <f>Q298*H298</f>
        <v>0</v>
      </c>
      <c r="S298" s="191">
        <v>0.14399999999999999</v>
      </c>
      <c r="T298" s="192">
        <f>S298*H298</f>
        <v>0.44639999999999996</v>
      </c>
      <c r="AR298" s="24" t="s">
        <v>219</v>
      </c>
      <c r="AT298" s="24" t="s">
        <v>214</v>
      </c>
      <c r="AU298" s="24" t="s">
        <v>84</v>
      </c>
      <c r="AY298" s="24" t="s">
        <v>210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4" t="s">
        <v>24</v>
      </c>
      <c r="BK298" s="193">
        <f>ROUND(I298*H298,2)</f>
        <v>0</v>
      </c>
      <c r="BL298" s="24" t="s">
        <v>219</v>
      </c>
      <c r="BM298" s="24" t="s">
        <v>528</v>
      </c>
    </row>
    <row r="299" spans="2:65" s="13" customFormat="1">
      <c r="B299" s="202"/>
      <c r="D299" s="195" t="s">
        <v>221</v>
      </c>
      <c r="E299" s="203" t="s">
        <v>5</v>
      </c>
      <c r="F299" s="204" t="s">
        <v>529</v>
      </c>
      <c r="H299" s="205">
        <v>3.1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221</v>
      </c>
      <c r="AU299" s="203" t="s">
        <v>84</v>
      </c>
      <c r="AV299" s="13" t="s">
        <v>84</v>
      </c>
      <c r="AW299" s="13" t="s">
        <v>39</v>
      </c>
      <c r="AX299" s="13" t="s">
        <v>24</v>
      </c>
      <c r="AY299" s="203" t="s">
        <v>210</v>
      </c>
    </row>
    <row r="300" spans="2:65" s="1" customFormat="1" ht="20.45" customHeight="1">
      <c r="B300" s="181"/>
      <c r="C300" s="182" t="s">
        <v>530</v>
      </c>
      <c r="D300" s="182" t="s">
        <v>214</v>
      </c>
      <c r="E300" s="183" t="s">
        <v>531</v>
      </c>
      <c r="F300" s="184" t="s">
        <v>532</v>
      </c>
      <c r="G300" s="185" t="s">
        <v>119</v>
      </c>
      <c r="H300" s="186">
        <v>0.122</v>
      </c>
      <c r="I300" s="187"/>
      <c r="J300" s="188">
        <f>ROUND(I300*H300,2)</f>
        <v>0</v>
      </c>
      <c r="K300" s="184" t="s">
        <v>218</v>
      </c>
      <c r="L300" s="41"/>
      <c r="M300" s="189" t="s">
        <v>5</v>
      </c>
      <c r="N300" s="190" t="s">
        <v>47</v>
      </c>
      <c r="O300" s="42"/>
      <c r="P300" s="191">
        <f>O300*H300</f>
        <v>0</v>
      </c>
      <c r="Q300" s="191">
        <v>0</v>
      </c>
      <c r="R300" s="191">
        <f>Q300*H300</f>
        <v>0</v>
      </c>
      <c r="S300" s="191">
        <v>2.4</v>
      </c>
      <c r="T300" s="192">
        <f>S300*H300</f>
        <v>0.2928</v>
      </c>
      <c r="AR300" s="24" t="s">
        <v>219</v>
      </c>
      <c r="AT300" s="24" t="s">
        <v>214</v>
      </c>
      <c r="AU300" s="24" t="s">
        <v>84</v>
      </c>
      <c r="AY300" s="24" t="s">
        <v>210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4" t="s">
        <v>24</v>
      </c>
      <c r="BK300" s="193">
        <f>ROUND(I300*H300,2)</f>
        <v>0</v>
      </c>
      <c r="BL300" s="24" t="s">
        <v>219</v>
      </c>
      <c r="BM300" s="24" t="s">
        <v>533</v>
      </c>
    </row>
    <row r="301" spans="2:65" s="13" customFormat="1">
      <c r="B301" s="202"/>
      <c r="D301" s="195" t="s">
        <v>221</v>
      </c>
      <c r="E301" s="203" t="s">
        <v>5</v>
      </c>
      <c r="F301" s="204" t="s">
        <v>534</v>
      </c>
      <c r="H301" s="205">
        <v>0.122</v>
      </c>
      <c r="I301" s="206"/>
      <c r="L301" s="202"/>
      <c r="M301" s="207"/>
      <c r="N301" s="208"/>
      <c r="O301" s="208"/>
      <c r="P301" s="208"/>
      <c r="Q301" s="208"/>
      <c r="R301" s="208"/>
      <c r="S301" s="208"/>
      <c r="T301" s="209"/>
      <c r="AT301" s="203" t="s">
        <v>221</v>
      </c>
      <c r="AU301" s="203" t="s">
        <v>84</v>
      </c>
      <c r="AV301" s="13" t="s">
        <v>84</v>
      </c>
      <c r="AW301" s="13" t="s">
        <v>39</v>
      </c>
      <c r="AX301" s="13" t="s">
        <v>24</v>
      </c>
      <c r="AY301" s="203" t="s">
        <v>210</v>
      </c>
    </row>
    <row r="302" spans="2:65" s="1" customFormat="1" ht="20.45" customHeight="1">
      <c r="B302" s="181"/>
      <c r="C302" s="182" t="s">
        <v>535</v>
      </c>
      <c r="D302" s="182" t="s">
        <v>214</v>
      </c>
      <c r="E302" s="183" t="s">
        <v>536</v>
      </c>
      <c r="F302" s="184" t="s">
        <v>537</v>
      </c>
      <c r="G302" s="185" t="s">
        <v>119</v>
      </c>
      <c r="H302" s="186">
        <v>1.1830000000000001</v>
      </c>
      <c r="I302" s="187"/>
      <c r="J302" s="188">
        <f>ROUND(I302*H302,2)</f>
        <v>0</v>
      </c>
      <c r="K302" s="184" t="s">
        <v>218</v>
      </c>
      <c r="L302" s="41"/>
      <c r="M302" s="189" t="s">
        <v>5</v>
      </c>
      <c r="N302" s="190" t="s">
        <v>47</v>
      </c>
      <c r="O302" s="42"/>
      <c r="P302" s="191">
        <f>O302*H302</f>
        <v>0</v>
      </c>
      <c r="Q302" s="191">
        <v>0</v>
      </c>
      <c r="R302" s="191">
        <f>Q302*H302</f>
        <v>0</v>
      </c>
      <c r="S302" s="191">
        <v>2.2000000000000002</v>
      </c>
      <c r="T302" s="192">
        <f>S302*H302</f>
        <v>2.6026000000000002</v>
      </c>
      <c r="AR302" s="24" t="s">
        <v>219</v>
      </c>
      <c r="AT302" s="24" t="s">
        <v>214</v>
      </c>
      <c r="AU302" s="24" t="s">
        <v>84</v>
      </c>
      <c r="AY302" s="24" t="s">
        <v>210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4" t="s">
        <v>24</v>
      </c>
      <c r="BK302" s="193">
        <f>ROUND(I302*H302,2)</f>
        <v>0</v>
      </c>
      <c r="BL302" s="24" t="s">
        <v>219</v>
      </c>
      <c r="BM302" s="24" t="s">
        <v>538</v>
      </c>
    </row>
    <row r="303" spans="2:65" s="13" customFormat="1">
      <c r="B303" s="202"/>
      <c r="D303" s="195" t="s">
        <v>221</v>
      </c>
      <c r="E303" s="203" t="s">
        <v>5</v>
      </c>
      <c r="F303" s="204" t="s">
        <v>539</v>
      </c>
      <c r="H303" s="205">
        <v>1.1830000000000001</v>
      </c>
      <c r="I303" s="206"/>
      <c r="L303" s="202"/>
      <c r="M303" s="207"/>
      <c r="N303" s="208"/>
      <c r="O303" s="208"/>
      <c r="P303" s="208"/>
      <c r="Q303" s="208"/>
      <c r="R303" s="208"/>
      <c r="S303" s="208"/>
      <c r="T303" s="209"/>
      <c r="AT303" s="203" t="s">
        <v>221</v>
      </c>
      <c r="AU303" s="203" t="s">
        <v>84</v>
      </c>
      <c r="AV303" s="13" t="s">
        <v>84</v>
      </c>
      <c r="AW303" s="13" t="s">
        <v>39</v>
      </c>
      <c r="AX303" s="13" t="s">
        <v>24</v>
      </c>
      <c r="AY303" s="203" t="s">
        <v>210</v>
      </c>
    </row>
    <row r="304" spans="2:65" s="1" customFormat="1" ht="20.45" customHeight="1">
      <c r="B304" s="181"/>
      <c r="C304" s="182" t="s">
        <v>540</v>
      </c>
      <c r="D304" s="182" t="s">
        <v>214</v>
      </c>
      <c r="E304" s="183" t="s">
        <v>541</v>
      </c>
      <c r="F304" s="184" t="s">
        <v>542</v>
      </c>
      <c r="G304" s="185" t="s">
        <v>119</v>
      </c>
      <c r="H304" s="186">
        <v>0.84799999999999998</v>
      </c>
      <c r="I304" s="187"/>
      <c r="J304" s="188">
        <f>ROUND(I304*H304,2)</f>
        <v>0</v>
      </c>
      <c r="K304" s="184" t="s">
        <v>218</v>
      </c>
      <c r="L304" s="41"/>
      <c r="M304" s="189" t="s">
        <v>5</v>
      </c>
      <c r="N304" s="190" t="s">
        <v>47</v>
      </c>
      <c r="O304" s="42"/>
      <c r="P304" s="191">
        <f>O304*H304</f>
        <v>0</v>
      </c>
      <c r="Q304" s="191">
        <v>0</v>
      </c>
      <c r="R304" s="191">
        <f>Q304*H304</f>
        <v>0</v>
      </c>
      <c r="S304" s="191">
        <v>2.2000000000000002</v>
      </c>
      <c r="T304" s="192">
        <f>S304*H304</f>
        <v>1.8656000000000001</v>
      </c>
      <c r="AR304" s="24" t="s">
        <v>219</v>
      </c>
      <c r="AT304" s="24" t="s">
        <v>214</v>
      </c>
      <c r="AU304" s="24" t="s">
        <v>84</v>
      </c>
      <c r="AY304" s="24" t="s">
        <v>210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4" t="s">
        <v>24</v>
      </c>
      <c r="BK304" s="193">
        <f>ROUND(I304*H304,2)</f>
        <v>0</v>
      </c>
      <c r="BL304" s="24" t="s">
        <v>219</v>
      </c>
      <c r="BM304" s="24" t="s">
        <v>543</v>
      </c>
    </row>
    <row r="305" spans="2:65" s="12" customFormat="1">
      <c r="B305" s="194"/>
      <c r="D305" s="195" t="s">
        <v>221</v>
      </c>
      <c r="E305" s="196" t="s">
        <v>5</v>
      </c>
      <c r="F305" s="197" t="s">
        <v>544</v>
      </c>
      <c r="H305" s="196" t="s">
        <v>5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6" t="s">
        <v>221</v>
      </c>
      <c r="AU305" s="196" t="s">
        <v>84</v>
      </c>
      <c r="AV305" s="12" t="s">
        <v>24</v>
      </c>
      <c r="AW305" s="12" t="s">
        <v>39</v>
      </c>
      <c r="AX305" s="12" t="s">
        <v>76</v>
      </c>
      <c r="AY305" s="196" t="s">
        <v>210</v>
      </c>
    </row>
    <row r="306" spans="2:65" s="13" customFormat="1">
      <c r="B306" s="202"/>
      <c r="D306" s="195" t="s">
        <v>221</v>
      </c>
      <c r="E306" s="203" t="s">
        <v>5</v>
      </c>
      <c r="F306" s="204" t="s">
        <v>545</v>
      </c>
      <c r="H306" s="205">
        <v>0.84799999999999998</v>
      </c>
      <c r="I306" s="206"/>
      <c r="L306" s="202"/>
      <c r="M306" s="207"/>
      <c r="N306" s="208"/>
      <c r="O306" s="208"/>
      <c r="P306" s="208"/>
      <c r="Q306" s="208"/>
      <c r="R306" s="208"/>
      <c r="S306" s="208"/>
      <c r="T306" s="209"/>
      <c r="AT306" s="203" t="s">
        <v>221</v>
      </c>
      <c r="AU306" s="203" t="s">
        <v>84</v>
      </c>
      <c r="AV306" s="13" t="s">
        <v>84</v>
      </c>
      <c r="AW306" s="13" t="s">
        <v>39</v>
      </c>
      <c r="AX306" s="13" t="s">
        <v>76</v>
      </c>
      <c r="AY306" s="203" t="s">
        <v>210</v>
      </c>
    </row>
    <row r="307" spans="2:65" s="14" customFormat="1">
      <c r="B307" s="210"/>
      <c r="D307" s="195" t="s">
        <v>221</v>
      </c>
      <c r="E307" s="211" t="s">
        <v>5</v>
      </c>
      <c r="F307" s="212" t="s">
        <v>239</v>
      </c>
      <c r="H307" s="213">
        <v>0.84799999999999998</v>
      </c>
      <c r="I307" s="214"/>
      <c r="L307" s="210"/>
      <c r="M307" s="215"/>
      <c r="N307" s="216"/>
      <c r="O307" s="216"/>
      <c r="P307" s="216"/>
      <c r="Q307" s="216"/>
      <c r="R307" s="216"/>
      <c r="S307" s="216"/>
      <c r="T307" s="217"/>
      <c r="AT307" s="211" t="s">
        <v>221</v>
      </c>
      <c r="AU307" s="211" t="s">
        <v>84</v>
      </c>
      <c r="AV307" s="14" t="s">
        <v>219</v>
      </c>
      <c r="AW307" s="14" t="s">
        <v>39</v>
      </c>
      <c r="AX307" s="14" t="s">
        <v>24</v>
      </c>
      <c r="AY307" s="211" t="s">
        <v>210</v>
      </c>
    </row>
    <row r="308" spans="2:65" s="1" customFormat="1" ht="20.45" customHeight="1">
      <c r="B308" s="181"/>
      <c r="C308" s="182" t="s">
        <v>546</v>
      </c>
      <c r="D308" s="182" t="s">
        <v>214</v>
      </c>
      <c r="E308" s="183" t="s">
        <v>547</v>
      </c>
      <c r="F308" s="184" t="s">
        <v>548</v>
      </c>
      <c r="G308" s="185" t="s">
        <v>119</v>
      </c>
      <c r="H308" s="186">
        <v>9.4600000000000009</v>
      </c>
      <c r="I308" s="187"/>
      <c r="J308" s="188">
        <f>ROUND(I308*H308,2)</f>
        <v>0</v>
      </c>
      <c r="K308" s="184" t="s">
        <v>218</v>
      </c>
      <c r="L308" s="41"/>
      <c r="M308" s="189" t="s">
        <v>5</v>
      </c>
      <c r="N308" s="190" t="s">
        <v>47</v>
      </c>
      <c r="O308" s="42"/>
      <c r="P308" s="191">
        <f>O308*H308</f>
        <v>0</v>
      </c>
      <c r="Q308" s="191">
        <v>0</v>
      </c>
      <c r="R308" s="191">
        <f>Q308*H308</f>
        <v>0</v>
      </c>
      <c r="S308" s="191">
        <v>2.2000000000000002</v>
      </c>
      <c r="T308" s="192">
        <f>S308*H308</f>
        <v>20.812000000000005</v>
      </c>
      <c r="AR308" s="24" t="s">
        <v>219</v>
      </c>
      <c r="AT308" s="24" t="s">
        <v>214</v>
      </c>
      <c r="AU308" s="24" t="s">
        <v>84</v>
      </c>
      <c r="AY308" s="24" t="s">
        <v>210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4" t="s">
        <v>24</v>
      </c>
      <c r="BK308" s="193">
        <f>ROUND(I308*H308,2)</f>
        <v>0</v>
      </c>
      <c r="BL308" s="24" t="s">
        <v>219</v>
      </c>
      <c r="BM308" s="24" t="s">
        <v>549</v>
      </c>
    </row>
    <row r="309" spans="2:65" s="13" customFormat="1">
      <c r="B309" s="202"/>
      <c r="D309" s="195" t="s">
        <v>221</v>
      </c>
      <c r="E309" s="203" t="s">
        <v>5</v>
      </c>
      <c r="F309" s="204" t="s">
        <v>550</v>
      </c>
      <c r="H309" s="205">
        <v>9.4600000000000009</v>
      </c>
      <c r="I309" s="206"/>
      <c r="L309" s="202"/>
      <c r="M309" s="207"/>
      <c r="N309" s="208"/>
      <c r="O309" s="208"/>
      <c r="P309" s="208"/>
      <c r="Q309" s="208"/>
      <c r="R309" s="208"/>
      <c r="S309" s="208"/>
      <c r="T309" s="209"/>
      <c r="AT309" s="203" t="s">
        <v>221</v>
      </c>
      <c r="AU309" s="203" t="s">
        <v>84</v>
      </c>
      <c r="AV309" s="13" t="s">
        <v>84</v>
      </c>
      <c r="AW309" s="13" t="s">
        <v>39</v>
      </c>
      <c r="AX309" s="13" t="s">
        <v>24</v>
      </c>
      <c r="AY309" s="203" t="s">
        <v>210</v>
      </c>
    </row>
    <row r="310" spans="2:65" s="1" customFormat="1" ht="30.6" customHeight="1">
      <c r="B310" s="181"/>
      <c r="C310" s="182" t="s">
        <v>551</v>
      </c>
      <c r="D310" s="182" t="s">
        <v>214</v>
      </c>
      <c r="E310" s="183" t="s">
        <v>552</v>
      </c>
      <c r="F310" s="184" t="s">
        <v>553</v>
      </c>
      <c r="G310" s="185" t="s">
        <v>111</v>
      </c>
      <c r="H310" s="186">
        <v>123.973</v>
      </c>
      <c r="I310" s="187"/>
      <c r="J310" s="188">
        <f>ROUND(I310*H310,2)</f>
        <v>0</v>
      </c>
      <c r="K310" s="184" t="s">
        <v>218</v>
      </c>
      <c r="L310" s="41"/>
      <c r="M310" s="189" t="s">
        <v>5</v>
      </c>
      <c r="N310" s="190" t="s">
        <v>47</v>
      </c>
      <c r="O310" s="42"/>
      <c r="P310" s="191">
        <f>O310*H310</f>
        <v>0</v>
      </c>
      <c r="Q310" s="191">
        <v>0</v>
      </c>
      <c r="R310" s="191">
        <f>Q310*H310</f>
        <v>0</v>
      </c>
      <c r="S310" s="191">
        <v>0.09</v>
      </c>
      <c r="T310" s="192">
        <f>S310*H310</f>
        <v>11.15757</v>
      </c>
      <c r="AR310" s="24" t="s">
        <v>219</v>
      </c>
      <c r="AT310" s="24" t="s">
        <v>214</v>
      </c>
      <c r="AU310" s="24" t="s">
        <v>84</v>
      </c>
      <c r="AY310" s="24" t="s">
        <v>210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4" t="s">
        <v>24</v>
      </c>
      <c r="BK310" s="193">
        <f>ROUND(I310*H310,2)</f>
        <v>0</v>
      </c>
      <c r="BL310" s="24" t="s">
        <v>219</v>
      </c>
      <c r="BM310" s="24" t="s">
        <v>554</v>
      </c>
    </row>
    <row r="311" spans="2:65" s="13" customFormat="1">
      <c r="B311" s="202"/>
      <c r="D311" s="195" t="s">
        <v>221</v>
      </c>
      <c r="E311" s="203" t="s">
        <v>5</v>
      </c>
      <c r="F311" s="204" t="s">
        <v>555</v>
      </c>
      <c r="H311" s="205">
        <v>25.2</v>
      </c>
      <c r="I311" s="206"/>
      <c r="L311" s="202"/>
      <c r="M311" s="207"/>
      <c r="N311" s="208"/>
      <c r="O311" s="208"/>
      <c r="P311" s="208"/>
      <c r="Q311" s="208"/>
      <c r="R311" s="208"/>
      <c r="S311" s="208"/>
      <c r="T311" s="209"/>
      <c r="AT311" s="203" t="s">
        <v>221</v>
      </c>
      <c r="AU311" s="203" t="s">
        <v>84</v>
      </c>
      <c r="AV311" s="13" t="s">
        <v>84</v>
      </c>
      <c r="AW311" s="13" t="s">
        <v>39</v>
      </c>
      <c r="AX311" s="13" t="s">
        <v>76</v>
      </c>
      <c r="AY311" s="203" t="s">
        <v>210</v>
      </c>
    </row>
    <row r="312" spans="2:65" s="13" customFormat="1">
      <c r="B312" s="202"/>
      <c r="D312" s="195" t="s">
        <v>221</v>
      </c>
      <c r="E312" s="203" t="s">
        <v>5</v>
      </c>
      <c r="F312" s="204" t="s">
        <v>556</v>
      </c>
      <c r="H312" s="205">
        <v>7.4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221</v>
      </c>
      <c r="AU312" s="203" t="s">
        <v>84</v>
      </c>
      <c r="AV312" s="13" t="s">
        <v>84</v>
      </c>
      <c r="AW312" s="13" t="s">
        <v>39</v>
      </c>
      <c r="AX312" s="13" t="s">
        <v>76</v>
      </c>
      <c r="AY312" s="203" t="s">
        <v>210</v>
      </c>
    </row>
    <row r="313" spans="2:65" s="13" customFormat="1">
      <c r="B313" s="202"/>
      <c r="D313" s="195" t="s">
        <v>221</v>
      </c>
      <c r="E313" s="203" t="s">
        <v>5</v>
      </c>
      <c r="F313" s="204" t="s">
        <v>557</v>
      </c>
      <c r="H313" s="205">
        <v>98.033000000000001</v>
      </c>
      <c r="I313" s="206"/>
      <c r="L313" s="202"/>
      <c r="M313" s="207"/>
      <c r="N313" s="208"/>
      <c r="O313" s="208"/>
      <c r="P313" s="208"/>
      <c r="Q313" s="208"/>
      <c r="R313" s="208"/>
      <c r="S313" s="208"/>
      <c r="T313" s="209"/>
      <c r="AT313" s="203" t="s">
        <v>221</v>
      </c>
      <c r="AU313" s="203" t="s">
        <v>84</v>
      </c>
      <c r="AV313" s="13" t="s">
        <v>84</v>
      </c>
      <c r="AW313" s="13" t="s">
        <v>39</v>
      </c>
      <c r="AX313" s="13" t="s">
        <v>76</v>
      </c>
      <c r="AY313" s="203" t="s">
        <v>210</v>
      </c>
    </row>
    <row r="314" spans="2:65" s="13" customFormat="1">
      <c r="B314" s="202"/>
      <c r="D314" s="195" t="s">
        <v>221</v>
      </c>
      <c r="E314" s="203" t="s">
        <v>5</v>
      </c>
      <c r="F314" s="204" t="s">
        <v>558</v>
      </c>
      <c r="H314" s="205">
        <v>-6.66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221</v>
      </c>
      <c r="AU314" s="203" t="s">
        <v>84</v>
      </c>
      <c r="AV314" s="13" t="s">
        <v>84</v>
      </c>
      <c r="AW314" s="13" t="s">
        <v>39</v>
      </c>
      <c r="AX314" s="13" t="s">
        <v>76</v>
      </c>
      <c r="AY314" s="203" t="s">
        <v>210</v>
      </c>
    </row>
    <row r="315" spans="2:65" s="14" customFormat="1">
      <c r="B315" s="210"/>
      <c r="D315" s="195" t="s">
        <v>221</v>
      </c>
      <c r="E315" s="211" t="s">
        <v>5</v>
      </c>
      <c r="F315" s="212" t="s">
        <v>239</v>
      </c>
      <c r="H315" s="213">
        <v>123.973</v>
      </c>
      <c r="I315" s="214"/>
      <c r="L315" s="210"/>
      <c r="M315" s="215"/>
      <c r="N315" s="216"/>
      <c r="O315" s="216"/>
      <c r="P315" s="216"/>
      <c r="Q315" s="216"/>
      <c r="R315" s="216"/>
      <c r="S315" s="216"/>
      <c r="T315" s="217"/>
      <c r="AT315" s="211" t="s">
        <v>221</v>
      </c>
      <c r="AU315" s="211" t="s">
        <v>84</v>
      </c>
      <c r="AV315" s="14" t="s">
        <v>219</v>
      </c>
      <c r="AW315" s="14" t="s">
        <v>39</v>
      </c>
      <c r="AX315" s="14" t="s">
        <v>24</v>
      </c>
      <c r="AY315" s="211" t="s">
        <v>210</v>
      </c>
    </row>
    <row r="316" spans="2:65" s="1" customFormat="1" ht="14.45" customHeight="1">
      <c r="B316" s="181"/>
      <c r="C316" s="182" t="s">
        <v>559</v>
      </c>
      <c r="D316" s="182" t="s">
        <v>214</v>
      </c>
      <c r="E316" s="183" t="s">
        <v>560</v>
      </c>
      <c r="F316" s="184" t="s">
        <v>561</v>
      </c>
      <c r="G316" s="185" t="s">
        <v>217</v>
      </c>
      <c r="H316" s="186">
        <v>1</v>
      </c>
      <c r="I316" s="187"/>
      <c r="J316" s="188">
        <f>ROUND(I316*H316,2)</f>
        <v>0</v>
      </c>
      <c r="K316" s="184" t="s">
        <v>5</v>
      </c>
      <c r="L316" s="41"/>
      <c r="M316" s="189" t="s">
        <v>5</v>
      </c>
      <c r="N316" s="190" t="s">
        <v>47</v>
      </c>
      <c r="O316" s="42"/>
      <c r="P316" s="191">
        <f>O316*H316</f>
        <v>0</v>
      </c>
      <c r="Q316" s="191">
        <v>0</v>
      </c>
      <c r="R316" s="191">
        <f>Q316*H316</f>
        <v>0</v>
      </c>
      <c r="S316" s="191">
        <v>0.21</v>
      </c>
      <c r="T316" s="192">
        <f>S316*H316</f>
        <v>0.21</v>
      </c>
      <c r="AR316" s="24" t="s">
        <v>219</v>
      </c>
      <c r="AT316" s="24" t="s">
        <v>214</v>
      </c>
      <c r="AU316" s="24" t="s">
        <v>84</v>
      </c>
      <c r="AY316" s="24" t="s">
        <v>210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4" t="s">
        <v>24</v>
      </c>
      <c r="BK316" s="193">
        <f>ROUND(I316*H316,2)</f>
        <v>0</v>
      </c>
      <c r="BL316" s="24" t="s">
        <v>219</v>
      </c>
      <c r="BM316" s="24" t="s">
        <v>562</v>
      </c>
    </row>
    <row r="317" spans="2:65" s="1" customFormat="1" ht="20.45" customHeight="1">
      <c r="B317" s="181"/>
      <c r="C317" s="182" t="s">
        <v>563</v>
      </c>
      <c r="D317" s="182" t="s">
        <v>214</v>
      </c>
      <c r="E317" s="183" t="s">
        <v>564</v>
      </c>
      <c r="F317" s="184" t="s">
        <v>565</v>
      </c>
      <c r="G317" s="185" t="s">
        <v>111</v>
      </c>
      <c r="H317" s="186">
        <v>1.5760000000000001</v>
      </c>
      <c r="I317" s="187"/>
      <c r="J317" s="188">
        <f>ROUND(I317*H317,2)</f>
        <v>0</v>
      </c>
      <c r="K317" s="184" t="s">
        <v>218</v>
      </c>
      <c r="L317" s="41"/>
      <c r="M317" s="189" t="s">
        <v>5</v>
      </c>
      <c r="N317" s="190" t="s">
        <v>47</v>
      </c>
      <c r="O317" s="42"/>
      <c r="P317" s="191">
        <f>O317*H317</f>
        <v>0</v>
      </c>
      <c r="Q317" s="191">
        <v>0</v>
      </c>
      <c r="R317" s="191">
        <f>Q317*H317</f>
        <v>0</v>
      </c>
      <c r="S317" s="191">
        <v>7.5999999999999998E-2</v>
      </c>
      <c r="T317" s="192">
        <f>S317*H317</f>
        <v>0.11977600000000001</v>
      </c>
      <c r="AR317" s="24" t="s">
        <v>219</v>
      </c>
      <c r="AT317" s="24" t="s">
        <v>214</v>
      </c>
      <c r="AU317" s="24" t="s">
        <v>84</v>
      </c>
      <c r="AY317" s="24" t="s">
        <v>210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4" t="s">
        <v>24</v>
      </c>
      <c r="BK317" s="193">
        <f>ROUND(I317*H317,2)</f>
        <v>0</v>
      </c>
      <c r="BL317" s="24" t="s">
        <v>219</v>
      </c>
      <c r="BM317" s="24" t="s">
        <v>566</v>
      </c>
    </row>
    <row r="318" spans="2:65" s="13" customFormat="1">
      <c r="B318" s="202"/>
      <c r="D318" s="195" t="s">
        <v>221</v>
      </c>
      <c r="E318" s="203" t="s">
        <v>5</v>
      </c>
      <c r="F318" s="204" t="s">
        <v>567</v>
      </c>
      <c r="H318" s="205">
        <v>1.5760000000000001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221</v>
      </c>
      <c r="AU318" s="203" t="s">
        <v>84</v>
      </c>
      <c r="AV318" s="13" t="s">
        <v>84</v>
      </c>
      <c r="AW318" s="13" t="s">
        <v>39</v>
      </c>
      <c r="AX318" s="13" t="s">
        <v>24</v>
      </c>
      <c r="AY318" s="203" t="s">
        <v>210</v>
      </c>
    </row>
    <row r="319" spans="2:65" s="1" customFormat="1" ht="20.45" customHeight="1">
      <c r="B319" s="181"/>
      <c r="C319" s="182" t="s">
        <v>568</v>
      </c>
      <c r="D319" s="182" t="s">
        <v>214</v>
      </c>
      <c r="E319" s="183" t="s">
        <v>569</v>
      </c>
      <c r="F319" s="184" t="s">
        <v>570</v>
      </c>
      <c r="G319" s="185" t="s">
        <v>510</v>
      </c>
      <c r="H319" s="186">
        <v>3.14</v>
      </c>
      <c r="I319" s="187"/>
      <c r="J319" s="188">
        <f>ROUND(I319*H319,2)</f>
        <v>0</v>
      </c>
      <c r="K319" s="184" t="s">
        <v>5</v>
      </c>
      <c r="L319" s="41"/>
      <c r="M319" s="189" t="s">
        <v>5</v>
      </c>
      <c r="N319" s="190" t="s">
        <v>47</v>
      </c>
      <c r="O319" s="42"/>
      <c r="P319" s="191">
        <f>O319*H319</f>
        <v>0</v>
      </c>
      <c r="Q319" s="191">
        <v>0</v>
      </c>
      <c r="R319" s="191">
        <f>Q319*H319</f>
        <v>0</v>
      </c>
      <c r="S319" s="191">
        <v>0.39200000000000002</v>
      </c>
      <c r="T319" s="192">
        <f>S319*H319</f>
        <v>1.2308800000000002</v>
      </c>
      <c r="AR319" s="24" t="s">
        <v>219</v>
      </c>
      <c r="AT319" s="24" t="s">
        <v>214</v>
      </c>
      <c r="AU319" s="24" t="s">
        <v>84</v>
      </c>
      <c r="AY319" s="24" t="s">
        <v>210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4" t="s">
        <v>24</v>
      </c>
      <c r="BK319" s="193">
        <f>ROUND(I319*H319,2)</f>
        <v>0</v>
      </c>
      <c r="BL319" s="24" t="s">
        <v>219</v>
      </c>
      <c r="BM319" s="24" t="s">
        <v>571</v>
      </c>
    </row>
    <row r="320" spans="2:65" s="1" customFormat="1" ht="30.6" customHeight="1">
      <c r="B320" s="181"/>
      <c r="C320" s="182" t="s">
        <v>572</v>
      </c>
      <c r="D320" s="182" t="s">
        <v>214</v>
      </c>
      <c r="E320" s="183" t="s">
        <v>573</v>
      </c>
      <c r="F320" s="184" t="s">
        <v>574</v>
      </c>
      <c r="G320" s="185" t="s">
        <v>119</v>
      </c>
      <c r="H320" s="186">
        <v>0.95899999999999996</v>
      </c>
      <c r="I320" s="187"/>
      <c r="J320" s="188">
        <f>ROUND(I320*H320,2)</f>
        <v>0</v>
      </c>
      <c r="K320" s="184" t="s">
        <v>218</v>
      </c>
      <c r="L320" s="41"/>
      <c r="M320" s="189" t="s">
        <v>5</v>
      </c>
      <c r="N320" s="190" t="s">
        <v>47</v>
      </c>
      <c r="O320" s="42"/>
      <c r="P320" s="191">
        <f>O320*H320</f>
        <v>0</v>
      </c>
      <c r="Q320" s="191">
        <v>0</v>
      </c>
      <c r="R320" s="191">
        <f>Q320*H320</f>
        <v>0</v>
      </c>
      <c r="S320" s="191">
        <v>1.8</v>
      </c>
      <c r="T320" s="192">
        <f>S320*H320</f>
        <v>1.7262</v>
      </c>
      <c r="AR320" s="24" t="s">
        <v>219</v>
      </c>
      <c r="AT320" s="24" t="s">
        <v>214</v>
      </c>
      <c r="AU320" s="24" t="s">
        <v>84</v>
      </c>
      <c r="AY320" s="24" t="s">
        <v>210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4" t="s">
        <v>24</v>
      </c>
      <c r="BK320" s="193">
        <f>ROUND(I320*H320,2)</f>
        <v>0</v>
      </c>
      <c r="BL320" s="24" t="s">
        <v>219</v>
      </c>
      <c r="BM320" s="24" t="s">
        <v>575</v>
      </c>
    </row>
    <row r="321" spans="2:65" s="13" customFormat="1">
      <c r="B321" s="202"/>
      <c r="D321" s="195" t="s">
        <v>221</v>
      </c>
      <c r="E321" s="203" t="s">
        <v>5</v>
      </c>
      <c r="F321" s="204" t="s">
        <v>576</v>
      </c>
      <c r="H321" s="205">
        <v>0.95899999999999996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221</v>
      </c>
      <c r="AU321" s="203" t="s">
        <v>84</v>
      </c>
      <c r="AV321" s="13" t="s">
        <v>84</v>
      </c>
      <c r="AW321" s="13" t="s">
        <v>39</v>
      </c>
      <c r="AX321" s="13" t="s">
        <v>24</v>
      </c>
      <c r="AY321" s="203" t="s">
        <v>210</v>
      </c>
    </row>
    <row r="322" spans="2:65" s="1" customFormat="1" ht="20.45" customHeight="1">
      <c r="B322" s="181"/>
      <c r="C322" s="182" t="s">
        <v>577</v>
      </c>
      <c r="D322" s="182" t="s">
        <v>214</v>
      </c>
      <c r="E322" s="183" t="s">
        <v>578</v>
      </c>
      <c r="F322" s="184" t="s">
        <v>579</v>
      </c>
      <c r="G322" s="185" t="s">
        <v>277</v>
      </c>
      <c r="H322" s="186">
        <v>8.1000000000000003E-2</v>
      </c>
      <c r="I322" s="187"/>
      <c r="J322" s="188">
        <f>ROUND(I322*H322,2)</f>
        <v>0</v>
      </c>
      <c r="K322" s="184" t="s">
        <v>218</v>
      </c>
      <c r="L322" s="41"/>
      <c r="M322" s="189" t="s">
        <v>5</v>
      </c>
      <c r="N322" s="190" t="s">
        <v>47</v>
      </c>
      <c r="O322" s="42"/>
      <c r="P322" s="191">
        <f>O322*H322</f>
        <v>0</v>
      </c>
      <c r="Q322" s="191">
        <v>0</v>
      </c>
      <c r="R322" s="191">
        <f>Q322*H322</f>
        <v>0</v>
      </c>
      <c r="S322" s="191">
        <v>1</v>
      </c>
      <c r="T322" s="192">
        <f>S322*H322</f>
        <v>8.1000000000000003E-2</v>
      </c>
      <c r="AR322" s="24" t="s">
        <v>219</v>
      </c>
      <c r="AT322" s="24" t="s">
        <v>214</v>
      </c>
      <c r="AU322" s="24" t="s">
        <v>84</v>
      </c>
      <c r="AY322" s="24" t="s">
        <v>210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4" t="s">
        <v>24</v>
      </c>
      <c r="BK322" s="193">
        <f>ROUND(I322*H322,2)</f>
        <v>0</v>
      </c>
      <c r="BL322" s="24" t="s">
        <v>219</v>
      </c>
      <c r="BM322" s="24" t="s">
        <v>580</v>
      </c>
    </row>
    <row r="323" spans="2:65" s="13" customFormat="1">
      <c r="B323" s="202"/>
      <c r="D323" s="195" t="s">
        <v>221</v>
      </c>
      <c r="E323" s="203" t="s">
        <v>5</v>
      </c>
      <c r="F323" s="204" t="s">
        <v>581</v>
      </c>
      <c r="H323" s="205">
        <v>8.1000000000000003E-2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221</v>
      </c>
      <c r="AU323" s="203" t="s">
        <v>84</v>
      </c>
      <c r="AV323" s="13" t="s">
        <v>84</v>
      </c>
      <c r="AW323" s="13" t="s">
        <v>39</v>
      </c>
      <c r="AX323" s="13" t="s">
        <v>24</v>
      </c>
      <c r="AY323" s="203" t="s">
        <v>210</v>
      </c>
    </row>
    <row r="324" spans="2:65" s="1" customFormat="1" ht="30.6" customHeight="1">
      <c r="B324" s="181"/>
      <c r="C324" s="182" t="s">
        <v>582</v>
      </c>
      <c r="D324" s="182" t="s">
        <v>214</v>
      </c>
      <c r="E324" s="183" t="s">
        <v>583</v>
      </c>
      <c r="F324" s="184" t="s">
        <v>584</v>
      </c>
      <c r="G324" s="185" t="s">
        <v>217</v>
      </c>
      <c r="H324" s="186">
        <v>1</v>
      </c>
      <c r="I324" s="187"/>
      <c r="J324" s="188">
        <f>ROUND(I324*H324,2)</f>
        <v>0</v>
      </c>
      <c r="K324" s="184" t="s">
        <v>218</v>
      </c>
      <c r="L324" s="41"/>
      <c r="M324" s="189" t="s">
        <v>5</v>
      </c>
      <c r="N324" s="190" t="s">
        <v>47</v>
      </c>
      <c r="O324" s="42"/>
      <c r="P324" s="191">
        <f>O324*H324</f>
        <v>0</v>
      </c>
      <c r="Q324" s="191">
        <v>0</v>
      </c>
      <c r="R324" s="191">
        <f>Q324*H324</f>
        <v>0</v>
      </c>
      <c r="S324" s="191">
        <v>4.4999999999999998E-2</v>
      </c>
      <c r="T324" s="192">
        <f>S324*H324</f>
        <v>4.4999999999999998E-2</v>
      </c>
      <c r="AR324" s="24" t="s">
        <v>219</v>
      </c>
      <c r="AT324" s="24" t="s">
        <v>214</v>
      </c>
      <c r="AU324" s="24" t="s">
        <v>84</v>
      </c>
      <c r="AY324" s="24" t="s">
        <v>210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4" t="s">
        <v>24</v>
      </c>
      <c r="BK324" s="193">
        <f>ROUND(I324*H324,2)</f>
        <v>0</v>
      </c>
      <c r="BL324" s="24" t="s">
        <v>219</v>
      </c>
      <c r="BM324" s="24" t="s">
        <v>585</v>
      </c>
    </row>
    <row r="325" spans="2:65" s="13" customFormat="1">
      <c r="B325" s="202"/>
      <c r="D325" s="195" t="s">
        <v>221</v>
      </c>
      <c r="E325" s="203" t="s">
        <v>5</v>
      </c>
      <c r="F325" s="204" t="s">
        <v>586</v>
      </c>
      <c r="H325" s="205">
        <v>1</v>
      </c>
      <c r="I325" s="206"/>
      <c r="L325" s="202"/>
      <c r="M325" s="207"/>
      <c r="N325" s="208"/>
      <c r="O325" s="208"/>
      <c r="P325" s="208"/>
      <c r="Q325" s="208"/>
      <c r="R325" s="208"/>
      <c r="S325" s="208"/>
      <c r="T325" s="209"/>
      <c r="AT325" s="203" t="s">
        <v>221</v>
      </c>
      <c r="AU325" s="203" t="s">
        <v>84</v>
      </c>
      <c r="AV325" s="13" t="s">
        <v>84</v>
      </c>
      <c r="AW325" s="13" t="s">
        <v>39</v>
      </c>
      <c r="AX325" s="13" t="s">
        <v>24</v>
      </c>
      <c r="AY325" s="203" t="s">
        <v>210</v>
      </c>
    </row>
    <row r="326" spans="2:65" s="1" customFormat="1" ht="30.6" customHeight="1">
      <c r="B326" s="181"/>
      <c r="C326" s="182" t="s">
        <v>587</v>
      </c>
      <c r="D326" s="182" t="s">
        <v>214</v>
      </c>
      <c r="E326" s="183" t="s">
        <v>588</v>
      </c>
      <c r="F326" s="184" t="s">
        <v>589</v>
      </c>
      <c r="G326" s="185" t="s">
        <v>217</v>
      </c>
      <c r="H326" s="186">
        <v>2</v>
      </c>
      <c r="I326" s="187"/>
      <c r="J326" s="188">
        <f>ROUND(I326*H326,2)</f>
        <v>0</v>
      </c>
      <c r="K326" s="184" t="s">
        <v>218</v>
      </c>
      <c r="L326" s="41"/>
      <c r="M326" s="189" t="s">
        <v>5</v>
      </c>
      <c r="N326" s="190" t="s">
        <v>47</v>
      </c>
      <c r="O326" s="42"/>
      <c r="P326" s="191">
        <f>O326*H326</f>
        <v>0</v>
      </c>
      <c r="Q326" s="191">
        <v>0</v>
      </c>
      <c r="R326" s="191">
        <f>Q326*H326</f>
        <v>0</v>
      </c>
      <c r="S326" s="191">
        <v>5.3999999999999999E-2</v>
      </c>
      <c r="T326" s="192">
        <f>S326*H326</f>
        <v>0.108</v>
      </c>
      <c r="AR326" s="24" t="s">
        <v>219</v>
      </c>
      <c r="AT326" s="24" t="s">
        <v>214</v>
      </c>
      <c r="AU326" s="24" t="s">
        <v>84</v>
      </c>
      <c r="AY326" s="24" t="s">
        <v>210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4" t="s">
        <v>24</v>
      </c>
      <c r="BK326" s="193">
        <f>ROUND(I326*H326,2)</f>
        <v>0</v>
      </c>
      <c r="BL326" s="24" t="s">
        <v>219</v>
      </c>
      <c r="BM326" s="24" t="s">
        <v>590</v>
      </c>
    </row>
    <row r="327" spans="2:65" s="13" customFormat="1">
      <c r="B327" s="202"/>
      <c r="D327" s="195" t="s">
        <v>221</v>
      </c>
      <c r="E327" s="203" t="s">
        <v>5</v>
      </c>
      <c r="F327" s="204" t="s">
        <v>591</v>
      </c>
      <c r="H327" s="205">
        <v>1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221</v>
      </c>
      <c r="AU327" s="203" t="s">
        <v>84</v>
      </c>
      <c r="AV327" s="13" t="s">
        <v>84</v>
      </c>
      <c r="AW327" s="13" t="s">
        <v>39</v>
      </c>
      <c r="AX327" s="13" t="s">
        <v>76</v>
      </c>
      <c r="AY327" s="203" t="s">
        <v>210</v>
      </c>
    </row>
    <row r="328" spans="2:65" s="13" customFormat="1">
      <c r="B328" s="202"/>
      <c r="D328" s="195" t="s">
        <v>221</v>
      </c>
      <c r="E328" s="203" t="s">
        <v>5</v>
      </c>
      <c r="F328" s="204" t="s">
        <v>592</v>
      </c>
      <c r="H328" s="205">
        <v>1</v>
      </c>
      <c r="I328" s="206"/>
      <c r="L328" s="202"/>
      <c r="M328" s="207"/>
      <c r="N328" s="208"/>
      <c r="O328" s="208"/>
      <c r="P328" s="208"/>
      <c r="Q328" s="208"/>
      <c r="R328" s="208"/>
      <c r="S328" s="208"/>
      <c r="T328" s="209"/>
      <c r="AT328" s="203" t="s">
        <v>221</v>
      </c>
      <c r="AU328" s="203" t="s">
        <v>84</v>
      </c>
      <c r="AV328" s="13" t="s">
        <v>84</v>
      </c>
      <c r="AW328" s="13" t="s">
        <v>39</v>
      </c>
      <c r="AX328" s="13" t="s">
        <v>76</v>
      </c>
      <c r="AY328" s="203" t="s">
        <v>210</v>
      </c>
    </row>
    <row r="329" spans="2:65" s="14" customFormat="1">
      <c r="B329" s="210"/>
      <c r="D329" s="195" t="s">
        <v>221</v>
      </c>
      <c r="E329" s="211" t="s">
        <v>5</v>
      </c>
      <c r="F329" s="212" t="s">
        <v>239</v>
      </c>
      <c r="H329" s="213">
        <v>2</v>
      </c>
      <c r="I329" s="214"/>
      <c r="L329" s="210"/>
      <c r="M329" s="215"/>
      <c r="N329" s="216"/>
      <c r="O329" s="216"/>
      <c r="P329" s="216"/>
      <c r="Q329" s="216"/>
      <c r="R329" s="216"/>
      <c r="S329" s="216"/>
      <c r="T329" s="217"/>
      <c r="AT329" s="211" t="s">
        <v>221</v>
      </c>
      <c r="AU329" s="211" t="s">
        <v>84</v>
      </c>
      <c r="AV329" s="14" t="s">
        <v>219</v>
      </c>
      <c r="AW329" s="14" t="s">
        <v>39</v>
      </c>
      <c r="AX329" s="14" t="s">
        <v>24</v>
      </c>
      <c r="AY329" s="211" t="s">
        <v>210</v>
      </c>
    </row>
    <row r="330" spans="2:65" s="1" customFormat="1" ht="20.45" customHeight="1">
      <c r="B330" s="181"/>
      <c r="C330" s="182" t="s">
        <v>593</v>
      </c>
      <c r="D330" s="182" t="s">
        <v>214</v>
      </c>
      <c r="E330" s="183" t="s">
        <v>594</v>
      </c>
      <c r="F330" s="184" t="s">
        <v>595</v>
      </c>
      <c r="G330" s="185" t="s">
        <v>510</v>
      </c>
      <c r="H330" s="186">
        <v>0.15</v>
      </c>
      <c r="I330" s="187"/>
      <c r="J330" s="188">
        <f>ROUND(I330*H330,2)</f>
        <v>0</v>
      </c>
      <c r="K330" s="184" t="s">
        <v>218</v>
      </c>
      <c r="L330" s="41"/>
      <c r="M330" s="189" t="s">
        <v>5</v>
      </c>
      <c r="N330" s="190" t="s">
        <v>47</v>
      </c>
      <c r="O330" s="42"/>
      <c r="P330" s="191">
        <f>O330*H330</f>
        <v>0</v>
      </c>
      <c r="Q330" s="191">
        <v>2.82E-3</v>
      </c>
      <c r="R330" s="191">
        <f>Q330*H330</f>
        <v>4.2299999999999998E-4</v>
      </c>
      <c r="S330" s="191">
        <v>0.10100000000000001</v>
      </c>
      <c r="T330" s="192">
        <f>S330*H330</f>
        <v>1.515E-2</v>
      </c>
      <c r="AR330" s="24" t="s">
        <v>219</v>
      </c>
      <c r="AT330" s="24" t="s">
        <v>214</v>
      </c>
      <c r="AU330" s="24" t="s">
        <v>84</v>
      </c>
      <c r="AY330" s="24" t="s">
        <v>210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4" t="s">
        <v>24</v>
      </c>
      <c r="BK330" s="193">
        <f>ROUND(I330*H330,2)</f>
        <v>0</v>
      </c>
      <c r="BL330" s="24" t="s">
        <v>219</v>
      </c>
      <c r="BM330" s="24" t="s">
        <v>596</v>
      </c>
    </row>
    <row r="331" spans="2:65" s="13" customFormat="1">
      <c r="B331" s="202"/>
      <c r="D331" s="195" t="s">
        <v>221</v>
      </c>
      <c r="E331" s="203" t="s">
        <v>5</v>
      </c>
      <c r="F331" s="204" t="s">
        <v>597</v>
      </c>
      <c r="H331" s="205">
        <v>0.15</v>
      </c>
      <c r="I331" s="206"/>
      <c r="L331" s="202"/>
      <c r="M331" s="207"/>
      <c r="N331" s="208"/>
      <c r="O331" s="208"/>
      <c r="P331" s="208"/>
      <c r="Q331" s="208"/>
      <c r="R331" s="208"/>
      <c r="S331" s="208"/>
      <c r="T331" s="209"/>
      <c r="AT331" s="203" t="s">
        <v>221</v>
      </c>
      <c r="AU331" s="203" t="s">
        <v>84</v>
      </c>
      <c r="AV331" s="13" t="s">
        <v>84</v>
      </c>
      <c r="AW331" s="13" t="s">
        <v>39</v>
      </c>
      <c r="AX331" s="13" t="s">
        <v>24</v>
      </c>
      <c r="AY331" s="203" t="s">
        <v>210</v>
      </c>
    </row>
    <row r="332" spans="2:65" s="1" customFormat="1" ht="20.45" customHeight="1">
      <c r="B332" s="181"/>
      <c r="C332" s="182" t="s">
        <v>598</v>
      </c>
      <c r="D332" s="182" t="s">
        <v>214</v>
      </c>
      <c r="E332" s="183" t="s">
        <v>599</v>
      </c>
      <c r="F332" s="184" t="s">
        <v>600</v>
      </c>
      <c r="G332" s="185" t="s">
        <v>510</v>
      </c>
      <c r="H332" s="186">
        <v>1.78</v>
      </c>
      <c r="I332" s="187"/>
      <c r="J332" s="188">
        <f>ROUND(I332*H332,2)</f>
        <v>0</v>
      </c>
      <c r="K332" s="184" t="s">
        <v>218</v>
      </c>
      <c r="L332" s="41"/>
      <c r="M332" s="189" t="s">
        <v>5</v>
      </c>
      <c r="N332" s="190" t="s">
        <v>47</v>
      </c>
      <c r="O332" s="42"/>
      <c r="P332" s="191">
        <f>O332*H332</f>
        <v>0</v>
      </c>
      <c r="Q332" s="191">
        <v>3.0899999999999999E-3</v>
      </c>
      <c r="R332" s="191">
        <f>Q332*H332</f>
        <v>5.5002000000000002E-3</v>
      </c>
      <c r="S332" s="191">
        <v>0.126</v>
      </c>
      <c r="T332" s="192">
        <f>S332*H332</f>
        <v>0.22428000000000001</v>
      </c>
      <c r="AR332" s="24" t="s">
        <v>219</v>
      </c>
      <c r="AT332" s="24" t="s">
        <v>214</v>
      </c>
      <c r="AU332" s="24" t="s">
        <v>84</v>
      </c>
      <c r="AY332" s="24" t="s">
        <v>210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4" t="s">
        <v>24</v>
      </c>
      <c r="BK332" s="193">
        <f>ROUND(I332*H332,2)</f>
        <v>0</v>
      </c>
      <c r="BL332" s="24" t="s">
        <v>219</v>
      </c>
      <c r="BM332" s="24" t="s">
        <v>601</v>
      </c>
    </row>
    <row r="333" spans="2:65" s="13" customFormat="1">
      <c r="B333" s="202"/>
      <c r="D333" s="195" t="s">
        <v>221</v>
      </c>
      <c r="E333" s="203" t="s">
        <v>5</v>
      </c>
      <c r="F333" s="204" t="s">
        <v>602</v>
      </c>
      <c r="H333" s="205">
        <v>1.1299999999999999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221</v>
      </c>
      <c r="AU333" s="203" t="s">
        <v>84</v>
      </c>
      <c r="AV333" s="13" t="s">
        <v>84</v>
      </c>
      <c r="AW333" s="13" t="s">
        <v>39</v>
      </c>
      <c r="AX333" s="13" t="s">
        <v>76</v>
      </c>
      <c r="AY333" s="203" t="s">
        <v>210</v>
      </c>
    </row>
    <row r="334" spans="2:65" s="13" customFormat="1">
      <c r="B334" s="202"/>
      <c r="D334" s="195" t="s">
        <v>221</v>
      </c>
      <c r="E334" s="203" t="s">
        <v>5</v>
      </c>
      <c r="F334" s="204" t="s">
        <v>603</v>
      </c>
      <c r="H334" s="205">
        <v>0.45</v>
      </c>
      <c r="I334" s="206"/>
      <c r="L334" s="202"/>
      <c r="M334" s="207"/>
      <c r="N334" s="208"/>
      <c r="O334" s="208"/>
      <c r="P334" s="208"/>
      <c r="Q334" s="208"/>
      <c r="R334" s="208"/>
      <c r="S334" s="208"/>
      <c r="T334" s="209"/>
      <c r="AT334" s="203" t="s">
        <v>221</v>
      </c>
      <c r="AU334" s="203" t="s">
        <v>84</v>
      </c>
      <c r="AV334" s="13" t="s">
        <v>84</v>
      </c>
      <c r="AW334" s="13" t="s">
        <v>39</v>
      </c>
      <c r="AX334" s="13" t="s">
        <v>76</v>
      </c>
      <c r="AY334" s="203" t="s">
        <v>210</v>
      </c>
    </row>
    <row r="335" spans="2:65" s="13" customFormat="1">
      <c r="B335" s="202"/>
      <c r="D335" s="195" t="s">
        <v>221</v>
      </c>
      <c r="E335" s="203" t="s">
        <v>5</v>
      </c>
      <c r="F335" s="204" t="s">
        <v>604</v>
      </c>
      <c r="H335" s="205">
        <v>0.2</v>
      </c>
      <c r="I335" s="206"/>
      <c r="L335" s="202"/>
      <c r="M335" s="207"/>
      <c r="N335" s="208"/>
      <c r="O335" s="208"/>
      <c r="P335" s="208"/>
      <c r="Q335" s="208"/>
      <c r="R335" s="208"/>
      <c r="S335" s="208"/>
      <c r="T335" s="209"/>
      <c r="AT335" s="203" t="s">
        <v>221</v>
      </c>
      <c r="AU335" s="203" t="s">
        <v>84</v>
      </c>
      <c r="AV335" s="13" t="s">
        <v>84</v>
      </c>
      <c r="AW335" s="13" t="s">
        <v>39</v>
      </c>
      <c r="AX335" s="13" t="s">
        <v>76</v>
      </c>
      <c r="AY335" s="203" t="s">
        <v>210</v>
      </c>
    </row>
    <row r="336" spans="2:65" s="14" customFormat="1">
      <c r="B336" s="210"/>
      <c r="D336" s="195" t="s">
        <v>221</v>
      </c>
      <c r="E336" s="211" t="s">
        <v>5</v>
      </c>
      <c r="F336" s="212" t="s">
        <v>239</v>
      </c>
      <c r="H336" s="213">
        <v>1.78</v>
      </c>
      <c r="I336" s="214"/>
      <c r="L336" s="210"/>
      <c r="M336" s="215"/>
      <c r="N336" s="216"/>
      <c r="O336" s="216"/>
      <c r="P336" s="216"/>
      <c r="Q336" s="216"/>
      <c r="R336" s="216"/>
      <c r="S336" s="216"/>
      <c r="T336" s="217"/>
      <c r="AT336" s="211" t="s">
        <v>221</v>
      </c>
      <c r="AU336" s="211" t="s">
        <v>84</v>
      </c>
      <c r="AV336" s="14" t="s">
        <v>219</v>
      </c>
      <c r="AW336" s="14" t="s">
        <v>39</v>
      </c>
      <c r="AX336" s="14" t="s">
        <v>24</v>
      </c>
      <c r="AY336" s="211" t="s">
        <v>210</v>
      </c>
    </row>
    <row r="337" spans="2:65" s="1" customFormat="1" ht="20.45" customHeight="1">
      <c r="B337" s="181"/>
      <c r="C337" s="182" t="s">
        <v>605</v>
      </c>
      <c r="D337" s="182" t="s">
        <v>214</v>
      </c>
      <c r="E337" s="183" t="s">
        <v>606</v>
      </c>
      <c r="F337" s="184" t="s">
        <v>607</v>
      </c>
      <c r="G337" s="185" t="s">
        <v>510</v>
      </c>
      <c r="H337" s="186">
        <v>5.28</v>
      </c>
      <c r="I337" s="187"/>
      <c r="J337" s="188">
        <f>ROUND(I337*H337,2)</f>
        <v>0</v>
      </c>
      <c r="K337" s="184" t="s">
        <v>218</v>
      </c>
      <c r="L337" s="41"/>
      <c r="M337" s="189" t="s">
        <v>5</v>
      </c>
      <c r="N337" s="190" t="s">
        <v>47</v>
      </c>
      <c r="O337" s="42"/>
      <c r="P337" s="191">
        <f>O337*H337</f>
        <v>0</v>
      </c>
      <c r="Q337" s="191">
        <v>3.63E-3</v>
      </c>
      <c r="R337" s="191">
        <f>Q337*H337</f>
        <v>1.91664E-2</v>
      </c>
      <c r="S337" s="191">
        <v>0.19600000000000001</v>
      </c>
      <c r="T337" s="192">
        <f>S337*H337</f>
        <v>1.03488</v>
      </c>
      <c r="AR337" s="24" t="s">
        <v>219</v>
      </c>
      <c r="AT337" s="24" t="s">
        <v>214</v>
      </c>
      <c r="AU337" s="24" t="s">
        <v>84</v>
      </c>
      <c r="AY337" s="24" t="s">
        <v>210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4" t="s">
        <v>24</v>
      </c>
      <c r="BK337" s="193">
        <f>ROUND(I337*H337,2)</f>
        <v>0</v>
      </c>
      <c r="BL337" s="24" t="s">
        <v>219</v>
      </c>
      <c r="BM337" s="24" t="s">
        <v>608</v>
      </c>
    </row>
    <row r="338" spans="2:65" s="13" customFormat="1">
      <c r="B338" s="202"/>
      <c r="D338" s="195" t="s">
        <v>221</v>
      </c>
      <c r="E338" s="203" t="s">
        <v>5</v>
      </c>
      <c r="F338" s="204" t="s">
        <v>609</v>
      </c>
      <c r="H338" s="205">
        <v>0.9</v>
      </c>
      <c r="I338" s="206"/>
      <c r="L338" s="202"/>
      <c r="M338" s="207"/>
      <c r="N338" s="208"/>
      <c r="O338" s="208"/>
      <c r="P338" s="208"/>
      <c r="Q338" s="208"/>
      <c r="R338" s="208"/>
      <c r="S338" s="208"/>
      <c r="T338" s="209"/>
      <c r="AT338" s="203" t="s">
        <v>221</v>
      </c>
      <c r="AU338" s="203" t="s">
        <v>84</v>
      </c>
      <c r="AV338" s="13" t="s">
        <v>84</v>
      </c>
      <c r="AW338" s="13" t="s">
        <v>39</v>
      </c>
      <c r="AX338" s="13" t="s">
        <v>76</v>
      </c>
      <c r="AY338" s="203" t="s">
        <v>210</v>
      </c>
    </row>
    <row r="339" spans="2:65" s="13" customFormat="1">
      <c r="B339" s="202"/>
      <c r="D339" s="195" t="s">
        <v>221</v>
      </c>
      <c r="E339" s="203" t="s">
        <v>5</v>
      </c>
      <c r="F339" s="204" t="s">
        <v>610</v>
      </c>
      <c r="H339" s="205">
        <v>1.64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221</v>
      </c>
      <c r="AU339" s="203" t="s">
        <v>84</v>
      </c>
      <c r="AV339" s="13" t="s">
        <v>84</v>
      </c>
      <c r="AW339" s="13" t="s">
        <v>39</v>
      </c>
      <c r="AX339" s="13" t="s">
        <v>76</v>
      </c>
      <c r="AY339" s="203" t="s">
        <v>210</v>
      </c>
    </row>
    <row r="340" spans="2:65" s="13" customFormat="1">
      <c r="B340" s="202"/>
      <c r="D340" s="195" t="s">
        <v>221</v>
      </c>
      <c r="E340" s="203" t="s">
        <v>5</v>
      </c>
      <c r="F340" s="204" t="s">
        <v>611</v>
      </c>
      <c r="H340" s="205">
        <v>1.64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221</v>
      </c>
      <c r="AU340" s="203" t="s">
        <v>84</v>
      </c>
      <c r="AV340" s="13" t="s">
        <v>84</v>
      </c>
      <c r="AW340" s="13" t="s">
        <v>39</v>
      </c>
      <c r="AX340" s="13" t="s">
        <v>76</v>
      </c>
      <c r="AY340" s="203" t="s">
        <v>210</v>
      </c>
    </row>
    <row r="341" spans="2:65" s="13" customFormat="1">
      <c r="B341" s="202"/>
      <c r="D341" s="195" t="s">
        <v>221</v>
      </c>
      <c r="E341" s="203" t="s">
        <v>5</v>
      </c>
      <c r="F341" s="204" t="s">
        <v>612</v>
      </c>
      <c r="H341" s="205">
        <v>1.1000000000000001</v>
      </c>
      <c r="I341" s="206"/>
      <c r="L341" s="202"/>
      <c r="M341" s="207"/>
      <c r="N341" s="208"/>
      <c r="O341" s="208"/>
      <c r="P341" s="208"/>
      <c r="Q341" s="208"/>
      <c r="R341" s="208"/>
      <c r="S341" s="208"/>
      <c r="T341" s="209"/>
      <c r="AT341" s="203" t="s">
        <v>221</v>
      </c>
      <c r="AU341" s="203" t="s">
        <v>84</v>
      </c>
      <c r="AV341" s="13" t="s">
        <v>84</v>
      </c>
      <c r="AW341" s="13" t="s">
        <v>39</v>
      </c>
      <c r="AX341" s="13" t="s">
        <v>76</v>
      </c>
      <c r="AY341" s="203" t="s">
        <v>210</v>
      </c>
    </row>
    <row r="342" spans="2:65" s="14" customFormat="1">
      <c r="B342" s="210"/>
      <c r="D342" s="195" t="s">
        <v>221</v>
      </c>
      <c r="E342" s="211" t="s">
        <v>5</v>
      </c>
      <c r="F342" s="212" t="s">
        <v>239</v>
      </c>
      <c r="H342" s="213">
        <v>5.28</v>
      </c>
      <c r="I342" s="214"/>
      <c r="L342" s="210"/>
      <c r="M342" s="215"/>
      <c r="N342" s="216"/>
      <c r="O342" s="216"/>
      <c r="P342" s="216"/>
      <c r="Q342" s="216"/>
      <c r="R342" s="216"/>
      <c r="S342" s="216"/>
      <c r="T342" s="217"/>
      <c r="AT342" s="211" t="s">
        <v>221</v>
      </c>
      <c r="AU342" s="211" t="s">
        <v>84</v>
      </c>
      <c r="AV342" s="14" t="s">
        <v>219</v>
      </c>
      <c r="AW342" s="14" t="s">
        <v>39</v>
      </c>
      <c r="AX342" s="14" t="s">
        <v>24</v>
      </c>
      <c r="AY342" s="211" t="s">
        <v>210</v>
      </c>
    </row>
    <row r="343" spans="2:65" s="1" customFormat="1" ht="20.45" customHeight="1">
      <c r="B343" s="181"/>
      <c r="C343" s="182" t="s">
        <v>613</v>
      </c>
      <c r="D343" s="182" t="s">
        <v>214</v>
      </c>
      <c r="E343" s="183" t="s">
        <v>614</v>
      </c>
      <c r="F343" s="184" t="s">
        <v>615</v>
      </c>
      <c r="G343" s="185" t="s">
        <v>510</v>
      </c>
      <c r="H343" s="186">
        <v>0.56499999999999995</v>
      </c>
      <c r="I343" s="187"/>
      <c r="J343" s="188">
        <f>ROUND(I343*H343,2)</f>
        <v>0</v>
      </c>
      <c r="K343" s="184" t="s">
        <v>218</v>
      </c>
      <c r="L343" s="41"/>
      <c r="M343" s="189" t="s">
        <v>5</v>
      </c>
      <c r="N343" s="190" t="s">
        <v>47</v>
      </c>
      <c r="O343" s="42"/>
      <c r="P343" s="191">
        <f>O343*H343</f>
        <v>0</v>
      </c>
      <c r="Q343" s="191">
        <v>4.1700000000000001E-3</v>
      </c>
      <c r="R343" s="191">
        <f>Q343*H343</f>
        <v>2.3560499999999997E-3</v>
      </c>
      <c r="S343" s="191">
        <v>0.28299999999999997</v>
      </c>
      <c r="T343" s="192">
        <f>S343*H343</f>
        <v>0.15989499999999998</v>
      </c>
      <c r="AR343" s="24" t="s">
        <v>219</v>
      </c>
      <c r="AT343" s="24" t="s">
        <v>214</v>
      </c>
      <c r="AU343" s="24" t="s">
        <v>84</v>
      </c>
      <c r="AY343" s="24" t="s">
        <v>210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4" t="s">
        <v>24</v>
      </c>
      <c r="BK343" s="193">
        <f>ROUND(I343*H343,2)</f>
        <v>0</v>
      </c>
      <c r="BL343" s="24" t="s">
        <v>219</v>
      </c>
      <c r="BM343" s="24" t="s">
        <v>616</v>
      </c>
    </row>
    <row r="344" spans="2:65" s="13" customFormat="1">
      <c r="B344" s="202"/>
      <c r="D344" s="195" t="s">
        <v>221</v>
      </c>
      <c r="E344" s="203" t="s">
        <v>5</v>
      </c>
      <c r="F344" s="204" t="s">
        <v>617</v>
      </c>
      <c r="H344" s="205">
        <v>0.47499999999999998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221</v>
      </c>
      <c r="AU344" s="203" t="s">
        <v>84</v>
      </c>
      <c r="AV344" s="13" t="s">
        <v>84</v>
      </c>
      <c r="AW344" s="13" t="s">
        <v>39</v>
      </c>
      <c r="AX344" s="13" t="s">
        <v>76</v>
      </c>
      <c r="AY344" s="203" t="s">
        <v>210</v>
      </c>
    </row>
    <row r="345" spans="2:65" s="13" customFormat="1">
      <c r="B345" s="202"/>
      <c r="D345" s="195" t="s">
        <v>221</v>
      </c>
      <c r="E345" s="203" t="s">
        <v>5</v>
      </c>
      <c r="F345" s="204" t="s">
        <v>618</v>
      </c>
      <c r="H345" s="205">
        <v>0.09</v>
      </c>
      <c r="I345" s="206"/>
      <c r="L345" s="202"/>
      <c r="M345" s="207"/>
      <c r="N345" s="208"/>
      <c r="O345" s="208"/>
      <c r="P345" s="208"/>
      <c r="Q345" s="208"/>
      <c r="R345" s="208"/>
      <c r="S345" s="208"/>
      <c r="T345" s="209"/>
      <c r="AT345" s="203" t="s">
        <v>221</v>
      </c>
      <c r="AU345" s="203" t="s">
        <v>84</v>
      </c>
      <c r="AV345" s="13" t="s">
        <v>84</v>
      </c>
      <c r="AW345" s="13" t="s">
        <v>39</v>
      </c>
      <c r="AX345" s="13" t="s">
        <v>76</v>
      </c>
      <c r="AY345" s="203" t="s">
        <v>210</v>
      </c>
    </row>
    <row r="346" spans="2:65" s="14" customFormat="1">
      <c r="B346" s="210"/>
      <c r="D346" s="195" t="s">
        <v>221</v>
      </c>
      <c r="E346" s="211" t="s">
        <v>5</v>
      </c>
      <c r="F346" s="212" t="s">
        <v>239</v>
      </c>
      <c r="H346" s="213">
        <v>0.56499999999999995</v>
      </c>
      <c r="I346" s="214"/>
      <c r="L346" s="210"/>
      <c r="M346" s="215"/>
      <c r="N346" s="216"/>
      <c r="O346" s="216"/>
      <c r="P346" s="216"/>
      <c r="Q346" s="216"/>
      <c r="R346" s="216"/>
      <c r="S346" s="216"/>
      <c r="T346" s="217"/>
      <c r="AT346" s="211" t="s">
        <v>221</v>
      </c>
      <c r="AU346" s="211" t="s">
        <v>84</v>
      </c>
      <c r="AV346" s="14" t="s">
        <v>219</v>
      </c>
      <c r="AW346" s="14" t="s">
        <v>39</v>
      </c>
      <c r="AX346" s="14" t="s">
        <v>24</v>
      </c>
      <c r="AY346" s="211" t="s">
        <v>210</v>
      </c>
    </row>
    <row r="347" spans="2:65" s="1" customFormat="1" ht="14.45" customHeight="1">
      <c r="B347" s="181"/>
      <c r="C347" s="182" t="s">
        <v>619</v>
      </c>
      <c r="D347" s="182" t="s">
        <v>214</v>
      </c>
      <c r="E347" s="183" t="s">
        <v>620</v>
      </c>
      <c r="F347" s="184" t="s">
        <v>621</v>
      </c>
      <c r="G347" s="185" t="s">
        <v>217</v>
      </c>
      <c r="H347" s="186">
        <v>1</v>
      </c>
      <c r="I347" s="187"/>
      <c r="J347" s="188">
        <f>ROUND(I347*H347,2)</f>
        <v>0</v>
      </c>
      <c r="K347" s="184" t="s">
        <v>5</v>
      </c>
      <c r="L347" s="41"/>
      <c r="M347" s="189" t="s">
        <v>5</v>
      </c>
      <c r="N347" s="190" t="s">
        <v>47</v>
      </c>
      <c r="O347" s="42"/>
      <c r="P347" s="191">
        <f>O347*H347</f>
        <v>0</v>
      </c>
      <c r="Q347" s="191">
        <v>4.0000000000000002E-4</v>
      </c>
      <c r="R347" s="191">
        <f>Q347*H347</f>
        <v>4.0000000000000002E-4</v>
      </c>
      <c r="S347" s="191">
        <v>0</v>
      </c>
      <c r="T347" s="192">
        <f>S347*H347</f>
        <v>0</v>
      </c>
      <c r="AR347" s="24" t="s">
        <v>219</v>
      </c>
      <c r="AT347" s="24" t="s">
        <v>214</v>
      </c>
      <c r="AU347" s="24" t="s">
        <v>84</v>
      </c>
      <c r="AY347" s="24" t="s">
        <v>210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4" t="s">
        <v>24</v>
      </c>
      <c r="BK347" s="193">
        <f>ROUND(I347*H347,2)</f>
        <v>0</v>
      </c>
      <c r="BL347" s="24" t="s">
        <v>219</v>
      </c>
      <c r="BM347" s="24" t="s">
        <v>622</v>
      </c>
    </row>
    <row r="348" spans="2:65" s="1" customFormat="1" ht="14.45" customHeight="1">
      <c r="B348" s="181"/>
      <c r="C348" s="182" t="s">
        <v>623</v>
      </c>
      <c r="D348" s="182" t="s">
        <v>214</v>
      </c>
      <c r="E348" s="183" t="s">
        <v>624</v>
      </c>
      <c r="F348" s="184" t="s">
        <v>625</v>
      </c>
      <c r="G348" s="185" t="s">
        <v>217</v>
      </c>
      <c r="H348" s="186">
        <v>3</v>
      </c>
      <c r="I348" s="187"/>
      <c r="J348" s="188">
        <f>ROUND(I348*H348,2)</f>
        <v>0</v>
      </c>
      <c r="K348" s="184" t="s">
        <v>5</v>
      </c>
      <c r="L348" s="41"/>
      <c r="M348" s="189" t="s">
        <v>5</v>
      </c>
      <c r="N348" s="190" t="s">
        <v>47</v>
      </c>
      <c r="O348" s="42"/>
      <c r="P348" s="191">
        <f>O348*H348</f>
        <v>0</v>
      </c>
      <c r="Q348" s="191">
        <v>4.0000000000000002E-4</v>
      </c>
      <c r="R348" s="191">
        <f>Q348*H348</f>
        <v>1.2000000000000001E-3</v>
      </c>
      <c r="S348" s="191">
        <v>0</v>
      </c>
      <c r="T348" s="192">
        <f>S348*H348</f>
        <v>0</v>
      </c>
      <c r="AR348" s="24" t="s">
        <v>219</v>
      </c>
      <c r="AT348" s="24" t="s">
        <v>214</v>
      </c>
      <c r="AU348" s="24" t="s">
        <v>84</v>
      </c>
      <c r="AY348" s="24" t="s">
        <v>210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4" t="s">
        <v>24</v>
      </c>
      <c r="BK348" s="193">
        <f>ROUND(I348*H348,2)</f>
        <v>0</v>
      </c>
      <c r="BL348" s="24" t="s">
        <v>219</v>
      </c>
      <c r="BM348" s="24" t="s">
        <v>626</v>
      </c>
    </row>
    <row r="349" spans="2:65" s="1" customFormat="1" ht="14.45" customHeight="1">
      <c r="B349" s="181"/>
      <c r="C349" s="182" t="s">
        <v>627</v>
      </c>
      <c r="D349" s="182" t="s">
        <v>214</v>
      </c>
      <c r="E349" s="183" t="s">
        <v>628</v>
      </c>
      <c r="F349" s="184" t="s">
        <v>629</v>
      </c>
      <c r="G349" s="185" t="s">
        <v>217</v>
      </c>
      <c r="H349" s="186">
        <v>5</v>
      </c>
      <c r="I349" s="187"/>
      <c r="J349" s="188">
        <f>ROUND(I349*H349,2)</f>
        <v>0</v>
      </c>
      <c r="K349" s="184" t="s">
        <v>5</v>
      </c>
      <c r="L349" s="41"/>
      <c r="M349" s="189" t="s">
        <v>5</v>
      </c>
      <c r="N349" s="190" t="s">
        <v>47</v>
      </c>
      <c r="O349" s="42"/>
      <c r="P349" s="191">
        <f>O349*H349</f>
        <v>0</v>
      </c>
      <c r="Q349" s="191">
        <v>4.0000000000000002E-4</v>
      </c>
      <c r="R349" s="191">
        <f>Q349*H349</f>
        <v>2E-3</v>
      </c>
      <c r="S349" s="191">
        <v>0</v>
      </c>
      <c r="T349" s="192">
        <f>S349*H349</f>
        <v>0</v>
      </c>
      <c r="AR349" s="24" t="s">
        <v>219</v>
      </c>
      <c r="AT349" s="24" t="s">
        <v>214</v>
      </c>
      <c r="AU349" s="24" t="s">
        <v>84</v>
      </c>
      <c r="AY349" s="24" t="s">
        <v>210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4" t="s">
        <v>24</v>
      </c>
      <c r="BK349" s="193">
        <f>ROUND(I349*H349,2)</f>
        <v>0</v>
      </c>
      <c r="BL349" s="24" t="s">
        <v>219</v>
      </c>
      <c r="BM349" s="24" t="s">
        <v>630</v>
      </c>
    </row>
    <row r="350" spans="2:65" s="1" customFormat="1" ht="14.45" customHeight="1">
      <c r="B350" s="181"/>
      <c r="C350" s="182" t="s">
        <v>631</v>
      </c>
      <c r="D350" s="182" t="s">
        <v>214</v>
      </c>
      <c r="E350" s="183" t="s">
        <v>632</v>
      </c>
      <c r="F350" s="184" t="s">
        <v>633</v>
      </c>
      <c r="G350" s="185" t="s">
        <v>217</v>
      </c>
      <c r="H350" s="186">
        <v>2</v>
      </c>
      <c r="I350" s="187"/>
      <c r="J350" s="188">
        <f>ROUND(I350*H350,2)</f>
        <v>0</v>
      </c>
      <c r="K350" s="184" t="s">
        <v>5</v>
      </c>
      <c r="L350" s="41"/>
      <c r="M350" s="189" t="s">
        <v>5</v>
      </c>
      <c r="N350" s="190" t="s">
        <v>47</v>
      </c>
      <c r="O350" s="42"/>
      <c r="P350" s="191">
        <f>O350*H350</f>
        <v>0</v>
      </c>
      <c r="Q350" s="191">
        <v>4.0000000000000002E-4</v>
      </c>
      <c r="R350" s="191">
        <f>Q350*H350</f>
        <v>8.0000000000000004E-4</v>
      </c>
      <c r="S350" s="191">
        <v>0</v>
      </c>
      <c r="T350" s="192">
        <f>S350*H350</f>
        <v>0</v>
      </c>
      <c r="AR350" s="24" t="s">
        <v>219</v>
      </c>
      <c r="AT350" s="24" t="s">
        <v>214</v>
      </c>
      <c r="AU350" s="24" t="s">
        <v>84</v>
      </c>
      <c r="AY350" s="24" t="s">
        <v>210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4" t="s">
        <v>24</v>
      </c>
      <c r="BK350" s="193">
        <f>ROUND(I350*H350,2)</f>
        <v>0</v>
      </c>
      <c r="BL350" s="24" t="s">
        <v>219</v>
      </c>
      <c r="BM350" s="24" t="s">
        <v>634</v>
      </c>
    </row>
    <row r="351" spans="2:65" s="1" customFormat="1" ht="14.45" customHeight="1">
      <c r="B351" s="181"/>
      <c r="C351" s="182" t="s">
        <v>635</v>
      </c>
      <c r="D351" s="182" t="s">
        <v>214</v>
      </c>
      <c r="E351" s="183" t="s">
        <v>636</v>
      </c>
      <c r="F351" s="184" t="s">
        <v>637</v>
      </c>
      <c r="G351" s="185" t="s">
        <v>217</v>
      </c>
      <c r="H351" s="186">
        <v>5</v>
      </c>
      <c r="I351" s="187"/>
      <c r="J351" s="188">
        <f>ROUND(I351*H351,2)</f>
        <v>0</v>
      </c>
      <c r="K351" s="184" t="s">
        <v>5</v>
      </c>
      <c r="L351" s="41"/>
      <c r="M351" s="189" t="s">
        <v>5</v>
      </c>
      <c r="N351" s="190" t="s">
        <v>47</v>
      </c>
      <c r="O351" s="42"/>
      <c r="P351" s="191">
        <f>O351*H351</f>
        <v>0</v>
      </c>
      <c r="Q351" s="191">
        <v>3.0899999999999999E-3</v>
      </c>
      <c r="R351" s="191">
        <f>Q351*H351</f>
        <v>1.5449999999999998E-2</v>
      </c>
      <c r="S351" s="191">
        <v>0.126</v>
      </c>
      <c r="T351" s="192">
        <f>S351*H351</f>
        <v>0.63</v>
      </c>
      <c r="AR351" s="24" t="s">
        <v>219</v>
      </c>
      <c r="AT351" s="24" t="s">
        <v>214</v>
      </c>
      <c r="AU351" s="24" t="s">
        <v>84</v>
      </c>
      <c r="AY351" s="24" t="s">
        <v>210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4" t="s">
        <v>24</v>
      </c>
      <c r="BK351" s="193">
        <f>ROUND(I351*H351,2)</f>
        <v>0</v>
      </c>
      <c r="BL351" s="24" t="s">
        <v>219</v>
      </c>
      <c r="BM351" s="24" t="s">
        <v>638</v>
      </c>
    </row>
    <row r="352" spans="2:65" s="1" customFormat="1" ht="94.5">
      <c r="B352" s="41"/>
      <c r="D352" s="195" t="s">
        <v>639</v>
      </c>
      <c r="F352" s="228" t="s">
        <v>640</v>
      </c>
      <c r="I352" s="229"/>
      <c r="L352" s="41"/>
      <c r="M352" s="230"/>
      <c r="N352" s="42"/>
      <c r="O352" s="42"/>
      <c r="P352" s="42"/>
      <c r="Q352" s="42"/>
      <c r="R352" s="42"/>
      <c r="S352" s="42"/>
      <c r="T352" s="70"/>
      <c r="AT352" s="24" t="s">
        <v>639</v>
      </c>
      <c r="AU352" s="24" t="s">
        <v>84</v>
      </c>
    </row>
    <row r="353" spans="2:65" s="1" customFormat="1" ht="14.45" customHeight="1">
      <c r="B353" s="181"/>
      <c r="C353" s="182" t="s">
        <v>641</v>
      </c>
      <c r="D353" s="182" t="s">
        <v>214</v>
      </c>
      <c r="E353" s="183" t="s">
        <v>642</v>
      </c>
      <c r="F353" s="184" t="s">
        <v>643</v>
      </c>
      <c r="G353" s="185" t="s">
        <v>217</v>
      </c>
      <c r="H353" s="186">
        <v>4</v>
      </c>
      <c r="I353" s="187"/>
      <c r="J353" s="188">
        <f>ROUND(I353*H353,2)</f>
        <v>0</v>
      </c>
      <c r="K353" s="184" t="s">
        <v>5</v>
      </c>
      <c r="L353" s="41"/>
      <c r="M353" s="189" t="s">
        <v>5</v>
      </c>
      <c r="N353" s="190" t="s">
        <v>47</v>
      </c>
      <c r="O353" s="42"/>
      <c r="P353" s="191">
        <f>O353*H353</f>
        <v>0</v>
      </c>
      <c r="Q353" s="191">
        <v>3.0899999999999999E-3</v>
      </c>
      <c r="R353" s="191">
        <f>Q353*H353</f>
        <v>1.2359999999999999E-2</v>
      </c>
      <c r="S353" s="191">
        <v>0.126</v>
      </c>
      <c r="T353" s="192">
        <f>S353*H353</f>
        <v>0.504</v>
      </c>
      <c r="AR353" s="24" t="s">
        <v>219</v>
      </c>
      <c r="AT353" s="24" t="s">
        <v>214</v>
      </c>
      <c r="AU353" s="24" t="s">
        <v>84</v>
      </c>
      <c r="AY353" s="24" t="s">
        <v>210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4" t="s">
        <v>24</v>
      </c>
      <c r="BK353" s="193">
        <f>ROUND(I353*H353,2)</f>
        <v>0</v>
      </c>
      <c r="BL353" s="24" t="s">
        <v>219</v>
      </c>
      <c r="BM353" s="24" t="s">
        <v>644</v>
      </c>
    </row>
    <row r="354" spans="2:65" s="1" customFormat="1" ht="94.5">
      <c r="B354" s="41"/>
      <c r="D354" s="195" t="s">
        <v>639</v>
      </c>
      <c r="F354" s="228" t="s">
        <v>645</v>
      </c>
      <c r="I354" s="229"/>
      <c r="L354" s="41"/>
      <c r="M354" s="230"/>
      <c r="N354" s="42"/>
      <c r="O354" s="42"/>
      <c r="P354" s="42"/>
      <c r="Q354" s="42"/>
      <c r="R354" s="42"/>
      <c r="S354" s="42"/>
      <c r="T354" s="70"/>
      <c r="AT354" s="24" t="s">
        <v>639</v>
      </c>
      <c r="AU354" s="24" t="s">
        <v>84</v>
      </c>
    </row>
    <row r="355" spans="2:65" s="1" customFormat="1" ht="14.45" customHeight="1">
      <c r="B355" s="181"/>
      <c r="C355" s="182" t="s">
        <v>646</v>
      </c>
      <c r="D355" s="182" t="s">
        <v>214</v>
      </c>
      <c r="E355" s="183" t="s">
        <v>647</v>
      </c>
      <c r="F355" s="184" t="s">
        <v>648</v>
      </c>
      <c r="G355" s="185" t="s">
        <v>217</v>
      </c>
      <c r="H355" s="186">
        <v>8</v>
      </c>
      <c r="I355" s="187"/>
      <c r="J355" s="188">
        <f>ROUND(I355*H355,2)</f>
        <v>0</v>
      </c>
      <c r="K355" s="184" t="s">
        <v>5</v>
      </c>
      <c r="L355" s="41"/>
      <c r="M355" s="189" t="s">
        <v>5</v>
      </c>
      <c r="N355" s="190" t="s">
        <v>47</v>
      </c>
      <c r="O355" s="42"/>
      <c r="P355" s="191">
        <f>O355*H355</f>
        <v>0</v>
      </c>
      <c r="Q355" s="191">
        <v>3.0899999999999999E-3</v>
      </c>
      <c r="R355" s="191">
        <f>Q355*H355</f>
        <v>2.4719999999999999E-2</v>
      </c>
      <c r="S355" s="191">
        <v>0.126</v>
      </c>
      <c r="T355" s="192">
        <f>S355*H355</f>
        <v>1.008</v>
      </c>
      <c r="AR355" s="24" t="s">
        <v>219</v>
      </c>
      <c r="AT355" s="24" t="s">
        <v>214</v>
      </c>
      <c r="AU355" s="24" t="s">
        <v>84</v>
      </c>
      <c r="AY355" s="24" t="s">
        <v>210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4" t="s">
        <v>24</v>
      </c>
      <c r="BK355" s="193">
        <f>ROUND(I355*H355,2)</f>
        <v>0</v>
      </c>
      <c r="BL355" s="24" t="s">
        <v>219</v>
      </c>
      <c r="BM355" s="24" t="s">
        <v>649</v>
      </c>
    </row>
    <row r="356" spans="2:65" s="1" customFormat="1" ht="67.5">
      <c r="B356" s="41"/>
      <c r="D356" s="195" t="s">
        <v>639</v>
      </c>
      <c r="F356" s="228" t="s">
        <v>650</v>
      </c>
      <c r="I356" s="229"/>
      <c r="L356" s="41"/>
      <c r="M356" s="230"/>
      <c r="N356" s="42"/>
      <c r="O356" s="42"/>
      <c r="P356" s="42"/>
      <c r="Q356" s="42"/>
      <c r="R356" s="42"/>
      <c r="S356" s="42"/>
      <c r="T356" s="70"/>
      <c r="AT356" s="24" t="s">
        <v>639</v>
      </c>
      <c r="AU356" s="24" t="s">
        <v>84</v>
      </c>
    </row>
    <row r="357" spans="2:65" s="1" customFormat="1" ht="20.45" customHeight="1">
      <c r="B357" s="181"/>
      <c r="C357" s="182" t="s">
        <v>651</v>
      </c>
      <c r="D357" s="182" t="s">
        <v>214</v>
      </c>
      <c r="E357" s="183" t="s">
        <v>652</v>
      </c>
      <c r="F357" s="184" t="s">
        <v>653</v>
      </c>
      <c r="G357" s="185" t="s">
        <v>111</v>
      </c>
      <c r="H357" s="186">
        <v>49.664999999999999</v>
      </c>
      <c r="I357" s="187"/>
      <c r="J357" s="188">
        <f>ROUND(I357*H357,2)</f>
        <v>0</v>
      </c>
      <c r="K357" s="184" t="s">
        <v>218</v>
      </c>
      <c r="L357" s="41"/>
      <c r="M357" s="189" t="s">
        <v>5</v>
      </c>
      <c r="N357" s="190" t="s">
        <v>47</v>
      </c>
      <c r="O357" s="42"/>
      <c r="P357" s="191">
        <f>O357*H357</f>
        <v>0</v>
      </c>
      <c r="Q357" s="191">
        <v>0</v>
      </c>
      <c r="R357" s="191">
        <f>Q357*H357</f>
        <v>0</v>
      </c>
      <c r="S357" s="191">
        <v>4.5999999999999999E-2</v>
      </c>
      <c r="T357" s="192">
        <f>S357*H357</f>
        <v>2.2845900000000001</v>
      </c>
      <c r="AR357" s="24" t="s">
        <v>219</v>
      </c>
      <c r="AT357" s="24" t="s">
        <v>214</v>
      </c>
      <c r="AU357" s="24" t="s">
        <v>84</v>
      </c>
      <c r="AY357" s="24" t="s">
        <v>210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4" t="s">
        <v>24</v>
      </c>
      <c r="BK357" s="193">
        <f>ROUND(I357*H357,2)</f>
        <v>0</v>
      </c>
      <c r="BL357" s="24" t="s">
        <v>219</v>
      </c>
      <c r="BM357" s="24" t="s">
        <v>654</v>
      </c>
    </row>
    <row r="358" spans="2:65" s="13" customFormat="1">
      <c r="B358" s="202"/>
      <c r="D358" s="195" t="s">
        <v>221</v>
      </c>
      <c r="E358" s="203" t="s">
        <v>5</v>
      </c>
      <c r="F358" s="204" t="s">
        <v>655</v>
      </c>
      <c r="H358" s="205">
        <v>49.664999999999999</v>
      </c>
      <c r="I358" s="206"/>
      <c r="L358" s="202"/>
      <c r="M358" s="207"/>
      <c r="N358" s="208"/>
      <c r="O358" s="208"/>
      <c r="P358" s="208"/>
      <c r="Q358" s="208"/>
      <c r="R358" s="208"/>
      <c r="S358" s="208"/>
      <c r="T358" s="209"/>
      <c r="AT358" s="203" t="s">
        <v>221</v>
      </c>
      <c r="AU358" s="203" t="s">
        <v>84</v>
      </c>
      <c r="AV358" s="13" t="s">
        <v>84</v>
      </c>
      <c r="AW358" s="13" t="s">
        <v>39</v>
      </c>
      <c r="AX358" s="13" t="s">
        <v>24</v>
      </c>
      <c r="AY358" s="203" t="s">
        <v>210</v>
      </c>
    </row>
    <row r="359" spans="2:65" s="1" customFormat="1" ht="30.6" customHeight="1">
      <c r="B359" s="181"/>
      <c r="C359" s="182" t="s">
        <v>656</v>
      </c>
      <c r="D359" s="182" t="s">
        <v>214</v>
      </c>
      <c r="E359" s="183" t="s">
        <v>657</v>
      </c>
      <c r="F359" s="184" t="s">
        <v>658</v>
      </c>
      <c r="G359" s="185" t="s">
        <v>111</v>
      </c>
      <c r="H359" s="186">
        <v>67.472999999999999</v>
      </c>
      <c r="I359" s="187"/>
      <c r="J359" s="188">
        <f>ROUND(I359*H359,2)</f>
        <v>0</v>
      </c>
      <c r="K359" s="184" t="s">
        <v>218</v>
      </c>
      <c r="L359" s="41"/>
      <c r="M359" s="189" t="s">
        <v>5</v>
      </c>
      <c r="N359" s="190" t="s">
        <v>47</v>
      </c>
      <c r="O359" s="42"/>
      <c r="P359" s="191">
        <f>O359*H359</f>
        <v>0</v>
      </c>
      <c r="Q359" s="191">
        <v>0</v>
      </c>
      <c r="R359" s="191">
        <f>Q359*H359</f>
        <v>0</v>
      </c>
      <c r="S359" s="191">
        <v>5.8999999999999997E-2</v>
      </c>
      <c r="T359" s="192">
        <f>S359*H359</f>
        <v>3.9809069999999998</v>
      </c>
      <c r="AR359" s="24" t="s">
        <v>219</v>
      </c>
      <c r="AT359" s="24" t="s">
        <v>214</v>
      </c>
      <c r="AU359" s="24" t="s">
        <v>84</v>
      </c>
      <c r="AY359" s="24" t="s">
        <v>210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4" t="s">
        <v>24</v>
      </c>
      <c r="BK359" s="193">
        <f>ROUND(I359*H359,2)</f>
        <v>0</v>
      </c>
      <c r="BL359" s="24" t="s">
        <v>219</v>
      </c>
      <c r="BM359" s="24" t="s">
        <v>659</v>
      </c>
    </row>
    <row r="360" spans="2:65" s="13" customFormat="1">
      <c r="B360" s="202"/>
      <c r="D360" s="195" t="s">
        <v>221</v>
      </c>
      <c r="E360" s="203" t="s">
        <v>5</v>
      </c>
      <c r="F360" s="204" t="s">
        <v>660</v>
      </c>
      <c r="H360" s="205">
        <v>67.472999999999999</v>
      </c>
      <c r="I360" s="206"/>
      <c r="L360" s="202"/>
      <c r="M360" s="207"/>
      <c r="N360" s="208"/>
      <c r="O360" s="208"/>
      <c r="P360" s="208"/>
      <c r="Q360" s="208"/>
      <c r="R360" s="208"/>
      <c r="S360" s="208"/>
      <c r="T360" s="209"/>
      <c r="AT360" s="203" t="s">
        <v>221</v>
      </c>
      <c r="AU360" s="203" t="s">
        <v>84</v>
      </c>
      <c r="AV360" s="13" t="s">
        <v>84</v>
      </c>
      <c r="AW360" s="13" t="s">
        <v>39</v>
      </c>
      <c r="AX360" s="13" t="s">
        <v>24</v>
      </c>
      <c r="AY360" s="203" t="s">
        <v>210</v>
      </c>
    </row>
    <row r="361" spans="2:65" s="330" customFormat="1" ht="20.45" customHeight="1">
      <c r="B361" s="317"/>
      <c r="C361" s="318" t="s">
        <v>661</v>
      </c>
      <c r="D361" s="318" t="s">
        <v>214</v>
      </c>
      <c r="E361" s="319" t="s">
        <v>662</v>
      </c>
      <c r="F361" s="320" t="s">
        <v>663</v>
      </c>
      <c r="G361" s="321" t="s">
        <v>111</v>
      </c>
      <c r="H361" s="322">
        <v>279.27999999999997</v>
      </c>
      <c r="I361" s="323"/>
      <c r="J361" s="323">
        <f>ROUND(I361*H361,2)</f>
        <v>0</v>
      </c>
      <c r="K361" s="320" t="s">
        <v>218</v>
      </c>
      <c r="L361" s="324" t="s">
        <v>2191</v>
      </c>
      <c r="M361" s="325" t="s">
        <v>5</v>
      </c>
      <c r="N361" s="326" t="s">
        <v>47</v>
      </c>
      <c r="O361" s="327"/>
      <c r="P361" s="328">
        <f>O361*H361</f>
        <v>0</v>
      </c>
      <c r="Q361" s="328">
        <v>0</v>
      </c>
      <c r="R361" s="328">
        <f>Q361*H361</f>
        <v>0</v>
      </c>
      <c r="S361" s="328">
        <v>7.0000000000000007E-2</v>
      </c>
      <c r="T361" s="329">
        <f>S361*H361</f>
        <v>19.549600000000002</v>
      </c>
      <c r="AR361" s="331" t="s">
        <v>219</v>
      </c>
      <c r="AT361" s="331" t="s">
        <v>214</v>
      </c>
      <c r="AU361" s="331" t="s">
        <v>84</v>
      </c>
      <c r="AY361" s="331" t="s">
        <v>210</v>
      </c>
      <c r="BE361" s="332">
        <f>IF(N361="základní",J361,0)</f>
        <v>0</v>
      </c>
      <c r="BF361" s="332">
        <f>IF(N361="snížená",J361,0)</f>
        <v>0</v>
      </c>
      <c r="BG361" s="332">
        <f>IF(N361="zákl. přenesená",J361,0)</f>
        <v>0</v>
      </c>
      <c r="BH361" s="332">
        <f>IF(N361="sníž. přenesená",J361,0)</f>
        <v>0</v>
      </c>
      <c r="BI361" s="332">
        <f>IF(N361="nulová",J361,0)</f>
        <v>0</v>
      </c>
      <c r="BJ361" s="331" t="s">
        <v>24</v>
      </c>
      <c r="BK361" s="332">
        <f>ROUND(I361*H361,2)</f>
        <v>0</v>
      </c>
      <c r="BL361" s="331" t="s">
        <v>219</v>
      </c>
      <c r="BM361" s="331" t="s">
        <v>664</v>
      </c>
    </row>
    <row r="362" spans="2:65" s="13" customFormat="1">
      <c r="B362" s="202"/>
      <c r="D362" s="195" t="s">
        <v>221</v>
      </c>
      <c r="E362" s="203" t="s">
        <v>5</v>
      </c>
      <c r="F362" s="204" t="s">
        <v>121</v>
      </c>
      <c r="H362" s="205">
        <v>42.969000000000001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221</v>
      </c>
      <c r="AU362" s="203" t="s">
        <v>84</v>
      </c>
      <c r="AV362" s="13" t="s">
        <v>84</v>
      </c>
      <c r="AW362" s="13" t="s">
        <v>39</v>
      </c>
      <c r="AX362" s="13" t="s">
        <v>76</v>
      </c>
      <c r="AY362" s="203" t="s">
        <v>210</v>
      </c>
    </row>
    <row r="363" spans="2:65" s="13" customFormat="1">
      <c r="B363" s="202"/>
      <c r="D363" s="195" t="s">
        <v>221</v>
      </c>
      <c r="E363" s="203" t="s">
        <v>5</v>
      </c>
      <c r="F363" s="204" t="s">
        <v>131</v>
      </c>
      <c r="H363" s="205">
        <v>44.768000000000001</v>
      </c>
      <c r="I363" s="206"/>
      <c r="L363" s="202"/>
      <c r="M363" s="207"/>
      <c r="N363" s="208"/>
      <c r="O363" s="208"/>
      <c r="P363" s="208"/>
      <c r="Q363" s="208"/>
      <c r="R363" s="208"/>
      <c r="S363" s="208"/>
      <c r="T363" s="209"/>
      <c r="AT363" s="203" t="s">
        <v>221</v>
      </c>
      <c r="AU363" s="203" t="s">
        <v>84</v>
      </c>
      <c r="AV363" s="13" t="s">
        <v>84</v>
      </c>
      <c r="AW363" s="13" t="s">
        <v>39</v>
      </c>
      <c r="AX363" s="13" t="s">
        <v>76</v>
      </c>
      <c r="AY363" s="203" t="s">
        <v>210</v>
      </c>
    </row>
    <row r="364" spans="2:65" s="13" customFormat="1">
      <c r="B364" s="202"/>
      <c r="D364" s="195" t="s">
        <v>221</v>
      </c>
      <c r="E364" s="203" t="s">
        <v>5</v>
      </c>
      <c r="F364" s="204" t="s">
        <v>135</v>
      </c>
      <c r="H364" s="205">
        <v>44.18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221</v>
      </c>
      <c r="AU364" s="203" t="s">
        <v>84</v>
      </c>
      <c r="AV364" s="13" t="s">
        <v>84</v>
      </c>
      <c r="AW364" s="13" t="s">
        <v>39</v>
      </c>
      <c r="AX364" s="13" t="s">
        <v>76</v>
      </c>
      <c r="AY364" s="203" t="s">
        <v>210</v>
      </c>
    </row>
    <row r="365" spans="2:65" s="13" customFormat="1">
      <c r="B365" s="202"/>
      <c r="D365" s="195" t="s">
        <v>221</v>
      </c>
      <c r="E365" s="203" t="s">
        <v>5</v>
      </c>
      <c r="F365" s="204" t="s">
        <v>139</v>
      </c>
      <c r="H365" s="205">
        <v>6.282</v>
      </c>
      <c r="I365" s="206"/>
      <c r="L365" s="202"/>
      <c r="M365" s="207"/>
      <c r="N365" s="208"/>
      <c r="O365" s="208"/>
      <c r="P365" s="208"/>
      <c r="Q365" s="208"/>
      <c r="R365" s="208"/>
      <c r="S365" s="208"/>
      <c r="T365" s="209"/>
      <c r="AT365" s="203" t="s">
        <v>221</v>
      </c>
      <c r="AU365" s="203" t="s">
        <v>84</v>
      </c>
      <c r="AV365" s="13" t="s">
        <v>84</v>
      </c>
      <c r="AW365" s="13" t="s">
        <v>39</v>
      </c>
      <c r="AX365" s="13" t="s">
        <v>76</v>
      </c>
      <c r="AY365" s="203" t="s">
        <v>210</v>
      </c>
    </row>
    <row r="366" spans="2:65" s="13" customFormat="1">
      <c r="B366" s="202"/>
      <c r="D366" s="195" t="s">
        <v>221</v>
      </c>
      <c r="E366" s="203" t="s">
        <v>5</v>
      </c>
      <c r="F366" s="204" t="s">
        <v>143</v>
      </c>
      <c r="H366" s="205">
        <v>3.42</v>
      </c>
      <c r="I366" s="206"/>
      <c r="L366" s="202"/>
      <c r="M366" s="207"/>
      <c r="N366" s="208"/>
      <c r="O366" s="208"/>
      <c r="P366" s="208"/>
      <c r="Q366" s="208"/>
      <c r="R366" s="208"/>
      <c r="S366" s="208"/>
      <c r="T366" s="209"/>
      <c r="AT366" s="203" t="s">
        <v>221</v>
      </c>
      <c r="AU366" s="203" t="s">
        <v>84</v>
      </c>
      <c r="AV366" s="13" t="s">
        <v>84</v>
      </c>
      <c r="AW366" s="13" t="s">
        <v>39</v>
      </c>
      <c r="AX366" s="13" t="s">
        <v>76</v>
      </c>
      <c r="AY366" s="203" t="s">
        <v>210</v>
      </c>
    </row>
    <row r="367" spans="2:65" s="13" customFormat="1">
      <c r="B367" s="202"/>
      <c r="D367" s="195" t="s">
        <v>221</v>
      </c>
      <c r="E367" s="203" t="s">
        <v>5</v>
      </c>
      <c r="F367" s="204" t="s">
        <v>146</v>
      </c>
      <c r="H367" s="205">
        <v>3.0550000000000002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221</v>
      </c>
      <c r="AU367" s="203" t="s">
        <v>84</v>
      </c>
      <c r="AV367" s="13" t="s">
        <v>84</v>
      </c>
      <c r="AW367" s="13" t="s">
        <v>39</v>
      </c>
      <c r="AX367" s="13" t="s">
        <v>76</v>
      </c>
      <c r="AY367" s="203" t="s">
        <v>210</v>
      </c>
    </row>
    <row r="368" spans="2:65" s="13" customFormat="1">
      <c r="B368" s="202"/>
      <c r="D368" s="195" t="s">
        <v>221</v>
      </c>
      <c r="E368" s="203" t="s">
        <v>5</v>
      </c>
      <c r="F368" s="204" t="s">
        <v>149</v>
      </c>
      <c r="H368" s="205">
        <v>41.16</v>
      </c>
      <c r="I368" s="206"/>
      <c r="L368" s="202"/>
      <c r="M368" s="207"/>
      <c r="N368" s="208"/>
      <c r="O368" s="208"/>
      <c r="P368" s="208"/>
      <c r="Q368" s="208"/>
      <c r="R368" s="208"/>
      <c r="S368" s="208"/>
      <c r="T368" s="209"/>
      <c r="AT368" s="203" t="s">
        <v>221</v>
      </c>
      <c r="AU368" s="203" t="s">
        <v>84</v>
      </c>
      <c r="AV368" s="13" t="s">
        <v>84</v>
      </c>
      <c r="AW368" s="13" t="s">
        <v>39</v>
      </c>
      <c r="AX368" s="13" t="s">
        <v>76</v>
      </c>
      <c r="AY368" s="203" t="s">
        <v>210</v>
      </c>
    </row>
    <row r="369" spans="2:65" s="13" customFormat="1">
      <c r="B369" s="202"/>
      <c r="D369" s="195" t="s">
        <v>221</v>
      </c>
      <c r="E369" s="203" t="s">
        <v>5</v>
      </c>
      <c r="F369" s="204" t="s">
        <v>152</v>
      </c>
      <c r="H369" s="205">
        <v>64.680000000000007</v>
      </c>
      <c r="I369" s="206"/>
      <c r="L369" s="202"/>
      <c r="M369" s="207"/>
      <c r="N369" s="208"/>
      <c r="O369" s="208"/>
      <c r="P369" s="208"/>
      <c r="Q369" s="208"/>
      <c r="R369" s="208"/>
      <c r="S369" s="208"/>
      <c r="T369" s="209"/>
      <c r="AT369" s="203" t="s">
        <v>221</v>
      </c>
      <c r="AU369" s="203" t="s">
        <v>84</v>
      </c>
      <c r="AV369" s="13" t="s">
        <v>84</v>
      </c>
      <c r="AW369" s="13" t="s">
        <v>39</v>
      </c>
      <c r="AX369" s="13" t="s">
        <v>76</v>
      </c>
      <c r="AY369" s="203" t="s">
        <v>210</v>
      </c>
    </row>
    <row r="370" spans="2:65" s="13" customFormat="1">
      <c r="B370" s="202"/>
      <c r="D370" s="195" t="s">
        <v>221</v>
      </c>
      <c r="E370" s="203" t="s">
        <v>5</v>
      </c>
      <c r="F370" s="204" t="s">
        <v>155</v>
      </c>
      <c r="H370" s="205">
        <v>23.65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221</v>
      </c>
      <c r="AU370" s="203" t="s">
        <v>84</v>
      </c>
      <c r="AV370" s="13" t="s">
        <v>84</v>
      </c>
      <c r="AW370" s="13" t="s">
        <v>39</v>
      </c>
      <c r="AX370" s="13" t="s">
        <v>76</v>
      </c>
      <c r="AY370" s="203" t="s">
        <v>210</v>
      </c>
    </row>
    <row r="371" spans="2:65" s="13" customFormat="1">
      <c r="B371" s="202"/>
      <c r="D371" s="195" t="s">
        <v>221</v>
      </c>
      <c r="E371" s="203" t="s">
        <v>5</v>
      </c>
      <c r="F371" s="204" t="s">
        <v>124</v>
      </c>
      <c r="H371" s="205">
        <v>1.966</v>
      </c>
      <c r="I371" s="206"/>
      <c r="L371" s="202"/>
      <c r="M371" s="207"/>
      <c r="N371" s="208"/>
      <c r="O371" s="208"/>
      <c r="P371" s="208"/>
      <c r="Q371" s="208"/>
      <c r="R371" s="208"/>
      <c r="S371" s="208"/>
      <c r="T371" s="209"/>
      <c r="AT371" s="203" t="s">
        <v>221</v>
      </c>
      <c r="AU371" s="203" t="s">
        <v>84</v>
      </c>
      <c r="AV371" s="13" t="s">
        <v>84</v>
      </c>
      <c r="AW371" s="13" t="s">
        <v>39</v>
      </c>
      <c r="AX371" s="13" t="s">
        <v>76</v>
      </c>
      <c r="AY371" s="203" t="s">
        <v>210</v>
      </c>
    </row>
    <row r="372" spans="2:65" s="13" customFormat="1">
      <c r="B372" s="202"/>
      <c r="D372" s="195" t="s">
        <v>221</v>
      </c>
      <c r="E372" s="203" t="s">
        <v>5</v>
      </c>
      <c r="F372" s="204" t="s">
        <v>127</v>
      </c>
      <c r="H372" s="205">
        <v>3.15</v>
      </c>
      <c r="I372" s="206"/>
      <c r="L372" s="202"/>
      <c r="M372" s="207"/>
      <c r="N372" s="208"/>
      <c r="O372" s="208"/>
      <c r="P372" s="208"/>
      <c r="Q372" s="208"/>
      <c r="R372" s="208"/>
      <c r="S372" s="208"/>
      <c r="T372" s="209"/>
      <c r="AT372" s="203" t="s">
        <v>221</v>
      </c>
      <c r="AU372" s="203" t="s">
        <v>84</v>
      </c>
      <c r="AV372" s="13" t="s">
        <v>84</v>
      </c>
      <c r="AW372" s="13" t="s">
        <v>39</v>
      </c>
      <c r="AX372" s="13" t="s">
        <v>76</v>
      </c>
      <c r="AY372" s="203" t="s">
        <v>210</v>
      </c>
    </row>
    <row r="373" spans="2:65" s="14" customFormat="1">
      <c r="B373" s="210"/>
      <c r="D373" s="195" t="s">
        <v>221</v>
      </c>
      <c r="E373" s="211" t="s">
        <v>5</v>
      </c>
      <c r="F373" s="212" t="s">
        <v>239</v>
      </c>
      <c r="H373" s="213">
        <v>279.27999999999997</v>
      </c>
      <c r="I373" s="214"/>
      <c r="L373" s="210"/>
      <c r="M373" s="215"/>
      <c r="N373" s="216"/>
      <c r="O373" s="216"/>
      <c r="P373" s="216"/>
      <c r="Q373" s="216"/>
      <c r="R373" s="216"/>
      <c r="S373" s="216"/>
      <c r="T373" s="217"/>
      <c r="AT373" s="211" t="s">
        <v>221</v>
      </c>
      <c r="AU373" s="211" t="s">
        <v>84</v>
      </c>
      <c r="AV373" s="14" t="s">
        <v>219</v>
      </c>
      <c r="AW373" s="14" t="s">
        <v>39</v>
      </c>
      <c r="AX373" s="14" t="s">
        <v>24</v>
      </c>
      <c r="AY373" s="211" t="s">
        <v>210</v>
      </c>
    </row>
    <row r="374" spans="2:65" s="330" customFormat="1" ht="14.45" customHeight="1">
      <c r="B374" s="317"/>
      <c r="C374" s="318" t="s">
        <v>665</v>
      </c>
      <c r="D374" s="318" t="s">
        <v>214</v>
      </c>
      <c r="E374" s="319" t="s">
        <v>666</v>
      </c>
      <c r="F374" s="320" t="s">
        <v>667</v>
      </c>
      <c r="G374" s="321" t="s">
        <v>111</v>
      </c>
      <c r="H374" s="322">
        <v>73.835999999999999</v>
      </c>
      <c r="I374" s="323"/>
      <c r="J374" s="323">
        <f>ROUND(I374*H374,2)</f>
        <v>0</v>
      </c>
      <c r="K374" s="320" t="s">
        <v>218</v>
      </c>
      <c r="L374" s="324" t="s">
        <v>2191</v>
      </c>
      <c r="M374" s="325" t="s">
        <v>5</v>
      </c>
      <c r="N374" s="326" t="s">
        <v>47</v>
      </c>
      <c r="O374" s="327"/>
      <c r="P374" s="328">
        <f>O374*H374</f>
        <v>0</v>
      </c>
      <c r="Q374" s="328">
        <v>0</v>
      </c>
      <c r="R374" s="328">
        <f>Q374*H374</f>
        <v>0</v>
      </c>
      <c r="S374" s="328">
        <v>0</v>
      </c>
      <c r="T374" s="329">
        <f>S374*H374</f>
        <v>0</v>
      </c>
      <c r="AR374" s="331" t="s">
        <v>219</v>
      </c>
      <c r="AT374" s="331" t="s">
        <v>214</v>
      </c>
      <c r="AU374" s="331" t="s">
        <v>84</v>
      </c>
      <c r="AY374" s="331" t="s">
        <v>210</v>
      </c>
      <c r="BE374" s="332">
        <f>IF(N374="základní",J374,0)</f>
        <v>0</v>
      </c>
      <c r="BF374" s="332">
        <f>IF(N374="snížená",J374,0)</f>
        <v>0</v>
      </c>
      <c r="BG374" s="332">
        <f>IF(N374="zákl. přenesená",J374,0)</f>
        <v>0</v>
      </c>
      <c r="BH374" s="332">
        <f>IF(N374="sníž. přenesená",J374,0)</f>
        <v>0</v>
      </c>
      <c r="BI374" s="332">
        <f>IF(N374="nulová",J374,0)</f>
        <v>0</v>
      </c>
      <c r="BJ374" s="331" t="s">
        <v>24</v>
      </c>
      <c r="BK374" s="332">
        <f>ROUND(I374*H374,2)</f>
        <v>0</v>
      </c>
      <c r="BL374" s="331" t="s">
        <v>219</v>
      </c>
      <c r="BM374" s="331" t="s">
        <v>668</v>
      </c>
    </row>
    <row r="375" spans="2:65" s="13" customFormat="1">
      <c r="B375" s="202"/>
      <c r="D375" s="195" t="s">
        <v>221</v>
      </c>
      <c r="E375" s="203" t="s">
        <v>5</v>
      </c>
      <c r="F375" s="204" t="s">
        <v>669</v>
      </c>
      <c r="H375" s="205">
        <v>49.017000000000003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221</v>
      </c>
      <c r="AU375" s="203" t="s">
        <v>84</v>
      </c>
      <c r="AV375" s="13" t="s">
        <v>84</v>
      </c>
      <c r="AW375" s="13" t="s">
        <v>39</v>
      </c>
      <c r="AX375" s="13" t="s">
        <v>76</v>
      </c>
      <c r="AY375" s="203" t="s">
        <v>210</v>
      </c>
    </row>
    <row r="376" spans="2:65" s="13" customFormat="1">
      <c r="B376" s="202"/>
      <c r="D376" s="195" t="s">
        <v>221</v>
      </c>
      <c r="E376" s="203" t="s">
        <v>5</v>
      </c>
      <c r="F376" s="204" t="s">
        <v>670</v>
      </c>
      <c r="H376" s="205">
        <v>24.818999999999999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221</v>
      </c>
      <c r="AU376" s="203" t="s">
        <v>84</v>
      </c>
      <c r="AV376" s="13" t="s">
        <v>84</v>
      </c>
      <c r="AW376" s="13" t="s">
        <v>39</v>
      </c>
      <c r="AX376" s="13" t="s">
        <v>76</v>
      </c>
      <c r="AY376" s="203" t="s">
        <v>210</v>
      </c>
    </row>
    <row r="377" spans="2:65" s="14" customFormat="1">
      <c r="B377" s="210"/>
      <c r="D377" s="195" t="s">
        <v>221</v>
      </c>
      <c r="E377" s="211" t="s">
        <v>5</v>
      </c>
      <c r="F377" s="212" t="s">
        <v>239</v>
      </c>
      <c r="H377" s="213">
        <v>73.835999999999999</v>
      </c>
      <c r="I377" s="214"/>
      <c r="L377" s="210"/>
      <c r="M377" s="215"/>
      <c r="N377" s="216"/>
      <c r="O377" s="216"/>
      <c r="P377" s="216"/>
      <c r="Q377" s="216"/>
      <c r="R377" s="216"/>
      <c r="S377" s="216"/>
      <c r="T377" s="217"/>
      <c r="AT377" s="211" t="s">
        <v>221</v>
      </c>
      <c r="AU377" s="211" t="s">
        <v>84</v>
      </c>
      <c r="AV377" s="14" t="s">
        <v>219</v>
      </c>
      <c r="AW377" s="14" t="s">
        <v>39</v>
      </c>
      <c r="AX377" s="14" t="s">
        <v>24</v>
      </c>
      <c r="AY377" s="211" t="s">
        <v>210</v>
      </c>
    </row>
    <row r="378" spans="2:65" s="330" customFormat="1" ht="14.45" customHeight="1">
      <c r="B378" s="317"/>
      <c r="C378" s="318" t="s">
        <v>671</v>
      </c>
      <c r="D378" s="318" t="s">
        <v>214</v>
      </c>
      <c r="E378" s="319" t="s">
        <v>672</v>
      </c>
      <c r="F378" s="320" t="s">
        <v>673</v>
      </c>
      <c r="G378" s="321" t="s">
        <v>111</v>
      </c>
      <c r="H378" s="322">
        <v>70.180000000000007</v>
      </c>
      <c r="I378" s="323"/>
      <c r="J378" s="323">
        <f>ROUND(I378*H378,2)</f>
        <v>0</v>
      </c>
      <c r="K378" s="320" t="s">
        <v>218</v>
      </c>
      <c r="L378" s="324" t="s">
        <v>2191</v>
      </c>
      <c r="M378" s="325" t="s">
        <v>5</v>
      </c>
      <c r="N378" s="326" t="s">
        <v>47</v>
      </c>
      <c r="O378" s="327"/>
      <c r="P378" s="328">
        <f>O378*H378</f>
        <v>0</v>
      </c>
      <c r="Q378" s="328">
        <v>0</v>
      </c>
      <c r="R378" s="328">
        <f>Q378*H378</f>
        <v>0</v>
      </c>
      <c r="S378" s="328">
        <v>0</v>
      </c>
      <c r="T378" s="329">
        <f>S378*H378</f>
        <v>0</v>
      </c>
      <c r="AR378" s="331" t="s">
        <v>219</v>
      </c>
      <c r="AT378" s="331" t="s">
        <v>214</v>
      </c>
      <c r="AU378" s="331" t="s">
        <v>84</v>
      </c>
      <c r="AY378" s="331" t="s">
        <v>210</v>
      </c>
      <c r="BE378" s="332">
        <f>IF(N378="základní",J378,0)</f>
        <v>0</v>
      </c>
      <c r="BF378" s="332">
        <f>IF(N378="snížená",J378,0)</f>
        <v>0</v>
      </c>
      <c r="BG378" s="332">
        <f>IF(N378="zákl. přenesená",J378,0)</f>
        <v>0</v>
      </c>
      <c r="BH378" s="332">
        <f>IF(N378="sníž. přenesená",J378,0)</f>
        <v>0</v>
      </c>
      <c r="BI378" s="332">
        <f>IF(N378="nulová",J378,0)</f>
        <v>0</v>
      </c>
      <c r="BJ378" s="331" t="s">
        <v>24</v>
      </c>
      <c r="BK378" s="332">
        <f>ROUND(I378*H378,2)</f>
        <v>0</v>
      </c>
      <c r="BL378" s="331" t="s">
        <v>219</v>
      </c>
      <c r="BM378" s="331" t="s">
        <v>674</v>
      </c>
    </row>
    <row r="379" spans="2:65" s="12" customFormat="1">
      <c r="B379" s="194"/>
      <c r="D379" s="195" t="s">
        <v>221</v>
      </c>
      <c r="E379" s="196" t="s">
        <v>5</v>
      </c>
      <c r="F379" s="197" t="s">
        <v>675</v>
      </c>
      <c r="H379" s="196" t="s">
        <v>5</v>
      </c>
      <c r="I379" s="198"/>
      <c r="L379" s="194"/>
      <c r="M379" s="199"/>
      <c r="N379" s="200"/>
      <c r="O379" s="200"/>
      <c r="P379" s="200"/>
      <c r="Q379" s="200"/>
      <c r="R379" s="200"/>
      <c r="S379" s="200"/>
      <c r="T379" s="201"/>
      <c r="AT379" s="196" t="s">
        <v>221</v>
      </c>
      <c r="AU379" s="196" t="s">
        <v>84</v>
      </c>
      <c r="AV379" s="12" t="s">
        <v>24</v>
      </c>
      <c r="AW379" s="12" t="s">
        <v>39</v>
      </c>
      <c r="AX379" s="12" t="s">
        <v>76</v>
      </c>
      <c r="AY379" s="196" t="s">
        <v>210</v>
      </c>
    </row>
    <row r="380" spans="2:65" s="13" customFormat="1">
      <c r="B380" s="202"/>
      <c r="D380" s="195" t="s">
        <v>221</v>
      </c>
      <c r="E380" s="203" t="s">
        <v>5</v>
      </c>
      <c r="F380" s="204" t="s">
        <v>676</v>
      </c>
      <c r="H380" s="205">
        <v>5</v>
      </c>
      <c r="I380" s="206"/>
      <c r="L380" s="202"/>
      <c r="M380" s="207"/>
      <c r="N380" s="208"/>
      <c r="O380" s="208"/>
      <c r="P380" s="208"/>
      <c r="Q380" s="208"/>
      <c r="R380" s="208"/>
      <c r="S380" s="208"/>
      <c r="T380" s="209"/>
      <c r="AT380" s="203" t="s">
        <v>221</v>
      </c>
      <c r="AU380" s="203" t="s">
        <v>84</v>
      </c>
      <c r="AV380" s="13" t="s">
        <v>84</v>
      </c>
      <c r="AW380" s="13" t="s">
        <v>39</v>
      </c>
      <c r="AX380" s="13" t="s">
        <v>76</v>
      </c>
      <c r="AY380" s="203" t="s">
        <v>210</v>
      </c>
    </row>
    <row r="381" spans="2:65" s="13" customFormat="1">
      <c r="B381" s="202"/>
      <c r="D381" s="195" t="s">
        <v>221</v>
      </c>
      <c r="E381" s="203" t="s">
        <v>5</v>
      </c>
      <c r="F381" s="204" t="s">
        <v>677</v>
      </c>
      <c r="H381" s="205">
        <v>0.5</v>
      </c>
      <c r="I381" s="206"/>
      <c r="L381" s="202"/>
      <c r="M381" s="207"/>
      <c r="N381" s="208"/>
      <c r="O381" s="208"/>
      <c r="P381" s="208"/>
      <c r="Q381" s="208"/>
      <c r="R381" s="208"/>
      <c r="S381" s="208"/>
      <c r="T381" s="209"/>
      <c r="AT381" s="203" t="s">
        <v>221</v>
      </c>
      <c r="AU381" s="203" t="s">
        <v>84</v>
      </c>
      <c r="AV381" s="13" t="s">
        <v>84</v>
      </c>
      <c r="AW381" s="13" t="s">
        <v>39</v>
      </c>
      <c r="AX381" s="13" t="s">
        <v>76</v>
      </c>
      <c r="AY381" s="203" t="s">
        <v>210</v>
      </c>
    </row>
    <row r="382" spans="2:65" s="13" customFormat="1">
      <c r="B382" s="202"/>
      <c r="D382" s="195" t="s">
        <v>221</v>
      </c>
      <c r="E382" s="203" t="s">
        <v>5</v>
      </c>
      <c r="F382" s="204" t="s">
        <v>152</v>
      </c>
      <c r="H382" s="205">
        <v>64.680000000000007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221</v>
      </c>
      <c r="AU382" s="203" t="s">
        <v>84</v>
      </c>
      <c r="AV382" s="13" t="s">
        <v>84</v>
      </c>
      <c r="AW382" s="13" t="s">
        <v>39</v>
      </c>
      <c r="AX382" s="13" t="s">
        <v>76</v>
      </c>
      <c r="AY382" s="203" t="s">
        <v>210</v>
      </c>
    </row>
    <row r="383" spans="2:65" s="14" customFormat="1">
      <c r="B383" s="210"/>
      <c r="D383" s="195" t="s">
        <v>221</v>
      </c>
      <c r="E383" s="211" t="s">
        <v>5</v>
      </c>
      <c r="F383" s="212" t="s">
        <v>239</v>
      </c>
      <c r="H383" s="213">
        <v>70.180000000000007</v>
      </c>
      <c r="I383" s="214"/>
      <c r="L383" s="210"/>
      <c r="M383" s="215"/>
      <c r="N383" s="216"/>
      <c r="O383" s="216"/>
      <c r="P383" s="216"/>
      <c r="Q383" s="216"/>
      <c r="R383" s="216"/>
      <c r="S383" s="216"/>
      <c r="T383" s="217"/>
      <c r="AT383" s="211" t="s">
        <v>221</v>
      </c>
      <c r="AU383" s="211" t="s">
        <v>84</v>
      </c>
      <c r="AV383" s="14" t="s">
        <v>219</v>
      </c>
      <c r="AW383" s="14" t="s">
        <v>39</v>
      </c>
      <c r="AX383" s="14" t="s">
        <v>24</v>
      </c>
      <c r="AY383" s="211" t="s">
        <v>210</v>
      </c>
    </row>
    <row r="384" spans="2:65" s="330" customFormat="1" ht="14.45" customHeight="1">
      <c r="B384" s="317"/>
      <c r="C384" s="318" t="s">
        <v>678</v>
      </c>
      <c r="D384" s="318" t="s">
        <v>214</v>
      </c>
      <c r="E384" s="319" t="s">
        <v>679</v>
      </c>
      <c r="F384" s="320" t="s">
        <v>680</v>
      </c>
      <c r="G384" s="321" t="s">
        <v>111</v>
      </c>
      <c r="H384" s="322">
        <v>70.180000000000007</v>
      </c>
      <c r="I384" s="323"/>
      <c r="J384" s="323">
        <f>ROUND(I384*H384,2)</f>
        <v>0</v>
      </c>
      <c r="K384" s="320" t="s">
        <v>5</v>
      </c>
      <c r="L384" s="324" t="s">
        <v>2191</v>
      </c>
      <c r="M384" s="325" t="s">
        <v>5</v>
      </c>
      <c r="N384" s="326" t="s">
        <v>47</v>
      </c>
      <c r="O384" s="327"/>
      <c r="P384" s="328">
        <f>O384*H384</f>
        <v>0</v>
      </c>
      <c r="Q384" s="328">
        <v>9.8999999999999999E-4</v>
      </c>
      <c r="R384" s="328">
        <f>Q384*H384</f>
        <v>6.9478200000000004E-2</v>
      </c>
      <c r="S384" s="328">
        <v>0</v>
      </c>
      <c r="T384" s="329">
        <f>S384*H384</f>
        <v>0</v>
      </c>
      <c r="AR384" s="331" t="s">
        <v>219</v>
      </c>
      <c r="AT384" s="331" t="s">
        <v>214</v>
      </c>
      <c r="AU384" s="331" t="s">
        <v>84</v>
      </c>
      <c r="AY384" s="331" t="s">
        <v>210</v>
      </c>
      <c r="BE384" s="332">
        <f>IF(N384="základní",J384,0)</f>
        <v>0</v>
      </c>
      <c r="BF384" s="332">
        <f>IF(N384="snížená",J384,0)</f>
        <v>0</v>
      </c>
      <c r="BG384" s="332">
        <f>IF(N384="zákl. přenesená",J384,0)</f>
        <v>0</v>
      </c>
      <c r="BH384" s="332">
        <f>IF(N384="sníž. přenesená",J384,0)</f>
        <v>0</v>
      </c>
      <c r="BI384" s="332">
        <f>IF(N384="nulová",J384,0)</f>
        <v>0</v>
      </c>
      <c r="BJ384" s="331" t="s">
        <v>24</v>
      </c>
      <c r="BK384" s="332">
        <f>ROUND(I384*H384,2)</f>
        <v>0</v>
      </c>
      <c r="BL384" s="331" t="s">
        <v>219</v>
      </c>
      <c r="BM384" s="331" t="s">
        <v>681</v>
      </c>
    </row>
    <row r="385" spans="2:65" s="13" customFormat="1">
      <c r="B385" s="202"/>
      <c r="D385" s="195" t="s">
        <v>221</v>
      </c>
      <c r="E385" s="203" t="s">
        <v>5</v>
      </c>
      <c r="F385" s="204" t="s">
        <v>676</v>
      </c>
      <c r="H385" s="205">
        <v>5</v>
      </c>
      <c r="I385" s="206"/>
      <c r="L385" s="202"/>
      <c r="M385" s="207"/>
      <c r="N385" s="208"/>
      <c r="O385" s="208"/>
      <c r="P385" s="208"/>
      <c r="Q385" s="208"/>
      <c r="R385" s="208"/>
      <c r="S385" s="208"/>
      <c r="T385" s="209"/>
      <c r="AT385" s="203" t="s">
        <v>221</v>
      </c>
      <c r="AU385" s="203" t="s">
        <v>84</v>
      </c>
      <c r="AV385" s="13" t="s">
        <v>84</v>
      </c>
      <c r="AW385" s="13" t="s">
        <v>39</v>
      </c>
      <c r="AX385" s="13" t="s">
        <v>76</v>
      </c>
      <c r="AY385" s="203" t="s">
        <v>210</v>
      </c>
    </row>
    <row r="386" spans="2:65" s="13" customFormat="1">
      <c r="B386" s="202"/>
      <c r="D386" s="195" t="s">
        <v>221</v>
      </c>
      <c r="E386" s="203" t="s">
        <v>5</v>
      </c>
      <c r="F386" s="204" t="s">
        <v>677</v>
      </c>
      <c r="H386" s="205">
        <v>0.5</v>
      </c>
      <c r="I386" s="206"/>
      <c r="L386" s="202"/>
      <c r="M386" s="207"/>
      <c r="N386" s="208"/>
      <c r="O386" s="208"/>
      <c r="P386" s="208"/>
      <c r="Q386" s="208"/>
      <c r="R386" s="208"/>
      <c r="S386" s="208"/>
      <c r="T386" s="209"/>
      <c r="AT386" s="203" t="s">
        <v>221</v>
      </c>
      <c r="AU386" s="203" t="s">
        <v>84</v>
      </c>
      <c r="AV386" s="13" t="s">
        <v>84</v>
      </c>
      <c r="AW386" s="13" t="s">
        <v>39</v>
      </c>
      <c r="AX386" s="13" t="s">
        <v>76</v>
      </c>
      <c r="AY386" s="203" t="s">
        <v>210</v>
      </c>
    </row>
    <row r="387" spans="2:65" s="13" customFormat="1">
      <c r="B387" s="202"/>
      <c r="D387" s="195" t="s">
        <v>221</v>
      </c>
      <c r="E387" s="203" t="s">
        <v>5</v>
      </c>
      <c r="F387" s="204" t="s">
        <v>152</v>
      </c>
      <c r="H387" s="205">
        <v>64.680000000000007</v>
      </c>
      <c r="I387" s="206"/>
      <c r="L387" s="202"/>
      <c r="M387" s="207"/>
      <c r="N387" s="208"/>
      <c r="O387" s="208"/>
      <c r="P387" s="208"/>
      <c r="Q387" s="208"/>
      <c r="R387" s="208"/>
      <c r="S387" s="208"/>
      <c r="T387" s="209"/>
      <c r="AT387" s="203" t="s">
        <v>221</v>
      </c>
      <c r="AU387" s="203" t="s">
        <v>84</v>
      </c>
      <c r="AV387" s="13" t="s">
        <v>84</v>
      </c>
      <c r="AW387" s="13" t="s">
        <v>39</v>
      </c>
      <c r="AX387" s="13" t="s">
        <v>76</v>
      </c>
      <c r="AY387" s="203" t="s">
        <v>210</v>
      </c>
    </row>
    <row r="388" spans="2:65" s="14" customFormat="1">
      <c r="B388" s="210"/>
      <c r="D388" s="195" t="s">
        <v>221</v>
      </c>
      <c r="E388" s="211" t="s">
        <v>5</v>
      </c>
      <c r="F388" s="212" t="s">
        <v>239</v>
      </c>
      <c r="H388" s="213">
        <v>70.180000000000007</v>
      </c>
      <c r="I388" s="214"/>
      <c r="L388" s="210"/>
      <c r="M388" s="215"/>
      <c r="N388" s="216"/>
      <c r="O388" s="216"/>
      <c r="P388" s="216"/>
      <c r="Q388" s="216"/>
      <c r="R388" s="216"/>
      <c r="S388" s="216"/>
      <c r="T388" s="217"/>
      <c r="AT388" s="211" t="s">
        <v>221</v>
      </c>
      <c r="AU388" s="211" t="s">
        <v>84</v>
      </c>
      <c r="AV388" s="14" t="s">
        <v>219</v>
      </c>
      <c r="AW388" s="14" t="s">
        <v>39</v>
      </c>
      <c r="AX388" s="14" t="s">
        <v>24</v>
      </c>
      <c r="AY388" s="211" t="s">
        <v>210</v>
      </c>
    </row>
    <row r="389" spans="2:65" s="330" customFormat="1" ht="14.45" customHeight="1">
      <c r="B389" s="317"/>
      <c r="C389" s="318" t="s">
        <v>682</v>
      </c>
      <c r="D389" s="318" t="s">
        <v>214</v>
      </c>
      <c r="E389" s="319" t="s">
        <v>683</v>
      </c>
      <c r="F389" s="320" t="s">
        <v>684</v>
      </c>
      <c r="G389" s="321" t="s">
        <v>111</v>
      </c>
      <c r="H389" s="322">
        <v>49.017000000000003</v>
      </c>
      <c r="I389" s="323"/>
      <c r="J389" s="323">
        <f>ROUND(I389*H389,2)</f>
        <v>0</v>
      </c>
      <c r="K389" s="320" t="s">
        <v>5</v>
      </c>
      <c r="L389" s="324" t="s">
        <v>2191</v>
      </c>
      <c r="M389" s="325" t="s">
        <v>5</v>
      </c>
      <c r="N389" s="326" t="s">
        <v>47</v>
      </c>
      <c r="O389" s="327"/>
      <c r="P389" s="328">
        <f>O389*H389</f>
        <v>0</v>
      </c>
      <c r="Q389" s="328">
        <v>3.15E-3</v>
      </c>
      <c r="R389" s="328">
        <f>Q389*H389</f>
        <v>0.15440355</v>
      </c>
      <c r="S389" s="328">
        <v>0</v>
      </c>
      <c r="T389" s="329">
        <f>S389*H389</f>
        <v>0</v>
      </c>
      <c r="AR389" s="331" t="s">
        <v>219</v>
      </c>
      <c r="AT389" s="331" t="s">
        <v>214</v>
      </c>
      <c r="AU389" s="331" t="s">
        <v>84</v>
      </c>
      <c r="AY389" s="331" t="s">
        <v>210</v>
      </c>
      <c r="BE389" s="332">
        <f>IF(N389="základní",J389,0)</f>
        <v>0</v>
      </c>
      <c r="BF389" s="332">
        <f>IF(N389="snížená",J389,0)</f>
        <v>0</v>
      </c>
      <c r="BG389" s="332">
        <f>IF(N389="zákl. přenesená",J389,0)</f>
        <v>0</v>
      </c>
      <c r="BH389" s="332">
        <f>IF(N389="sníž. přenesená",J389,0)</f>
        <v>0</v>
      </c>
      <c r="BI389" s="332">
        <f>IF(N389="nulová",J389,0)</f>
        <v>0</v>
      </c>
      <c r="BJ389" s="331" t="s">
        <v>24</v>
      </c>
      <c r="BK389" s="332">
        <f>ROUND(I389*H389,2)</f>
        <v>0</v>
      </c>
      <c r="BL389" s="331" t="s">
        <v>219</v>
      </c>
      <c r="BM389" s="331" t="s">
        <v>685</v>
      </c>
    </row>
    <row r="390" spans="2:65" s="13" customFormat="1">
      <c r="B390" s="202"/>
      <c r="D390" s="195" t="s">
        <v>221</v>
      </c>
      <c r="E390" s="203" t="s">
        <v>5</v>
      </c>
      <c r="F390" s="204" t="s">
        <v>669</v>
      </c>
      <c r="H390" s="205">
        <v>49.017000000000003</v>
      </c>
      <c r="I390" s="206"/>
      <c r="L390" s="202"/>
      <c r="M390" s="207"/>
      <c r="N390" s="208"/>
      <c r="O390" s="208"/>
      <c r="P390" s="208"/>
      <c r="Q390" s="208"/>
      <c r="R390" s="208"/>
      <c r="S390" s="208"/>
      <c r="T390" s="209"/>
      <c r="AT390" s="203" t="s">
        <v>221</v>
      </c>
      <c r="AU390" s="203" t="s">
        <v>84</v>
      </c>
      <c r="AV390" s="13" t="s">
        <v>84</v>
      </c>
      <c r="AW390" s="13" t="s">
        <v>39</v>
      </c>
      <c r="AX390" s="13" t="s">
        <v>24</v>
      </c>
      <c r="AY390" s="203" t="s">
        <v>210</v>
      </c>
    </row>
    <row r="391" spans="2:65" s="330" customFormat="1" ht="20.45" customHeight="1">
      <c r="B391" s="317"/>
      <c r="C391" s="318" t="s">
        <v>686</v>
      </c>
      <c r="D391" s="318" t="s">
        <v>214</v>
      </c>
      <c r="E391" s="319" t="s">
        <v>687</v>
      </c>
      <c r="F391" s="320" t="s">
        <v>688</v>
      </c>
      <c r="G391" s="321" t="s">
        <v>111</v>
      </c>
      <c r="H391" s="322">
        <v>42.969000000000001</v>
      </c>
      <c r="I391" s="323"/>
      <c r="J391" s="323">
        <f>ROUND(I391*H391,2)</f>
        <v>0</v>
      </c>
      <c r="K391" s="320" t="s">
        <v>5</v>
      </c>
      <c r="L391" s="324" t="s">
        <v>2191</v>
      </c>
      <c r="M391" s="325" t="s">
        <v>5</v>
      </c>
      <c r="N391" s="326" t="s">
        <v>47</v>
      </c>
      <c r="O391" s="327"/>
      <c r="P391" s="328">
        <f>O391*H391</f>
        <v>0</v>
      </c>
      <c r="Q391" s="328">
        <v>4.0000000000000002E-4</v>
      </c>
      <c r="R391" s="328">
        <f>Q391*H391</f>
        <v>1.7187600000000001E-2</v>
      </c>
      <c r="S391" s="328">
        <v>0</v>
      </c>
      <c r="T391" s="329">
        <f>S391*H391</f>
        <v>0</v>
      </c>
      <c r="AR391" s="331" t="s">
        <v>219</v>
      </c>
      <c r="AT391" s="331" t="s">
        <v>214</v>
      </c>
      <c r="AU391" s="331" t="s">
        <v>84</v>
      </c>
      <c r="AY391" s="331" t="s">
        <v>210</v>
      </c>
      <c r="BE391" s="332">
        <f>IF(N391="základní",J391,0)</f>
        <v>0</v>
      </c>
      <c r="BF391" s="332">
        <f>IF(N391="snížená",J391,0)</f>
        <v>0</v>
      </c>
      <c r="BG391" s="332">
        <f>IF(N391="zákl. přenesená",J391,0)</f>
        <v>0</v>
      </c>
      <c r="BH391" s="332">
        <f>IF(N391="sníž. přenesená",J391,0)</f>
        <v>0</v>
      </c>
      <c r="BI391" s="332">
        <f>IF(N391="nulová",J391,0)</f>
        <v>0</v>
      </c>
      <c r="BJ391" s="331" t="s">
        <v>24</v>
      </c>
      <c r="BK391" s="332">
        <f>ROUND(I391*H391,2)</f>
        <v>0</v>
      </c>
      <c r="BL391" s="331" t="s">
        <v>219</v>
      </c>
      <c r="BM391" s="331" t="s">
        <v>689</v>
      </c>
    </row>
    <row r="392" spans="2:65" s="1" customFormat="1" ht="67.5">
      <c r="B392" s="41"/>
      <c r="D392" s="195" t="s">
        <v>639</v>
      </c>
      <c r="F392" s="228" t="s">
        <v>690</v>
      </c>
      <c r="I392" s="229"/>
      <c r="L392" s="41"/>
      <c r="M392" s="230"/>
      <c r="N392" s="42"/>
      <c r="O392" s="42"/>
      <c r="P392" s="42"/>
      <c r="Q392" s="42"/>
      <c r="R392" s="42"/>
      <c r="S392" s="42"/>
      <c r="T392" s="70"/>
      <c r="AT392" s="24" t="s">
        <v>639</v>
      </c>
      <c r="AU392" s="24" t="s">
        <v>84</v>
      </c>
    </row>
    <row r="393" spans="2:65" s="13" customFormat="1">
      <c r="B393" s="202"/>
      <c r="D393" s="195" t="s">
        <v>221</v>
      </c>
      <c r="E393" s="203" t="s">
        <v>5</v>
      </c>
      <c r="F393" s="204" t="s">
        <v>691</v>
      </c>
      <c r="H393" s="205">
        <v>42.969000000000001</v>
      </c>
      <c r="I393" s="206"/>
      <c r="L393" s="202"/>
      <c r="M393" s="207"/>
      <c r="N393" s="208"/>
      <c r="O393" s="208"/>
      <c r="P393" s="208"/>
      <c r="Q393" s="208"/>
      <c r="R393" s="208"/>
      <c r="S393" s="208"/>
      <c r="T393" s="209"/>
      <c r="AT393" s="203" t="s">
        <v>221</v>
      </c>
      <c r="AU393" s="203" t="s">
        <v>84</v>
      </c>
      <c r="AV393" s="13" t="s">
        <v>84</v>
      </c>
      <c r="AW393" s="13" t="s">
        <v>39</v>
      </c>
      <c r="AX393" s="13" t="s">
        <v>76</v>
      </c>
      <c r="AY393" s="203" t="s">
        <v>210</v>
      </c>
    </row>
    <row r="394" spans="2:65" s="14" customFormat="1">
      <c r="B394" s="210"/>
      <c r="D394" s="195" t="s">
        <v>221</v>
      </c>
      <c r="E394" s="211" t="s">
        <v>121</v>
      </c>
      <c r="F394" s="212" t="s">
        <v>239</v>
      </c>
      <c r="H394" s="213">
        <v>42.969000000000001</v>
      </c>
      <c r="I394" s="214"/>
      <c r="L394" s="210"/>
      <c r="M394" s="215"/>
      <c r="N394" s="216"/>
      <c r="O394" s="216"/>
      <c r="P394" s="216"/>
      <c r="Q394" s="216"/>
      <c r="R394" s="216"/>
      <c r="S394" s="216"/>
      <c r="T394" s="217"/>
      <c r="AT394" s="211" t="s">
        <v>221</v>
      </c>
      <c r="AU394" s="211" t="s">
        <v>84</v>
      </c>
      <c r="AV394" s="14" t="s">
        <v>219</v>
      </c>
      <c r="AW394" s="14" t="s">
        <v>39</v>
      </c>
      <c r="AX394" s="14" t="s">
        <v>24</v>
      </c>
      <c r="AY394" s="211" t="s">
        <v>210</v>
      </c>
    </row>
    <row r="395" spans="2:65" s="330" customFormat="1" ht="14.45" customHeight="1">
      <c r="B395" s="317"/>
      <c r="C395" s="318" t="s">
        <v>692</v>
      </c>
      <c r="D395" s="318" t="s">
        <v>214</v>
      </c>
      <c r="E395" s="319" t="s">
        <v>693</v>
      </c>
      <c r="F395" s="320" t="s">
        <v>694</v>
      </c>
      <c r="G395" s="321" t="s">
        <v>111</v>
      </c>
      <c r="H395" s="322">
        <v>44.768000000000001</v>
      </c>
      <c r="I395" s="323"/>
      <c r="J395" s="323">
        <f>ROUND(I395*H395,2)</f>
        <v>0</v>
      </c>
      <c r="K395" s="320" t="s">
        <v>5</v>
      </c>
      <c r="L395" s="324" t="s">
        <v>2191</v>
      </c>
      <c r="M395" s="325" t="s">
        <v>5</v>
      </c>
      <c r="N395" s="326" t="s">
        <v>47</v>
      </c>
      <c r="O395" s="327"/>
      <c r="P395" s="328">
        <f>O395*H395</f>
        <v>0</v>
      </c>
      <c r="Q395" s="328">
        <v>4.0000000000000002E-4</v>
      </c>
      <c r="R395" s="328">
        <f>Q395*H395</f>
        <v>1.7907200000000002E-2</v>
      </c>
      <c r="S395" s="328">
        <v>0</v>
      </c>
      <c r="T395" s="329">
        <f>S395*H395</f>
        <v>0</v>
      </c>
      <c r="AR395" s="331" t="s">
        <v>219</v>
      </c>
      <c r="AT395" s="331" t="s">
        <v>214</v>
      </c>
      <c r="AU395" s="331" t="s">
        <v>84</v>
      </c>
      <c r="AY395" s="331" t="s">
        <v>210</v>
      </c>
      <c r="BE395" s="332">
        <f>IF(N395="základní",J395,0)</f>
        <v>0</v>
      </c>
      <c r="BF395" s="332">
        <f>IF(N395="snížená",J395,0)</f>
        <v>0</v>
      </c>
      <c r="BG395" s="332">
        <f>IF(N395="zákl. přenesená",J395,0)</f>
        <v>0</v>
      </c>
      <c r="BH395" s="332">
        <f>IF(N395="sníž. přenesená",J395,0)</f>
        <v>0</v>
      </c>
      <c r="BI395" s="332">
        <f>IF(N395="nulová",J395,0)</f>
        <v>0</v>
      </c>
      <c r="BJ395" s="331" t="s">
        <v>24</v>
      </c>
      <c r="BK395" s="332">
        <f>ROUND(I395*H395,2)</f>
        <v>0</v>
      </c>
      <c r="BL395" s="331" t="s">
        <v>219</v>
      </c>
      <c r="BM395" s="331" t="s">
        <v>695</v>
      </c>
    </row>
    <row r="396" spans="2:65" s="1" customFormat="1" ht="40.5">
      <c r="B396" s="41"/>
      <c r="D396" s="195" t="s">
        <v>639</v>
      </c>
      <c r="F396" s="228" t="s">
        <v>696</v>
      </c>
      <c r="I396" s="229"/>
      <c r="L396" s="41"/>
      <c r="M396" s="230"/>
      <c r="N396" s="42"/>
      <c r="O396" s="42"/>
      <c r="P396" s="42"/>
      <c r="Q396" s="42"/>
      <c r="R396" s="42"/>
      <c r="S396" s="42"/>
      <c r="T396" s="70"/>
      <c r="AT396" s="24" t="s">
        <v>639</v>
      </c>
      <c r="AU396" s="24" t="s">
        <v>84</v>
      </c>
    </row>
    <row r="397" spans="2:65" s="13" customFormat="1">
      <c r="B397" s="202"/>
      <c r="D397" s="195" t="s">
        <v>221</v>
      </c>
      <c r="E397" s="203" t="s">
        <v>5</v>
      </c>
      <c r="F397" s="204" t="s">
        <v>697</v>
      </c>
      <c r="H397" s="205">
        <v>44.768000000000001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221</v>
      </c>
      <c r="AU397" s="203" t="s">
        <v>84</v>
      </c>
      <c r="AV397" s="13" t="s">
        <v>84</v>
      </c>
      <c r="AW397" s="13" t="s">
        <v>39</v>
      </c>
      <c r="AX397" s="13" t="s">
        <v>76</v>
      </c>
      <c r="AY397" s="203" t="s">
        <v>210</v>
      </c>
    </row>
    <row r="398" spans="2:65" s="14" customFormat="1">
      <c r="B398" s="210"/>
      <c r="D398" s="195" t="s">
        <v>221</v>
      </c>
      <c r="E398" s="211" t="s">
        <v>131</v>
      </c>
      <c r="F398" s="212" t="s">
        <v>239</v>
      </c>
      <c r="H398" s="213">
        <v>44.768000000000001</v>
      </c>
      <c r="I398" s="214"/>
      <c r="L398" s="210"/>
      <c r="M398" s="215"/>
      <c r="N398" s="216"/>
      <c r="O398" s="216"/>
      <c r="P398" s="216"/>
      <c r="Q398" s="216"/>
      <c r="R398" s="216"/>
      <c r="S398" s="216"/>
      <c r="T398" s="217"/>
      <c r="AT398" s="211" t="s">
        <v>221</v>
      </c>
      <c r="AU398" s="211" t="s">
        <v>84</v>
      </c>
      <c r="AV398" s="14" t="s">
        <v>219</v>
      </c>
      <c r="AW398" s="14" t="s">
        <v>39</v>
      </c>
      <c r="AX398" s="14" t="s">
        <v>24</v>
      </c>
      <c r="AY398" s="211" t="s">
        <v>210</v>
      </c>
    </row>
    <row r="399" spans="2:65" s="330" customFormat="1" ht="14.45" customHeight="1">
      <c r="B399" s="317"/>
      <c r="C399" s="318" t="s">
        <v>698</v>
      </c>
      <c r="D399" s="318" t="s">
        <v>214</v>
      </c>
      <c r="E399" s="319" t="s">
        <v>699</v>
      </c>
      <c r="F399" s="320" t="s">
        <v>700</v>
      </c>
      <c r="G399" s="321" t="s">
        <v>111</v>
      </c>
      <c r="H399" s="322">
        <v>44.18</v>
      </c>
      <c r="I399" s="323"/>
      <c r="J399" s="323">
        <f>ROUND(I399*H399,2)</f>
        <v>0</v>
      </c>
      <c r="K399" s="320" t="s">
        <v>5</v>
      </c>
      <c r="L399" s="324" t="s">
        <v>2191</v>
      </c>
      <c r="M399" s="325" t="s">
        <v>5</v>
      </c>
      <c r="N399" s="326" t="s">
        <v>47</v>
      </c>
      <c r="O399" s="327"/>
      <c r="P399" s="328">
        <f>O399*H399</f>
        <v>0</v>
      </c>
      <c r="Q399" s="328">
        <v>4.0000000000000002E-4</v>
      </c>
      <c r="R399" s="328">
        <f>Q399*H399</f>
        <v>1.7672E-2</v>
      </c>
      <c r="S399" s="328">
        <v>0</v>
      </c>
      <c r="T399" s="329">
        <f>S399*H399</f>
        <v>0</v>
      </c>
      <c r="AR399" s="331" t="s">
        <v>219</v>
      </c>
      <c r="AT399" s="331" t="s">
        <v>214</v>
      </c>
      <c r="AU399" s="331" t="s">
        <v>84</v>
      </c>
      <c r="AY399" s="331" t="s">
        <v>210</v>
      </c>
      <c r="BE399" s="332">
        <f>IF(N399="základní",J399,0)</f>
        <v>0</v>
      </c>
      <c r="BF399" s="332">
        <f>IF(N399="snížená",J399,0)</f>
        <v>0</v>
      </c>
      <c r="BG399" s="332">
        <f>IF(N399="zákl. přenesená",J399,0)</f>
        <v>0</v>
      </c>
      <c r="BH399" s="332">
        <f>IF(N399="sníž. přenesená",J399,0)</f>
        <v>0</v>
      </c>
      <c r="BI399" s="332">
        <f>IF(N399="nulová",J399,0)</f>
        <v>0</v>
      </c>
      <c r="BJ399" s="331" t="s">
        <v>24</v>
      </c>
      <c r="BK399" s="332">
        <f>ROUND(I399*H399,2)</f>
        <v>0</v>
      </c>
      <c r="BL399" s="331" t="s">
        <v>219</v>
      </c>
      <c r="BM399" s="331" t="s">
        <v>701</v>
      </c>
    </row>
    <row r="400" spans="2:65" s="1" customFormat="1" ht="40.5">
      <c r="B400" s="41"/>
      <c r="D400" s="195" t="s">
        <v>639</v>
      </c>
      <c r="F400" s="228" t="s">
        <v>696</v>
      </c>
      <c r="I400" s="229"/>
      <c r="L400" s="41"/>
      <c r="M400" s="230"/>
      <c r="N400" s="42"/>
      <c r="O400" s="42"/>
      <c r="P400" s="42"/>
      <c r="Q400" s="42"/>
      <c r="R400" s="42"/>
      <c r="S400" s="42"/>
      <c r="T400" s="70"/>
      <c r="AT400" s="24" t="s">
        <v>639</v>
      </c>
      <c r="AU400" s="24" t="s">
        <v>84</v>
      </c>
    </row>
    <row r="401" spans="2:65" s="13" customFormat="1">
      <c r="B401" s="202"/>
      <c r="D401" s="195" t="s">
        <v>221</v>
      </c>
      <c r="E401" s="203" t="s">
        <v>5</v>
      </c>
      <c r="F401" s="204" t="s">
        <v>137</v>
      </c>
      <c r="H401" s="205">
        <v>44.18</v>
      </c>
      <c r="I401" s="206"/>
      <c r="L401" s="202"/>
      <c r="M401" s="207"/>
      <c r="N401" s="208"/>
      <c r="O401" s="208"/>
      <c r="P401" s="208"/>
      <c r="Q401" s="208"/>
      <c r="R401" s="208"/>
      <c r="S401" s="208"/>
      <c r="T401" s="209"/>
      <c r="AT401" s="203" t="s">
        <v>221</v>
      </c>
      <c r="AU401" s="203" t="s">
        <v>84</v>
      </c>
      <c r="AV401" s="13" t="s">
        <v>84</v>
      </c>
      <c r="AW401" s="13" t="s">
        <v>39</v>
      </c>
      <c r="AX401" s="13" t="s">
        <v>76</v>
      </c>
      <c r="AY401" s="203" t="s">
        <v>210</v>
      </c>
    </row>
    <row r="402" spans="2:65" s="14" customFormat="1">
      <c r="B402" s="210"/>
      <c r="D402" s="195" t="s">
        <v>221</v>
      </c>
      <c r="E402" s="211" t="s">
        <v>135</v>
      </c>
      <c r="F402" s="212" t="s">
        <v>239</v>
      </c>
      <c r="H402" s="213">
        <v>44.18</v>
      </c>
      <c r="I402" s="214"/>
      <c r="L402" s="210"/>
      <c r="M402" s="215"/>
      <c r="N402" s="216"/>
      <c r="O402" s="216"/>
      <c r="P402" s="216"/>
      <c r="Q402" s="216"/>
      <c r="R402" s="216"/>
      <c r="S402" s="216"/>
      <c r="T402" s="217"/>
      <c r="AT402" s="211" t="s">
        <v>221</v>
      </c>
      <c r="AU402" s="211" t="s">
        <v>84</v>
      </c>
      <c r="AV402" s="14" t="s">
        <v>219</v>
      </c>
      <c r="AW402" s="14" t="s">
        <v>39</v>
      </c>
      <c r="AX402" s="14" t="s">
        <v>24</v>
      </c>
      <c r="AY402" s="211" t="s">
        <v>210</v>
      </c>
    </row>
    <row r="403" spans="2:65" s="330" customFormat="1" ht="20.45" customHeight="1">
      <c r="B403" s="317"/>
      <c r="C403" s="318" t="s">
        <v>702</v>
      </c>
      <c r="D403" s="318" t="s">
        <v>214</v>
      </c>
      <c r="E403" s="319" t="s">
        <v>703</v>
      </c>
      <c r="F403" s="320" t="s">
        <v>704</v>
      </c>
      <c r="G403" s="321" t="s">
        <v>111</v>
      </c>
      <c r="H403" s="322">
        <v>6.282</v>
      </c>
      <c r="I403" s="323"/>
      <c r="J403" s="323">
        <f>ROUND(I403*H403,2)</f>
        <v>0</v>
      </c>
      <c r="K403" s="320" t="s">
        <v>5</v>
      </c>
      <c r="L403" s="324" t="s">
        <v>2191</v>
      </c>
      <c r="M403" s="325" t="s">
        <v>5</v>
      </c>
      <c r="N403" s="326" t="s">
        <v>47</v>
      </c>
      <c r="O403" s="327"/>
      <c r="P403" s="328">
        <f>O403*H403</f>
        <v>0</v>
      </c>
      <c r="Q403" s="328">
        <v>4.0000000000000002E-4</v>
      </c>
      <c r="R403" s="328">
        <f>Q403*H403</f>
        <v>2.5127999999999999E-3</v>
      </c>
      <c r="S403" s="328">
        <v>0</v>
      </c>
      <c r="T403" s="329">
        <f>S403*H403</f>
        <v>0</v>
      </c>
      <c r="AR403" s="331" t="s">
        <v>219</v>
      </c>
      <c r="AT403" s="331" t="s">
        <v>214</v>
      </c>
      <c r="AU403" s="331" t="s">
        <v>84</v>
      </c>
      <c r="AY403" s="331" t="s">
        <v>210</v>
      </c>
      <c r="BE403" s="332">
        <f>IF(N403="základní",J403,0)</f>
        <v>0</v>
      </c>
      <c r="BF403" s="332">
        <f>IF(N403="snížená",J403,0)</f>
        <v>0</v>
      </c>
      <c r="BG403" s="332">
        <f>IF(N403="zákl. přenesená",J403,0)</f>
        <v>0</v>
      </c>
      <c r="BH403" s="332">
        <f>IF(N403="sníž. přenesená",J403,0)</f>
        <v>0</v>
      </c>
      <c r="BI403" s="332">
        <f>IF(N403="nulová",J403,0)</f>
        <v>0</v>
      </c>
      <c r="BJ403" s="331" t="s">
        <v>24</v>
      </c>
      <c r="BK403" s="332">
        <f>ROUND(I403*H403,2)</f>
        <v>0</v>
      </c>
      <c r="BL403" s="331" t="s">
        <v>219</v>
      </c>
      <c r="BM403" s="331" t="s">
        <v>705</v>
      </c>
    </row>
    <row r="404" spans="2:65" s="1" customFormat="1" ht="67.5">
      <c r="B404" s="41"/>
      <c r="D404" s="195" t="s">
        <v>639</v>
      </c>
      <c r="F404" s="228" t="s">
        <v>706</v>
      </c>
      <c r="I404" s="229"/>
      <c r="L404" s="41"/>
      <c r="M404" s="230"/>
      <c r="N404" s="42"/>
      <c r="O404" s="42"/>
      <c r="P404" s="42"/>
      <c r="Q404" s="42"/>
      <c r="R404" s="42"/>
      <c r="S404" s="42"/>
      <c r="T404" s="70"/>
      <c r="AT404" s="24" t="s">
        <v>639</v>
      </c>
      <c r="AU404" s="24" t="s">
        <v>84</v>
      </c>
    </row>
    <row r="405" spans="2:65" s="13" customFormat="1">
      <c r="B405" s="202"/>
      <c r="D405" s="195" t="s">
        <v>221</v>
      </c>
      <c r="E405" s="203" t="s">
        <v>5</v>
      </c>
      <c r="F405" s="204" t="s">
        <v>707</v>
      </c>
      <c r="H405" s="205">
        <v>2.12</v>
      </c>
      <c r="I405" s="206"/>
      <c r="L405" s="202"/>
      <c r="M405" s="207"/>
      <c r="N405" s="208"/>
      <c r="O405" s="208"/>
      <c r="P405" s="208"/>
      <c r="Q405" s="208"/>
      <c r="R405" s="208"/>
      <c r="S405" s="208"/>
      <c r="T405" s="209"/>
      <c r="AT405" s="203" t="s">
        <v>221</v>
      </c>
      <c r="AU405" s="203" t="s">
        <v>84</v>
      </c>
      <c r="AV405" s="13" t="s">
        <v>84</v>
      </c>
      <c r="AW405" s="13" t="s">
        <v>39</v>
      </c>
      <c r="AX405" s="13" t="s">
        <v>76</v>
      </c>
      <c r="AY405" s="203" t="s">
        <v>210</v>
      </c>
    </row>
    <row r="406" spans="2:65" s="13" customFormat="1">
      <c r="B406" s="202"/>
      <c r="D406" s="195" t="s">
        <v>221</v>
      </c>
      <c r="E406" s="203" t="s">
        <v>5</v>
      </c>
      <c r="F406" s="204" t="s">
        <v>708</v>
      </c>
      <c r="H406" s="205">
        <v>4.1619999999999999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221</v>
      </c>
      <c r="AU406" s="203" t="s">
        <v>84</v>
      </c>
      <c r="AV406" s="13" t="s">
        <v>84</v>
      </c>
      <c r="AW406" s="13" t="s">
        <v>39</v>
      </c>
      <c r="AX406" s="13" t="s">
        <v>76</v>
      </c>
      <c r="AY406" s="203" t="s">
        <v>210</v>
      </c>
    </row>
    <row r="407" spans="2:65" s="14" customFormat="1">
      <c r="B407" s="210"/>
      <c r="D407" s="195" t="s">
        <v>221</v>
      </c>
      <c r="E407" s="211" t="s">
        <v>139</v>
      </c>
      <c r="F407" s="212" t="s">
        <v>239</v>
      </c>
      <c r="H407" s="213">
        <v>6.282</v>
      </c>
      <c r="I407" s="214"/>
      <c r="L407" s="210"/>
      <c r="M407" s="215"/>
      <c r="N407" s="216"/>
      <c r="O407" s="216"/>
      <c r="P407" s="216"/>
      <c r="Q407" s="216"/>
      <c r="R407" s="216"/>
      <c r="S407" s="216"/>
      <c r="T407" s="217"/>
      <c r="AT407" s="211" t="s">
        <v>221</v>
      </c>
      <c r="AU407" s="211" t="s">
        <v>84</v>
      </c>
      <c r="AV407" s="14" t="s">
        <v>219</v>
      </c>
      <c r="AW407" s="14" t="s">
        <v>39</v>
      </c>
      <c r="AX407" s="14" t="s">
        <v>24</v>
      </c>
      <c r="AY407" s="211" t="s">
        <v>210</v>
      </c>
    </row>
    <row r="408" spans="2:65" s="330" customFormat="1" ht="14.45" customHeight="1">
      <c r="B408" s="317"/>
      <c r="C408" s="318" t="s">
        <v>709</v>
      </c>
      <c r="D408" s="318" t="s">
        <v>214</v>
      </c>
      <c r="E408" s="319" t="s">
        <v>710</v>
      </c>
      <c r="F408" s="320" t="s">
        <v>711</v>
      </c>
      <c r="G408" s="321" t="s">
        <v>111</v>
      </c>
      <c r="H408" s="322">
        <v>3.42</v>
      </c>
      <c r="I408" s="323"/>
      <c r="J408" s="323">
        <f>ROUND(I408*H408,2)</f>
        <v>0</v>
      </c>
      <c r="K408" s="320" t="s">
        <v>5</v>
      </c>
      <c r="L408" s="324" t="s">
        <v>2191</v>
      </c>
      <c r="M408" s="325" t="s">
        <v>5</v>
      </c>
      <c r="N408" s="326" t="s">
        <v>47</v>
      </c>
      <c r="O408" s="327"/>
      <c r="P408" s="328">
        <f>O408*H408</f>
        <v>0</v>
      </c>
      <c r="Q408" s="328">
        <v>4.0000000000000002E-4</v>
      </c>
      <c r="R408" s="328">
        <f>Q408*H408</f>
        <v>1.3680000000000001E-3</v>
      </c>
      <c r="S408" s="328">
        <v>0</v>
      </c>
      <c r="T408" s="329">
        <f>S408*H408</f>
        <v>0</v>
      </c>
      <c r="AR408" s="331" t="s">
        <v>219</v>
      </c>
      <c r="AT408" s="331" t="s">
        <v>214</v>
      </c>
      <c r="AU408" s="331" t="s">
        <v>84</v>
      </c>
      <c r="AY408" s="331" t="s">
        <v>210</v>
      </c>
      <c r="BE408" s="332">
        <f>IF(N408="základní",J408,0)</f>
        <v>0</v>
      </c>
      <c r="BF408" s="332">
        <f>IF(N408="snížená",J408,0)</f>
        <v>0</v>
      </c>
      <c r="BG408" s="332">
        <f>IF(N408="zákl. přenesená",J408,0)</f>
        <v>0</v>
      </c>
      <c r="BH408" s="332">
        <f>IF(N408="sníž. přenesená",J408,0)</f>
        <v>0</v>
      </c>
      <c r="BI408" s="332">
        <f>IF(N408="nulová",J408,0)</f>
        <v>0</v>
      </c>
      <c r="BJ408" s="331" t="s">
        <v>24</v>
      </c>
      <c r="BK408" s="332">
        <f>ROUND(I408*H408,2)</f>
        <v>0</v>
      </c>
      <c r="BL408" s="331" t="s">
        <v>219</v>
      </c>
      <c r="BM408" s="331" t="s">
        <v>712</v>
      </c>
    </row>
    <row r="409" spans="2:65" s="1" customFormat="1" ht="27">
      <c r="B409" s="41"/>
      <c r="D409" s="195" t="s">
        <v>639</v>
      </c>
      <c r="F409" s="228" t="s">
        <v>713</v>
      </c>
      <c r="I409" s="229"/>
      <c r="L409" s="41"/>
      <c r="M409" s="230"/>
      <c r="N409" s="42"/>
      <c r="O409" s="42"/>
      <c r="P409" s="42"/>
      <c r="Q409" s="42"/>
      <c r="R409" s="42"/>
      <c r="S409" s="42"/>
      <c r="T409" s="70"/>
      <c r="AT409" s="24" t="s">
        <v>639</v>
      </c>
      <c r="AU409" s="24" t="s">
        <v>84</v>
      </c>
    </row>
    <row r="410" spans="2:65" s="13" customFormat="1">
      <c r="B410" s="202"/>
      <c r="D410" s="195" t="s">
        <v>221</v>
      </c>
      <c r="E410" s="203" t="s">
        <v>5</v>
      </c>
      <c r="F410" s="204" t="s">
        <v>714</v>
      </c>
      <c r="H410" s="205">
        <v>3.42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221</v>
      </c>
      <c r="AU410" s="203" t="s">
        <v>84</v>
      </c>
      <c r="AV410" s="13" t="s">
        <v>84</v>
      </c>
      <c r="AW410" s="13" t="s">
        <v>39</v>
      </c>
      <c r="AX410" s="13" t="s">
        <v>76</v>
      </c>
      <c r="AY410" s="203" t="s">
        <v>210</v>
      </c>
    </row>
    <row r="411" spans="2:65" s="14" customFormat="1">
      <c r="B411" s="210"/>
      <c r="D411" s="195" t="s">
        <v>221</v>
      </c>
      <c r="E411" s="211" t="s">
        <v>143</v>
      </c>
      <c r="F411" s="212" t="s">
        <v>239</v>
      </c>
      <c r="H411" s="213">
        <v>3.42</v>
      </c>
      <c r="I411" s="214"/>
      <c r="L411" s="210"/>
      <c r="M411" s="215"/>
      <c r="N411" s="216"/>
      <c r="O411" s="216"/>
      <c r="P411" s="216"/>
      <c r="Q411" s="216"/>
      <c r="R411" s="216"/>
      <c r="S411" s="216"/>
      <c r="T411" s="217"/>
      <c r="AT411" s="211" t="s">
        <v>221</v>
      </c>
      <c r="AU411" s="211" t="s">
        <v>84</v>
      </c>
      <c r="AV411" s="14" t="s">
        <v>219</v>
      </c>
      <c r="AW411" s="14" t="s">
        <v>39</v>
      </c>
      <c r="AX411" s="14" t="s">
        <v>24</v>
      </c>
      <c r="AY411" s="211" t="s">
        <v>210</v>
      </c>
    </row>
    <row r="412" spans="2:65" s="330" customFormat="1" ht="14.45" customHeight="1">
      <c r="B412" s="317"/>
      <c r="C412" s="318" t="s">
        <v>715</v>
      </c>
      <c r="D412" s="318" t="s">
        <v>214</v>
      </c>
      <c r="E412" s="319" t="s">
        <v>716</v>
      </c>
      <c r="F412" s="320" t="s">
        <v>717</v>
      </c>
      <c r="G412" s="321" t="s">
        <v>111</v>
      </c>
      <c r="H412" s="322">
        <v>3.0550000000000002</v>
      </c>
      <c r="I412" s="323"/>
      <c r="J412" s="323">
        <f>ROUND(I412*H412,2)</f>
        <v>0</v>
      </c>
      <c r="K412" s="320" t="s">
        <v>5</v>
      </c>
      <c r="L412" s="324" t="s">
        <v>2191</v>
      </c>
      <c r="M412" s="325" t="s">
        <v>5</v>
      </c>
      <c r="N412" s="326" t="s">
        <v>47</v>
      </c>
      <c r="O412" s="327"/>
      <c r="P412" s="328">
        <f>O412*H412</f>
        <v>0</v>
      </c>
      <c r="Q412" s="328">
        <v>4.0000000000000002E-4</v>
      </c>
      <c r="R412" s="328">
        <f>Q412*H412</f>
        <v>1.2220000000000002E-3</v>
      </c>
      <c r="S412" s="328">
        <v>0</v>
      </c>
      <c r="T412" s="329">
        <f>S412*H412</f>
        <v>0</v>
      </c>
      <c r="AR412" s="331" t="s">
        <v>219</v>
      </c>
      <c r="AT412" s="331" t="s">
        <v>214</v>
      </c>
      <c r="AU412" s="331" t="s">
        <v>84</v>
      </c>
      <c r="AY412" s="331" t="s">
        <v>210</v>
      </c>
      <c r="BE412" s="332">
        <f>IF(N412="základní",J412,0)</f>
        <v>0</v>
      </c>
      <c r="BF412" s="332">
        <f>IF(N412="snížená",J412,0)</f>
        <v>0</v>
      </c>
      <c r="BG412" s="332">
        <f>IF(N412="zákl. přenesená",J412,0)</f>
        <v>0</v>
      </c>
      <c r="BH412" s="332">
        <f>IF(N412="sníž. přenesená",J412,0)</f>
        <v>0</v>
      </c>
      <c r="BI412" s="332">
        <f>IF(N412="nulová",J412,0)</f>
        <v>0</v>
      </c>
      <c r="BJ412" s="331" t="s">
        <v>24</v>
      </c>
      <c r="BK412" s="332">
        <f>ROUND(I412*H412,2)</f>
        <v>0</v>
      </c>
      <c r="BL412" s="331" t="s">
        <v>219</v>
      </c>
      <c r="BM412" s="331" t="s">
        <v>718</v>
      </c>
    </row>
    <row r="413" spans="2:65" s="1" customFormat="1" ht="67.5">
      <c r="B413" s="41"/>
      <c r="D413" s="195" t="s">
        <v>639</v>
      </c>
      <c r="F413" s="228" t="s">
        <v>690</v>
      </c>
      <c r="I413" s="229"/>
      <c r="L413" s="41"/>
      <c r="M413" s="230"/>
      <c r="N413" s="42"/>
      <c r="O413" s="42"/>
      <c r="P413" s="42"/>
      <c r="Q413" s="42"/>
      <c r="R413" s="42"/>
      <c r="S413" s="42"/>
      <c r="T413" s="70"/>
      <c r="AT413" s="24" t="s">
        <v>639</v>
      </c>
      <c r="AU413" s="24" t="s">
        <v>84</v>
      </c>
    </row>
    <row r="414" spans="2:65" s="13" customFormat="1">
      <c r="B414" s="202"/>
      <c r="D414" s="195" t="s">
        <v>221</v>
      </c>
      <c r="E414" s="203" t="s">
        <v>5</v>
      </c>
      <c r="F414" s="204" t="s">
        <v>719</v>
      </c>
      <c r="H414" s="205">
        <v>3.0550000000000002</v>
      </c>
      <c r="I414" s="206"/>
      <c r="L414" s="202"/>
      <c r="M414" s="207"/>
      <c r="N414" s="208"/>
      <c r="O414" s="208"/>
      <c r="P414" s="208"/>
      <c r="Q414" s="208"/>
      <c r="R414" s="208"/>
      <c r="S414" s="208"/>
      <c r="T414" s="209"/>
      <c r="AT414" s="203" t="s">
        <v>221</v>
      </c>
      <c r="AU414" s="203" t="s">
        <v>84</v>
      </c>
      <c r="AV414" s="13" t="s">
        <v>84</v>
      </c>
      <c r="AW414" s="13" t="s">
        <v>39</v>
      </c>
      <c r="AX414" s="13" t="s">
        <v>76</v>
      </c>
      <c r="AY414" s="203" t="s">
        <v>210</v>
      </c>
    </row>
    <row r="415" spans="2:65" s="14" customFormat="1">
      <c r="B415" s="210"/>
      <c r="D415" s="195" t="s">
        <v>221</v>
      </c>
      <c r="E415" s="211" t="s">
        <v>146</v>
      </c>
      <c r="F415" s="212" t="s">
        <v>239</v>
      </c>
      <c r="H415" s="213">
        <v>3.0550000000000002</v>
      </c>
      <c r="I415" s="214"/>
      <c r="L415" s="210"/>
      <c r="M415" s="215"/>
      <c r="N415" s="216"/>
      <c r="O415" s="216"/>
      <c r="P415" s="216"/>
      <c r="Q415" s="216"/>
      <c r="R415" s="216"/>
      <c r="S415" s="216"/>
      <c r="T415" s="217"/>
      <c r="AT415" s="211" t="s">
        <v>221</v>
      </c>
      <c r="AU415" s="211" t="s">
        <v>84</v>
      </c>
      <c r="AV415" s="14" t="s">
        <v>219</v>
      </c>
      <c r="AW415" s="14" t="s">
        <v>39</v>
      </c>
      <c r="AX415" s="14" t="s">
        <v>24</v>
      </c>
      <c r="AY415" s="211" t="s">
        <v>210</v>
      </c>
    </row>
    <row r="416" spans="2:65" s="346" customFormat="1" ht="20.45" customHeight="1">
      <c r="B416" s="333"/>
      <c r="C416" s="334" t="s">
        <v>720</v>
      </c>
      <c r="D416" s="334" t="s">
        <v>214</v>
      </c>
      <c r="E416" s="335" t="s">
        <v>721</v>
      </c>
      <c r="F416" s="336" t="s">
        <v>722</v>
      </c>
      <c r="G416" s="337" t="s">
        <v>111</v>
      </c>
      <c r="H416" s="338">
        <v>41.16</v>
      </c>
      <c r="I416" s="339"/>
      <c r="J416" s="339">
        <f>ROUND(I416*H416,2)</f>
        <v>0</v>
      </c>
      <c r="K416" s="336" t="s">
        <v>5</v>
      </c>
      <c r="L416" s="340"/>
      <c r="M416" s="341" t="s">
        <v>5</v>
      </c>
      <c r="N416" s="342" t="s">
        <v>47</v>
      </c>
      <c r="O416" s="343"/>
      <c r="P416" s="344">
        <f>O416*H416</f>
        <v>0</v>
      </c>
      <c r="Q416" s="344">
        <v>4.0000000000000002E-4</v>
      </c>
      <c r="R416" s="344">
        <f>Q416*H416</f>
        <v>1.6463999999999999E-2</v>
      </c>
      <c r="S416" s="344">
        <v>0</v>
      </c>
      <c r="T416" s="345">
        <f>S416*H416</f>
        <v>0</v>
      </c>
      <c r="AR416" s="347" t="s">
        <v>219</v>
      </c>
      <c r="AT416" s="347" t="s">
        <v>214</v>
      </c>
      <c r="AU416" s="347" t="s">
        <v>84</v>
      </c>
      <c r="AY416" s="347" t="s">
        <v>210</v>
      </c>
      <c r="BE416" s="348">
        <f>IF(N416="základní",J416,0)</f>
        <v>0</v>
      </c>
      <c r="BF416" s="348">
        <f>IF(N416="snížená",J416,0)</f>
        <v>0</v>
      </c>
      <c r="BG416" s="348">
        <f>IF(N416="zákl. přenesená",J416,0)</f>
        <v>0</v>
      </c>
      <c r="BH416" s="348">
        <f>IF(N416="sníž. přenesená",J416,0)</f>
        <v>0</v>
      </c>
      <c r="BI416" s="348">
        <f>IF(N416="nulová",J416,0)</f>
        <v>0</v>
      </c>
      <c r="BJ416" s="347" t="s">
        <v>24</v>
      </c>
      <c r="BK416" s="348">
        <f>ROUND(I416*H416,2)</f>
        <v>0</v>
      </c>
      <c r="BL416" s="347" t="s">
        <v>219</v>
      </c>
      <c r="BM416" s="347" t="s">
        <v>723</v>
      </c>
    </row>
    <row r="417" spans="2:65" s="1" customFormat="1" ht="81">
      <c r="B417" s="41"/>
      <c r="D417" s="195" t="s">
        <v>639</v>
      </c>
      <c r="F417" s="228" t="s">
        <v>724</v>
      </c>
      <c r="I417" s="229"/>
      <c r="L417" s="41"/>
      <c r="M417" s="230"/>
      <c r="N417" s="42"/>
      <c r="O417" s="42"/>
      <c r="P417" s="42"/>
      <c r="Q417" s="42"/>
      <c r="R417" s="42"/>
      <c r="S417" s="42"/>
      <c r="T417" s="70"/>
      <c r="AT417" s="24" t="s">
        <v>639</v>
      </c>
      <c r="AU417" s="24" t="s">
        <v>84</v>
      </c>
    </row>
    <row r="418" spans="2:65" s="13" customFormat="1">
      <c r="B418" s="202"/>
      <c r="D418" s="195" t="s">
        <v>221</v>
      </c>
      <c r="E418" s="203" t="s">
        <v>5</v>
      </c>
      <c r="F418" s="204" t="s">
        <v>725</v>
      </c>
      <c r="H418" s="205">
        <v>41.16</v>
      </c>
      <c r="I418" s="206"/>
      <c r="L418" s="202"/>
      <c r="M418" s="207"/>
      <c r="N418" s="208"/>
      <c r="O418" s="208"/>
      <c r="P418" s="208"/>
      <c r="Q418" s="208"/>
      <c r="R418" s="208"/>
      <c r="S418" s="208"/>
      <c r="T418" s="209"/>
      <c r="AT418" s="203" t="s">
        <v>221</v>
      </c>
      <c r="AU418" s="203" t="s">
        <v>84</v>
      </c>
      <c r="AV418" s="13" t="s">
        <v>84</v>
      </c>
      <c r="AW418" s="13" t="s">
        <v>39</v>
      </c>
      <c r="AX418" s="13" t="s">
        <v>76</v>
      </c>
      <c r="AY418" s="203" t="s">
        <v>210</v>
      </c>
    </row>
    <row r="419" spans="2:65" s="14" customFormat="1">
      <c r="B419" s="210"/>
      <c r="D419" s="195" t="s">
        <v>221</v>
      </c>
      <c r="E419" s="211" t="s">
        <v>149</v>
      </c>
      <c r="F419" s="212" t="s">
        <v>239</v>
      </c>
      <c r="H419" s="213">
        <v>41.16</v>
      </c>
      <c r="I419" s="214"/>
      <c r="L419" s="210"/>
      <c r="M419" s="215"/>
      <c r="N419" s="216"/>
      <c r="O419" s="216"/>
      <c r="P419" s="216"/>
      <c r="Q419" s="216"/>
      <c r="R419" s="216"/>
      <c r="S419" s="216"/>
      <c r="T419" s="217"/>
      <c r="AT419" s="211" t="s">
        <v>221</v>
      </c>
      <c r="AU419" s="211" t="s">
        <v>84</v>
      </c>
      <c r="AV419" s="14" t="s">
        <v>219</v>
      </c>
      <c r="AW419" s="14" t="s">
        <v>39</v>
      </c>
      <c r="AX419" s="14" t="s">
        <v>24</v>
      </c>
      <c r="AY419" s="211" t="s">
        <v>210</v>
      </c>
    </row>
    <row r="420" spans="2:65" s="330" customFormat="1" ht="14.45" customHeight="1">
      <c r="B420" s="317"/>
      <c r="C420" s="318" t="s">
        <v>726</v>
      </c>
      <c r="D420" s="318" t="s">
        <v>214</v>
      </c>
      <c r="E420" s="319" t="s">
        <v>727</v>
      </c>
      <c r="F420" s="320" t="s">
        <v>728</v>
      </c>
      <c r="G420" s="321" t="s">
        <v>111</v>
      </c>
      <c r="H420" s="322">
        <v>64.680000000000007</v>
      </c>
      <c r="I420" s="323"/>
      <c r="J420" s="323">
        <f>ROUND(I420*H420,2)</f>
        <v>0</v>
      </c>
      <c r="K420" s="320" t="s">
        <v>5</v>
      </c>
      <c r="L420" s="349" t="s">
        <v>2192</v>
      </c>
      <c r="M420" s="325" t="s">
        <v>5</v>
      </c>
      <c r="N420" s="326" t="s">
        <v>47</v>
      </c>
      <c r="O420" s="327"/>
      <c r="P420" s="328">
        <f>O420*H420</f>
        <v>0</v>
      </c>
      <c r="Q420" s="328">
        <v>4.0000000000000002E-4</v>
      </c>
      <c r="R420" s="328">
        <f>Q420*H420</f>
        <v>2.5872000000000003E-2</v>
      </c>
      <c r="S420" s="328">
        <v>0</v>
      </c>
      <c r="T420" s="329">
        <f>S420*H420</f>
        <v>0</v>
      </c>
      <c r="AR420" s="331" t="s">
        <v>219</v>
      </c>
      <c r="AT420" s="331" t="s">
        <v>214</v>
      </c>
      <c r="AU420" s="331" t="s">
        <v>84</v>
      </c>
      <c r="AY420" s="331" t="s">
        <v>210</v>
      </c>
      <c r="BE420" s="332">
        <f>IF(N420="základní",J420,0)</f>
        <v>0</v>
      </c>
      <c r="BF420" s="332">
        <f>IF(N420="snížená",J420,0)</f>
        <v>0</v>
      </c>
      <c r="BG420" s="332">
        <f>IF(N420="zákl. přenesená",J420,0)</f>
        <v>0</v>
      </c>
      <c r="BH420" s="332">
        <f>IF(N420="sníž. přenesená",J420,0)</f>
        <v>0</v>
      </c>
      <c r="BI420" s="332">
        <f>IF(N420="nulová",J420,0)</f>
        <v>0</v>
      </c>
      <c r="BJ420" s="331" t="s">
        <v>24</v>
      </c>
      <c r="BK420" s="332">
        <f>ROUND(I420*H420,2)</f>
        <v>0</v>
      </c>
      <c r="BL420" s="331" t="s">
        <v>219</v>
      </c>
      <c r="BM420" s="331" t="s">
        <v>729</v>
      </c>
    </row>
    <row r="421" spans="2:65" s="1" customFormat="1" ht="81">
      <c r="B421" s="41"/>
      <c r="D421" s="195" t="s">
        <v>639</v>
      </c>
      <c r="F421" s="228" t="s">
        <v>730</v>
      </c>
      <c r="I421" s="229"/>
      <c r="L421" s="41"/>
      <c r="M421" s="230"/>
      <c r="N421" s="42"/>
      <c r="O421" s="42"/>
      <c r="P421" s="42"/>
      <c r="Q421" s="42"/>
      <c r="R421" s="42"/>
      <c r="S421" s="42"/>
      <c r="T421" s="70"/>
      <c r="AT421" s="24" t="s">
        <v>639</v>
      </c>
      <c r="AU421" s="24" t="s">
        <v>84</v>
      </c>
    </row>
    <row r="422" spans="2:65" s="13" customFormat="1">
      <c r="B422" s="202"/>
      <c r="D422" s="195" t="s">
        <v>221</v>
      </c>
      <c r="E422" s="203" t="s">
        <v>5</v>
      </c>
      <c r="F422" s="204" t="s">
        <v>731</v>
      </c>
      <c r="H422" s="205">
        <v>64.680000000000007</v>
      </c>
      <c r="I422" s="206"/>
      <c r="L422" s="202"/>
      <c r="M422" s="207"/>
      <c r="N422" s="208"/>
      <c r="O422" s="208"/>
      <c r="P422" s="208"/>
      <c r="Q422" s="208"/>
      <c r="R422" s="208"/>
      <c r="S422" s="208"/>
      <c r="T422" s="209"/>
      <c r="AT422" s="203" t="s">
        <v>221</v>
      </c>
      <c r="AU422" s="203" t="s">
        <v>84</v>
      </c>
      <c r="AV422" s="13" t="s">
        <v>84</v>
      </c>
      <c r="AW422" s="13" t="s">
        <v>39</v>
      </c>
      <c r="AX422" s="13" t="s">
        <v>76</v>
      </c>
      <c r="AY422" s="203" t="s">
        <v>210</v>
      </c>
    </row>
    <row r="423" spans="2:65" s="14" customFormat="1">
      <c r="B423" s="210"/>
      <c r="D423" s="195" t="s">
        <v>221</v>
      </c>
      <c r="E423" s="211" t="s">
        <v>152</v>
      </c>
      <c r="F423" s="212" t="s">
        <v>239</v>
      </c>
      <c r="H423" s="213">
        <v>64.680000000000007</v>
      </c>
      <c r="I423" s="214"/>
      <c r="L423" s="210"/>
      <c r="M423" s="215"/>
      <c r="N423" s="216"/>
      <c r="O423" s="216"/>
      <c r="P423" s="216"/>
      <c r="Q423" s="216"/>
      <c r="R423" s="216"/>
      <c r="S423" s="216"/>
      <c r="T423" s="217"/>
      <c r="AT423" s="211" t="s">
        <v>221</v>
      </c>
      <c r="AU423" s="211" t="s">
        <v>84</v>
      </c>
      <c r="AV423" s="14" t="s">
        <v>219</v>
      </c>
      <c r="AW423" s="14" t="s">
        <v>39</v>
      </c>
      <c r="AX423" s="14" t="s">
        <v>24</v>
      </c>
      <c r="AY423" s="211" t="s">
        <v>210</v>
      </c>
    </row>
    <row r="424" spans="2:65" s="330" customFormat="1" ht="14.45" customHeight="1">
      <c r="B424" s="317"/>
      <c r="C424" s="318" t="s">
        <v>732</v>
      </c>
      <c r="D424" s="318" t="s">
        <v>214</v>
      </c>
      <c r="E424" s="319" t="s">
        <v>733</v>
      </c>
      <c r="F424" s="320" t="s">
        <v>734</v>
      </c>
      <c r="G424" s="321" t="s">
        <v>111</v>
      </c>
      <c r="H424" s="322">
        <v>23.65</v>
      </c>
      <c r="I424" s="323"/>
      <c r="J424" s="323">
        <f>ROUND(I424*H424,2)</f>
        <v>0</v>
      </c>
      <c r="K424" s="320" t="s">
        <v>5</v>
      </c>
      <c r="L424" s="324" t="s">
        <v>2191</v>
      </c>
      <c r="M424" s="325" t="s">
        <v>5</v>
      </c>
      <c r="N424" s="326" t="s">
        <v>47</v>
      </c>
      <c r="O424" s="327"/>
      <c r="P424" s="328">
        <f>O424*H424</f>
        <v>0</v>
      </c>
      <c r="Q424" s="328">
        <v>4.0000000000000002E-4</v>
      </c>
      <c r="R424" s="328">
        <f>Q424*H424</f>
        <v>9.4599999999999997E-3</v>
      </c>
      <c r="S424" s="328">
        <v>0</v>
      </c>
      <c r="T424" s="329">
        <f>S424*H424</f>
        <v>0</v>
      </c>
      <c r="AR424" s="331" t="s">
        <v>219</v>
      </c>
      <c r="AT424" s="331" t="s">
        <v>214</v>
      </c>
      <c r="AU424" s="331" t="s">
        <v>84</v>
      </c>
      <c r="AY424" s="331" t="s">
        <v>210</v>
      </c>
      <c r="BE424" s="332">
        <f>IF(N424="základní",J424,0)</f>
        <v>0</v>
      </c>
      <c r="BF424" s="332">
        <f>IF(N424="snížená",J424,0)</f>
        <v>0</v>
      </c>
      <c r="BG424" s="332">
        <f>IF(N424="zákl. přenesená",J424,0)</f>
        <v>0</v>
      </c>
      <c r="BH424" s="332">
        <f>IF(N424="sníž. přenesená",J424,0)</f>
        <v>0</v>
      </c>
      <c r="BI424" s="332">
        <f>IF(N424="nulová",J424,0)</f>
        <v>0</v>
      </c>
      <c r="BJ424" s="331" t="s">
        <v>24</v>
      </c>
      <c r="BK424" s="332">
        <f>ROUND(I424*H424,2)</f>
        <v>0</v>
      </c>
      <c r="BL424" s="331" t="s">
        <v>219</v>
      </c>
      <c r="BM424" s="331" t="s">
        <v>735</v>
      </c>
    </row>
    <row r="425" spans="2:65" s="1" customFormat="1" ht="27">
      <c r="B425" s="41"/>
      <c r="D425" s="195" t="s">
        <v>639</v>
      </c>
      <c r="F425" s="228" t="s">
        <v>736</v>
      </c>
      <c r="I425" s="229"/>
      <c r="L425" s="41"/>
      <c r="M425" s="230"/>
      <c r="N425" s="42"/>
      <c r="O425" s="42"/>
      <c r="P425" s="42"/>
      <c r="Q425" s="42"/>
      <c r="R425" s="42"/>
      <c r="S425" s="42"/>
      <c r="T425" s="70"/>
      <c r="AT425" s="24" t="s">
        <v>639</v>
      </c>
      <c r="AU425" s="24" t="s">
        <v>84</v>
      </c>
    </row>
    <row r="426" spans="2:65" s="13" customFormat="1">
      <c r="B426" s="202"/>
      <c r="D426" s="195" t="s">
        <v>221</v>
      </c>
      <c r="E426" s="203" t="s">
        <v>5</v>
      </c>
      <c r="F426" s="204" t="s">
        <v>737</v>
      </c>
      <c r="H426" s="205">
        <v>23.65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221</v>
      </c>
      <c r="AU426" s="203" t="s">
        <v>84</v>
      </c>
      <c r="AV426" s="13" t="s">
        <v>84</v>
      </c>
      <c r="AW426" s="13" t="s">
        <v>39</v>
      </c>
      <c r="AX426" s="13" t="s">
        <v>76</v>
      </c>
      <c r="AY426" s="203" t="s">
        <v>210</v>
      </c>
    </row>
    <row r="427" spans="2:65" s="14" customFormat="1">
      <c r="B427" s="210"/>
      <c r="D427" s="195" t="s">
        <v>221</v>
      </c>
      <c r="E427" s="211" t="s">
        <v>155</v>
      </c>
      <c r="F427" s="212" t="s">
        <v>239</v>
      </c>
      <c r="H427" s="213">
        <v>23.65</v>
      </c>
      <c r="I427" s="214"/>
      <c r="L427" s="210"/>
      <c r="M427" s="215"/>
      <c r="N427" s="216"/>
      <c r="O427" s="216"/>
      <c r="P427" s="216"/>
      <c r="Q427" s="216"/>
      <c r="R427" s="216"/>
      <c r="S427" s="216"/>
      <c r="T427" s="217"/>
      <c r="AT427" s="211" t="s">
        <v>221</v>
      </c>
      <c r="AU427" s="211" t="s">
        <v>84</v>
      </c>
      <c r="AV427" s="14" t="s">
        <v>219</v>
      </c>
      <c r="AW427" s="14" t="s">
        <v>39</v>
      </c>
      <c r="AX427" s="14" t="s">
        <v>24</v>
      </c>
      <c r="AY427" s="211" t="s">
        <v>210</v>
      </c>
    </row>
    <row r="428" spans="2:65" s="346" customFormat="1" ht="14.45" customHeight="1">
      <c r="B428" s="333"/>
      <c r="C428" s="334" t="s">
        <v>738</v>
      </c>
      <c r="D428" s="334" t="s">
        <v>214</v>
      </c>
      <c r="E428" s="335" t="s">
        <v>739</v>
      </c>
      <c r="F428" s="336" t="s">
        <v>740</v>
      </c>
      <c r="G428" s="337" t="s">
        <v>111</v>
      </c>
      <c r="H428" s="338">
        <v>1.966</v>
      </c>
      <c r="I428" s="339"/>
      <c r="J428" s="339">
        <f>ROUND(I428*H428,2)</f>
        <v>0</v>
      </c>
      <c r="K428" s="336" t="s">
        <v>5</v>
      </c>
      <c r="L428" s="340"/>
      <c r="M428" s="341" t="s">
        <v>5</v>
      </c>
      <c r="N428" s="342" t="s">
        <v>47</v>
      </c>
      <c r="O428" s="343"/>
      <c r="P428" s="344">
        <f>O428*H428</f>
        <v>0</v>
      </c>
      <c r="Q428" s="344">
        <v>4.0000000000000002E-4</v>
      </c>
      <c r="R428" s="344">
        <f>Q428*H428</f>
        <v>7.8640000000000003E-4</v>
      </c>
      <c r="S428" s="344">
        <v>0</v>
      </c>
      <c r="T428" s="345">
        <f>S428*H428</f>
        <v>0</v>
      </c>
      <c r="AR428" s="347" t="s">
        <v>219</v>
      </c>
      <c r="AT428" s="347" t="s">
        <v>214</v>
      </c>
      <c r="AU428" s="347" t="s">
        <v>84</v>
      </c>
      <c r="AY428" s="347" t="s">
        <v>210</v>
      </c>
      <c r="BE428" s="348">
        <f>IF(N428="základní",J428,0)</f>
        <v>0</v>
      </c>
      <c r="BF428" s="348">
        <f>IF(N428="snížená",J428,0)</f>
        <v>0</v>
      </c>
      <c r="BG428" s="348">
        <f>IF(N428="zákl. přenesená",J428,0)</f>
        <v>0</v>
      </c>
      <c r="BH428" s="348">
        <f>IF(N428="sníž. přenesená",J428,0)</f>
        <v>0</v>
      </c>
      <c r="BI428" s="348">
        <f>IF(N428="nulová",J428,0)</f>
        <v>0</v>
      </c>
      <c r="BJ428" s="347" t="s">
        <v>24</v>
      </c>
      <c r="BK428" s="348">
        <f>ROUND(I428*H428,2)</f>
        <v>0</v>
      </c>
      <c r="BL428" s="347" t="s">
        <v>219</v>
      </c>
      <c r="BM428" s="347" t="s">
        <v>741</v>
      </c>
    </row>
    <row r="429" spans="2:65" s="1" customFormat="1" ht="27">
      <c r="B429" s="41"/>
      <c r="D429" s="195" t="s">
        <v>639</v>
      </c>
      <c r="F429" s="228" t="s">
        <v>742</v>
      </c>
      <c r="I429" s="229"/>
      <c r="L429" s="41"/>
      <c r="M429" s="230"/>
      <c r="N429" s="42"/>
      <c r="O429" s="42"/>
      <c r="P429" s="42"/>
      <c r="Q429" s="42"/>
      <c r="R429" s="42"/>
      <c r="S429" s="42"/>
      <c r="T429" s="70"/>
      <c r="AT429" s="24" t="s">
        <v>639</v>
      </c>
      <c r="AU429" s="24" t="s">
        <v>84</v>
      </c>
    </row>
    <row r="430" spans="2:65" s="13" customFormat="1">
      <c r="B430" s="202"/>
      <c r="D430" s="195" t="s">
        <v>221</v>
      </c>
      <c r="E430" s="203" t="s">
        <v>5</v>
      </c>
      <c r="F430" s="204" t="s">
        <v>743</v>
      </c>
      <c r="H430" s="205">
        <v>2.7</v>
      </c>
      <c r="I430" s="206"/>
      <c r="L430" s="202"/>
      <c r="M430" s="207"/>
      <c r="N430" s="208"/>
      <c r="O430" s="208"/>
      <c r="P430" s="208"/>
      <c r="Q430" s="208"/>
      <c r="R430" s="208"/>
      <c r="S430" s="208"/>
      <c r="T430" s="209"/>
      <c r="AT430" s="203" t="s">
        <v>221</v>
      </c>
      <c r="AU430" s="203" t="s">
        <v>84</v>
      </c>
      <c r="AV430" s="13" t="s">
        <v>84</v>
      </c>
      <c r="AW430" s="13" t="s">
        <v>39</v>
      </c>
      <c r="AX430" s="13" t="s">
        <v>76</v>
      </c>
      <c r="AY430" s="203" t="s">
        <v>210</v>
      </c>
    </row>
    <row r="431" spans="2:65" s="13" customFormat="1">
      <c r="B431" s="202"/>
      <c r="D431" s="195" t="s">
        <v>221</v>
      </c>
      <c r="E431" s="203" t="s">
        <v>5</v>
      </c>
      <c r="F431" s="204" t="s">
        <v>744</v>
      </c>
      <c r="H431" s="205">
        <v>-0.73399999999999999</v>
      </c>
      <c r="I431" s="206"/>
      <c r="L431" s="202"/>
      <c r="M431" s="207"/>
      <c r="N431" s="208"/>
      <c r="O431" s="208"/>
      <c r="P431" s="208"/>
      <c r="Q431" s="208"/>
      <c r="R431" s="208"/>
      <c r="S431" s="208"/>
      <c r="T431" s="209"/>
      <c r="AT431" s="203" t="s">
        <v>221</v>
      </c>
      <c r="AU431" s="203" t="s">
        <v>84</v>
      </c>
      <c r="AV431" s="13" t="s">
        <v>84</v>
      </c>
      <c r="AW431" s="13" t="s">
        <v>39</v>
      </c>
      <c r="AX431" s="13" t="s">
        <v>76</v>
      </c>
      <c r="AY431" s="203" t="s">
        <v>210</v>
      </c>
    </row>
    <row r="432" spans="2:65" s="14" customFormat="1">
      <c r="B432" s="210"/>
      <c r="D432" s="195" t="s">
        <v>221</v>
      </c>
      <c r="E432" s="211" t="s">
        <v>124</v>
      </c>
      <c r="F432" s="212" t="s">
        <v>239</v>
      </c>
      <c r="H432" s="213">
        <v>1.966</v>
      </c>
      <c r="I432" s="214"/>
      <c r="L432" s="210"/>
      <c r="M432" s="215"/>
      <c r="N432" s="216"/>
      <c r="O432" s="216"/>
      <c r="P432" s="216"/>
      <c r="Q432" s="216"/>
      <c r="R432" s="216"/>
      <c r="S432" s="216"/>
      <c r="T432" s="217"/>
      <c r="AT432" s="211" t="s">
        <v>221</v>
      </c>
      <c r="AU432" s="211" t="s">
        <v>84</v>
      </c>
      <c r="AV432" s="14" t="s">
        <v>219</v>
      </c>
      <c r="AW432" s="14" t="s">
        <v>39</v>
      </c>
      <c r="AX432" s="14" t="s">
        <v>24</v>
      </c>
      <c r="AY432" s="211" t="s">
        <v>210</v>
      </c>
    </row>
    <row r="433" spans="2:65" s="330" customFormat="1" ht="20.45" customHeight="1">
      <c r="B433" s="317"/>
      <c r="C433" s="318" t="s">
        <v>745</v>
      </c>
      <c r="D433" s="318" t="s">
        <v>214</v>
      </c>
      <c r="E433" s="319" t="s">
        <v>746</v>
      </c>
      <c r="F433" s="320" t="s">
        <v>747</v>
      </c>
      <c r="G433" s="321" t="s">
        <v>111</v>
      </c>
      <c r="H433" s="322">
        <v>3.15</v>
      </c>
      <c r="I433" s="323"/>
      <c r="J433" s="323">
        <f>ROUND(I433*H433,2)</f>
        <v>0</v>
      </c>
      <c r="K433" s="320" t="s">
        <v>5</v>
      </c>
      <c r="L433" s="324" t="s">
        <v>2191</v>
      </c>
      <c r="M433" s="325" t="s">
        <v>5</v>
      </c>
      <c r="N433" s="326" t="s">
        <v>47</v>
      </c>
      <c r="O433" s="327"/>
      <c r="P433" s="328">
        <f>O433*H433</f>
        <v>0</v>
      </c>
      <c r="Q433" s="328">
        <v>4.0000000000000002E-4</v>
      </c>
      <c r="R433" s="328">
        <f>Q433*H433</f>
        <v>1.2600000000000001E-3</v>
      </c>
      <c r="S433" s="328">
        <v>0</v>
      </c>
      <c r="T433" s="329">
        <f>S433*H433</f>
        <v>0</v>
      </c>
      <c r="AR433" s="331" t="s">
        <v>219</v>
      </c>
      <c r="AT433" s="331" t="s">
        <v>214</v>
      </c>
      <c r="AU433" s="331" t="s">
        <v>84</v>
      </c>
      <c r="AY433" s="331" t="s">
        <v>210</v>
      </c>
      <c r="BE433" s="332">
        <f>IF(N433="základní",J433,0)</f>
        <v>0</v>
      </c>
      <c r="BF433" s="332">
        <f>IF(N433="snížená",J433,0)</f>
        <v>0</v>
      </c>
      <c r="BG433" s="332">
        <f>IF(N433="zákl. přenesená",J433,0)</f>
        <v>0</v>
      </c>
      <c r="BH433" s="332">
        <f>IF(N433="sníž. přenesená",J433,0)</f>
        <v>0</v>
      </c>
      <c r="BI433" s="332">
        <f>IF(N433="nulová",J433,0)</f>
        <v>0</v>
      </c>
      <c r="BJ433" s="331" t="s">
        <v>24</v>
      </c>
      <c r="BK433" s="332">
        <f>ROUND(I433*H433,2)</f>
        <v>0</v>
      </c>
      <c r="BL433" s="331" t="s">
        <v>219</v>
      </c>
      <c r="BM433" s="331" t="s">
        <v>748</v>
      </c>
    </row>
    <row r="434" spans="2:65" s="1" customFormat="1" ht="94.5">
      <c r="B434" s="41"/>
      <c r="D434" s="195" t="s">
        <v>639</v>
      </c>
      <c r="F434" s="228" t="s">
        <v>749</v>
      </c>
      <c r="I434" s="229"/>
      <c r="L434" s="41"/>
      <c r="M434" s="230"/>
      <c r="N434" s="42"/>
      <c r="O434" s="42"/>
      <c r="P434" s="42"/>
      <c r="Q434" s="42"/>
      <c r="R434" s="42"/>
      <c r="S434" s="42"/>
      <c r="T434" s="70"/>
      <c r="AT434" s="24" t="s">
        <v>639</v>
      </c>
      <c r="AU434" s="24" t="s">
        <v>84</v>
      </c>
    </row>
    <row r="435" spans="2:65" s="13" customFormat="1">
      <c r="B435" s="202"/>
      <c r="D435" s="195" t="s">
        <v>221</v>
      </c>
      <c r="E435" s="203" t="s">
        <v>5</v>
      </c>
      <c r="F435" s="204" t="s">
        <v>750</v>
      </c>
      <c r="H435" s="205">
        <v>3.15</v>
      </c>
      <c r="I435" s="206"/>
      <c r="L435" s="202"/>
      <c r="M435" s="207"/>
      <c r="N435" s="208"/>
      <c r="O435" s="208"/>
      <c r="P435" s="208"/>
      <c r="Q435" s="208"/>
      <c r="R435" s="208"/>
      <c r="S435" s="208"/>
      <c r="T435" s="209"/>
      <c r="AT435" s="203" t="s">
        <v>221</v>
      </c>
      <c r="AU435" s="203" t="s">
        <v>84</v>
      </c>
      <c r="AV435" s="13" t="s">
        <v>84</v>
      </c>
      <c r="AW435" s="13" t="s">
        <v>39</v>
      </c>
      <c r="AX435" s="13" t="s">
        <v>76</v>
      </c>
      <c r="AY435" s="203" t="s">
        <v>210</v>
      </c>
    </row>
    <row r="436" spans="2:65" s="14" customFormat="1">
      <c r="B436" s="210"/>
      <c r="D436" s="195" t="s">
        <v>221</v>
      </c>
      <c r="E436" s="211" t="s">
        <v>127</v>
      </c>
      <c r="F436" s="212" t="s">
        <v>239</v>
      </c>
      <c r="H436" s="213">
        <v>3.15</v>
      </c>
      <c r="I436" s="214"/>
      <c r="L436" s="210"/>
      <c r="M436" s="215"/>
      <c r="N436" s="216"/>
      <c r="O436" s="216"/>
      <c r="P436" s="216"/>
      <c r="Q436" s="216"/>
      <c r="R436" s="216"/>
      <c r="S436" s="216"/>
      <c r="T436" s="217"/>
      <c r="AT436" s="211" t="s">
        <v>221</v>
      </c>
      <c r="AU436" s="211" t="s">
        <v>84</v>
      </c>
      <c r="AV436" s="14" t="s">
        <v>219</v>
      </c>
      <c r="AW436" s="14" t="s">
        <v>39</v>
      </c>
      <c r="AX436" s="14" t="s">
        <v>24</v>
      </c>
      <c r="AY436" s="211" t="s">
        <v>210</v>
      </c>
    </row>
    <row r="437" spans="2:65" s="11" customFormat="1" ht="22.35" customHeight="1">
      <c r="B437" s="168"/>
      <c r="D437" s="169" t="s">
        <v>75</v>
      </c>
      <c r="E437" s="179" t="s">
        <v>751</v>
      </c>
      <c r="F437" s="179" t="s">
        <v>752</v>
      </c>
      <c r="I437" s="171"/>
      <c r="J437" s="180">
        <f>BK437</f>
        <v>0</v>
      </c>
      <c r="L437" s="168"/>
      <c r="M437" s="173"/>
      <c r="N437" s="174"/>
      <c r="O437" s="174"/>
      <c r="P437" s="175">
        <f>P438</f>
        <v>0</v>
      </c>
      <c r="Q437" s="174"/>
      <c r="R437" s="175">
        <f>R438</f>
        <v>0</v>
      </c>
      <c r="S437" s="174"/>
      <c r="T437" s="176">
        <f>T438</f>
        <v>0</v>
      </c>
      <c r="AR437" s="169" t="s">
        <v>24</v>
      </c>
      <c r="AT437" s="177" t="s">
        <v>75</v>
      </c>
      <c r="AU437" s="177" t="s">
        <v>84</v>
      </c>
      <c r="AY437" s="169" t="s">
        <v>210</v>
      </c>
      <c r="BK437" s="178">
        <f>BK438</f>
        <v>0</v>
      </c>
    </row>
    <row r="438" spans="2:65" s="1" customFormat="1" ht="20.45" customHeight="1">
      <c r="B438" s="181"/>
      <c r="C438" s="182" t="s">
        <v>753</v>
      </c>
      <c r="D438" s="182" t="s">
        <v>214</v>
      </c>
      <c r="E438" s="183" t="s">
        <v>754</v>
      </c>
      <c r="F438" s="184" t="s">
        <v>755</v>
      </c>
      <c r="G438" s="185" t="s">
        <v>277</v>
      </c>
      <c r="H438" s="186">
        <v>69.727999999999994</v>
      </c>
      <c r="I438" s="187"/>
      <c r="J438" s="188">
        <f>ROUND(I438*H438,2)</f>
        <v>0</v>
      </c>
      <c r="K438" s="184" t="s">
        <v>218</v>
      </c>
      <c r="L438" s="41"/>
      <c r="M438" s="189" t="s">
        <v>5</v>
      </c>
      <c r="N438" s="190" t="s">
        <v>47</v>
      </c>
      <c r="O438" s="42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AR438" s="24" t="s">
        <v>219</v>
      </c>
      <c r="AT438" s="24" t="s">
        <v>214</v>
      </c>
      <c r="AU438" s="24" t="s">
        <v>212</v>
      </c>
      <c r="AY438" s="24" t="s">
        <v>210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4" t="s">
        <v>24</v>
      </c>
      <c r="BK438" s="193">
        <f>ROUND(I438*H438,2)</f>
        <v>0</v>
      </c>
      <c r="BL438" s="24" t="s">
        <v>219</v>
      </c>
      <c r="BM438" s="24" t="s">
        <v>756</v>
      </c>
    </row>
    <row r="439" spans="2:65" s="11" customFormat="1" ht="29.85" customHeight="1">
      <c r="B439" s="168"/>
      <c r="D439" s="169" t="s">
        <v>75</v>
      </c>
      <c r="E439" s="179" t="s">
        <v>757</v>
      </c>
      <c r="F439" s="179" t="s">
        <v>758</v>
      </c>
      <c r="I439" s="171"/>
      <c r="J439" s="180">
        <f>BK439</f>
        <v>0</v>
      </c>
      <c r="L439" s="168"/>
      <c r="M439" s="173"/>
      <c r="N439" s="174"/>
      <c r="O439" s="174"/>
      <c r="P439" s="175">
        <f>SUM(P440:P443)</f>
        <v>0</v>
      </c>
      <c r="Q439" s="174"/>
      <c r="R439" s="175">
        <f>SUM(R440:R443)</f>
        <v>0</v>
      </c>
      <c r="S439" s="174"/>
      <c r="T439" s="176">
        <f>SUM(T440:T443)</f>
        <v>0</v>
      </c>
      <c r="AR439" s="169" t="s">
        <v>24</v>
      </c>
      <c r="AT439" s="177" t="s">
        <v>75</v>
      </c>
      <c r="AU439" s="177" t="s">
        <v>24</v>
      </c>
      <c r="AY439" s="169" t="s">
        <v>210</v>
      </c>
      <c r="BK439" s="178">
        <f>SUM(BK440:BK443)</f>
        <v>0</v>
      </c>
    </row>
    <row r="440" spans="2:65" s="1" customFormat="1" ht="20.45" customHeight="1">
      <c r="B440" s="181"/>
      <c r="C440" s="182" t="s">
        <v>759</v>
      </c>
      <c r="D440" s="182" t="s">
        <v>214</v>
      </c>
      <c r="E440" s="183" t="s">
        <v>760</v>
      </c>
      <c r="F440" s="184" t="s">
        <v>761</v>
      </c>
      <c r="G440" s="185" t="s">
        <v>277</v>
      </c>
      <c r="H440" s="186">
        <v>157.292</v>
      </c>
      <c r="I440" s="187"/>
      <c r="J440" s="188">
        <f>ROUND(I440*H440,2)</f>
        <v>0</v>
      </c>
      <c r="K440" s="184" t="s">
        <v>218</v>
      </c>
      <c r="L440" s="41"/>
      <c r="M440" s="189" t="s">
        <v>5</v>
      </c>
      <c r="N440" s="190" t="s">
        <v>47</v>
      </c>
      <c r="O440" s="42"/>
      <c r="P440" s="191">
        <f>O440*H440</f>
        <v>0</v>
      </c>
      <c r="Q440" s="191">
        <v>0</v>
      </c>
      <c r="R440" s="191">
        <f>Q440*H440</f>
        <v>0</v>
      </c>
      <c r="S440" s="191">
        <v>0</v>
      </c>
      <c r="T440" s="192">
        <f>S440*H440</f>
        <v>0</v>
      </c>
      <c r="AR440" s="24" t="s">
        <v>219</v>
      </c>
      <c r="AT440" s="24" t="s">
        <v>214</v>
      </c>
      <c r="AU440" s="24" t="s">
        <v>84</v>
      </c>
      <c r="AY440" s="24" t="s">
        <v>210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4" t="s">
        <v>24</v>
      </c>
      <c r="BK440" s="193">
        <f>ROUND(I440*H440,2)</f>
        <v>0</v>
      </c>
      <c r="BL440" s="24" t="s">
        <v>219</v>
      </c>
      <c r="BM440" s="24" t="s">
        <v>762</v>
      </c>
    </row>
    <row r="441" spans="2:65" s="1" customFormat="1" ht="20.45" customHeight="1">
      <c r="B441" s="181"/>
      <c r="C441" s="182" t="s">
        <v>763</v>
      </c>
      <c r="D441" s="182" t="s">
        <v>214</v>
      </c>
      <c r="E441" s="183" t="s">
        <v>764</v>
      </c>
      <c r="F441" s="184" t="s">
        <v>765</v>
      </c>
      <c r="G441" s="185" t="s">
        <v>277</v>
      </c>
      <c r="H441" s="186">
        <v>2988.5479999999998</v>
      </c>
      <c r="I441" s="187"/>
      <c r="J441" s="188">
        <f>ROUND(I441*H441,2)</f>
        <v>0</v>
      </c>
      <c r="K441" s="184" t="s">
        <v>218</v>
      </c>
      <c r="L441" s="41"/>
      <c r="M441" s="189" t="s">
        <v>5</v>
      </c>
      <c r="N441" s="190" t="s">
        <v>47</v>
      </c>
      <c r="O441" s="42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AR441" s="24" t="s">
        <v>219</v>
      </c>
      <c r="AT441" s="24" t="s">
        <v>214</v>
      </c>
      <c r="AU441" s="24" t="s">
        <v>84</v>
      </c>
      <c r="AY441" s="24" t="s">
        <v>210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4" t="s">
        <v>24</v>
      </c>
      <c r="BK441" s="193">
        <f>ROUND(I441*H441,2)</f>
        <v>0</v>
      </c>
      <c r="BL441" s="24" t="s">
        <v>219</v>
      </c>
      <c r="BM441" s="24" t="s">
        <v>766</v>
      </c>
    </row>
    <row r="442" spans="2:65" s="13" customFormat="1">
      <c r="B442" s="202"/>
      <c r="D442" s="195" t="s">
        <v>221</v>
      </c>
      <c r="F442" s="204" t="s">
        <v>767</v>
      </c>
      <c r="H442" s="205">
        <v>2988.5479999999998</v>
      </c>
      <c r="I442" s="206"/>
      <c r="L442" s="202"/>
      <c r="M442" s="207"/>
      <c r="N442" s="208"/>
      <c r="O442" s="208"/>
      <c r="P442" s="208"/>
      <c r="Q442" s="208"/>
      <c r="R442" s="208"/>
      <c r="S442" s="208"/>
      <c r="T442" s="209"/>
      <c r="AT442" s="203" t="s">
        <v>221</v>
      </c>
      <c r="AU442" s="203" t="s">
        <v>84</v>
      </c>
      <c r="AV442" s="13" t="s">
        <v>84</v>
      </c>
      <c r="AW442" s="13" t="s">
        <v>6</v>
      </c>
      <c r="AX442" s="13" t="s">
        <v>24</v>
      </c>
      <c r="AY442" s="203" t="s">
        <v>210</v>
      </c>
    </row>
    <row r="443" spans="2:65" s="1" customFormat="1" ht="14.45" customHeight="1">
      <c r="B443" s="181"/>
      <c r="C443" s="182" t="s">
        <v>768</v>
      </c>
      <c r="D443" s="182" t="s">
        <v>214</v>
      </c>
      <c r="E443" s="183" t="s">
        <v>769</v>
      </c>
      <c r="F443" s="184" t="s">
        <v>770</v>
      </c>
      <c r="G443" s="185" t="s">
        <v>277</v>
      </c>
      <c r="H443" s="186">
        <v>157.292</v>
      </c>
      <c r="I443" s="187"/>
      <c r="J443" s="188">
        <f>ROUND(I443*H443,2)</f>
        <v>0</v>
      </c>
      <c r="K443" s="184" t="s">
        <v>218</v>
      </c>
      <c r="L443" s="41"/>
      <c r="M443" s="189" t="s">
        <v>5</v>
      </c>
      <c r="N443" s="190" t="s">
        <v>47</v>
      </c>
      <c r="O443" s="42"/>
      <c r="P443" s="191">
        <f>O443*H443</f>
        <v>0</v>
      </c>
      <c r="Q443" s="191">
        <v>0</v>
      </c>
      <c r="R443" s="191">
        <f>Q443*H443</f>
        <v>0</v>
      </c>
      <c r="S443" s="191">
        <v>0</v>
      </c>
      <c r="T443" s="192">
        <f>S443*H443</f>
        <v>0</v>
      </c>
      <c r="AR443" s="24" t="s">
        <v>219</v>
      </c>
      <c r="AT443" s="24" t="s">
        <v>214</v>
      </c>
      <c r="AU443" s="24" t="s">
        <v>84</v>
      </c>
      <c r="AY443" s="24" t="s">
        <v>210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24" t="s">
        <v>24</v>
      </c>
      <c r="BK443" s="193">
        <f>ROUND(I443*H443,2)</f>
        <v>0</v>
      </c>
      <c r="BL443" s="24" t="s">
        <v>219</v>
      </c>
      <c r="BM443" s="24" t="s">
        <v>771</v>
      </c>
    </row>
    <row r="444" spans="2:65" s="11" customFormat="1" ht="37.35" customHeight="1">
      <c r="B444" s="168"/>
      <c r="D444" s="169" t="s">
        <v>75</v>
      </c>
      <c r="E444" s="170" t="s">
        <v>772</v>
      </c>
      <c r="F444" s="170" t="s">
        <v>773</v>
      </c>
      <c r="I444" s="171"/>
      <c r="J444" s="172">
        <f>BK444</f>
        <v>0</v>
      </c>
      <c r="L444" s="168"/>
      <c r="M444" s="173"/>
      <c r="N444" s="174"/>
      <c r="O444" s="174"/>
      <c r="P444" s="175">
        <f>P445+P522+P528+P597+P601+P615+P670+P678+P694+P713+P723+P757+P784</f>
        <v>0</v>
      </c>
      <c r="Q444" s="174"/>
      <c r="R444" s="175">
        <f>R445+R522+R528+R597+R601+R615+R670+R678+R694+R713+R723+R757+R784</f>
        <v>12.792092829003998</v>
      </c>
      <c r="S444" s="174"/>
      <c r="T444" s="176">
        <f>T445+T522+T528+T597+T601+T615+T670+T678+T694+T713+T723+T757+T784</f>
        <v>1.4263093200000001</v>
      </c>
      <c r="AR444" s="169" t="s">
        <v>84</v>
      </c>
      <c r="AT444" s="177" t="s">
        <v>75</v>
      </c>
      <c r="AU444" s="177" t="s">
        <v>76</v>
      </c>
      <c r="AY444" s="169" t="s">
        <v>210</v>
      </c>
      <c r="BK444" s="178">
        <f>BK445+BK522+BK528+BK597+BK601+BK615+BK670+BK678+BK694+BK713+BK723+BK757+BK784</f>
        <v>0</v>
      </c>
    </row>
    <row r="445" spans="2:65" s="11" customFormat="1" ht="19.899999999999999" customHeight="1">
      <c r="B445" s="168"/>
      <c r="D445" s="169" t="s">
        <v>75</v>
      </c>
      <c r="E445" s="179" t="s">
        <v>774</v>
      </c>
      <c r="F445" s="179" t="s">
        <v>775</v>
      </c>
      <c r="I445" s="171"/>
      <c r="J445" s="180">
        <f>BK445</f>
        <v>0</v>
      </c>
      <c r="L445" s="168"/>
      <c r="M445" s="173"/>
      <c r="N445" s="174"/>
      <c r="O445" s="174"/>
      <c r="P445" s="175">
        <f>SUM(P446:P521)</f>
        <v>0</v>
      </c>
      <c r="Q445" s="174"/>
      <c r="R445" s="175">
        <f>SUM(R446:R521)</f>
        <v>1.1141435099999999</v>
      </c>
      <c r="S445" s="174"/>
      <c r="T445" s="176">
        <f>SUM(T446:T521)</f>
        <v>0.18274799999999999</v>
      </c>
      <c r="AR445" s="169" t="s">
        <v>84</v>
      </c>
      <c r="AT445" s="177" t="s">
        <v>75</v>
      </c>
      <c r="AU445" s="177" t="s">
        <v>24</v>
      </c>
      <c r="AY445" s="169" t="s">
        <v>210</v>
      </c>
      <c r="BK445" s="178">
        <f>SUM(BK446:BK521)</f>
        <v>0</v>
      </c>
    </row>
    <row r="446" spans="2:65" s="1" customFormat="1" ht="20.45" customHeight="1">
      <c r="B446" s="181"/>
      <c r="C446" s="182" t="s">
        <v>776</v>
      </c>
      <c r="D446" s="182" t="s">
        <v>214</v>
      </c>
      <c r="E446" s="183" t="s">
        <v>777</v>
      </c>
      <c r="F446" s="184" t="s">
        <v>778</v>
      </c>
      <c r="G446" s="185" t="s">
        <v>111</v>
      </c>
      <c r="H446" s="186">
        <v>49.017000000000003</v>
      </c>
      <c r="I446" s="187"/>
      <c r="J446" s="188">
        <f>ROUND(I446*H446,2)</f>
        <v>0</v>
      </c>
      <c r="K446" s="184" t="s">
        <v>218</v>
      </c>
      <c r="L446" s="41"/>
      <c r="M446" s="189" t="s">
        <v>5</v>
      </c>
      <c r="N446" s="190" t="s">
        <v>47</v>
      </c>
      <c r="O446" s="42"/>
      <c r="P446" s="191">
        <f>O446*H446</f>
        <v>0</v>
      </c>
      <c r="Q446" s="191">
        <v>3.0000000000000001E-5</v>
      </c>
      <c r="R446" s="191">
        <f>Q446*H446</f>
        <v>1.4705100000000002E-3</v>
      </c>
      <c r="S446" s="191">
        <v>0</v>
      </c>
      <c r="T446" s="192">
        <f>S446*H446</f>
        <v>0</v>
      </c>
      <c r="AR446" s="24" t="s">
        <v>285</v>
      </c>
      <c r="AT446" s="24" t="s">
        <v>214</v>
      </c>
      <c r="AU446" s="24" t="s">
        <v>84</v>
      </c>
      <c r="AY446" s="24" t="s">
        <v>210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4" t="s">
        <v>24</v>
      </c>
      <c r="BK446" s="193">
        <f>ROUND(I446*H446,2)</f>
        <v>0</v>
      </c>
      <c r="BL446" s="24" t="s">
        <v>285</v>
      </c>
      <c r="BM446" s="24" t="s">
        <v>779</v>
      </c>
    </row>
    <row r="447" spans="2:65" s="13" customFormat="1">
      <c r="B447" s="202"/>
      <c r="D447" s="195" t="s">
        <v>221</v>
      </c>
      <c r="E447" s="203" t="s">
        <v>5</v>
      </c>
      <c r="F447" s="204" t="s">
        <v>669</v>
      </c>
      <c r="H447" s="205">
        <v>49.017000000000003</v>
      </c>
      <c r="I447" s="206"/>
      <c r="L447" s="202"/>
      <c r="M447" s="207"/>
      <c r="N447" s="208"/>
      <c r="O447" s="208"/>
      <c r="P447" s="208"/>
      <c r="Q447" s="208"/>
      <c r="R447" s="208"/>
      <c r="S447" s="208"/>
      <c r="T447" s="209"/>
      <c r="AT447" s="203" t="s">
        <v>221</v>
      </c>
      <c r="AU447" s="203" t="s">
        <v>84</v>
      </c>
      <c r="AV447" s="13" t="s">
        <v>84</v>
      </c>
      <c r="AW447" s="13" t="s">
        <v>39</v>
      </c>
      <c r="AX447" s="13" t="s">
        <v>24</v>
      </c>
      <c r="AY447" s="203" t="s">
        <v>210</v>
      </c>
    </row>
    <row r="448" spans="2:65" s="1" customFormat="1" ht="20.45" customHeight="1">
      <c r="B448" s="181"/>
      <c r="C448" s="182" t="s">
        <v>751</v>
      </c>
      <c r="D448" s="182" t="s">
        <v>214</v>
      </c>
      <c r="E448" s="183" t="s">
        <v>780</v>
      </c>
      <c r="F448" s="184" t="s">
        <v>781</v>
      </c>
      <c r="G448" s="185" t="s">
        <v>111</v>
      </c>
      <c r="H448" s="186">
        <v>24.818999999999999</v>
      </c>
      <c r="I448" s="187"/>
      <c r="J448" s="188">
        <f>ROUND(I448*H448,2)</f>
        <v>0</v>
      </c>
      <c r="K448" s="184" t="s">
        <v>218</v>
      </c>
      <c r="L448" s="41"/>
      <c r="M448" s="189" t="s">
        <v>5</v>
      </c>
      <c r="N448" s="190" t="s">
        <v>47</v>
      </c>
      <c r="O448" s="42"/>
      <c r="P448" s="191">
        <f>O448*H448</f>
        <v>0</v>
      </c>
      <c r="Q448" s="191">
        <v>3.0000000000000001E-5</v>
      </c>
      <c r="R448" s="191">
        <f>Q448*H448</f>
        <v>7.4456999999999995E-4</v>
      </c>
      <c r="S448" s="191">
        <v>0</v>
      </c>
      <c r="T448" s="192">
        <f>S448*H448</f>
        <v>0</v>
      </c>
      <c r="AR448" s="24" t="s">
        <v>285</v>
      </c>
      <c r="AT448" s="24" t="s">
        <v>214</v>
      </c>
      <c r="AU448" s="24" t="s">
        <v>84</v>
      </c>
      <c r="AY448" s="24" t="s">
        <v>210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4" t="s">
        <v>24</v>
      </c>
      <c r="BK448" s="193">
        <f>ROUND(I448*H448,2)</f>
        <v>0</v>
      </c>
      <c r="BL448" s="24" t="s">
        <v>285</v>
      </c>
      <c r="BM448" s="24" t="s">
        <v>782</v>
      </c>
    </row>
    <row r="449" spans="2:65" s="13" customFormat="1">
      <c r="B449" s="202"/>
      <c r="D449" s="195" t="s">
        <v>221</v>
      </c>
      <c r="E449" s="203" t="s">
        <v>5</v>
      </c>
      <c r="F449" s="204" t="s">
        <v>670</v>
      </c>
      <c r="H449" s="205">
        <v>24.818999999999999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221</v>
      </c>
      <c r="AU449" s="203" t="s">
        <v>84</v>
      </c>
      <c r="AV449" s="13" t="s">
        <v>84</v>
      </c>
      <c r="AW449" s="13" t="s">
        <v>39</v>
      </c>
      <c r="AX449" s="13" t="s">
        <v>24</v>
      </c>
      <c r="AY449" s="203" t="s">
        <v>210</v>
      </c>
    </row>
    <row r="450" spans="2:65" s="1" customFormat="1" ht="14.45" customHeight="1">
      <c r="B450" s="181"/>
      <c r="C450" s="218" t="s">
        <v>30</v>
      </c>
      <c r="D450" s="218" t="s">
        <v>374</v>
      </c>
      <c r="E450" s="219" t="s">
        <v>783</v>
      </c>
      <c r="F450" s="220" t="s">
        <v>784</v>
      </c>
      <c r="G450" s="221" t="s">
        <v>277</v>
      </c>
      <c r="H450" s="222">
        <v>7.3999999999999996E-2</v>
      </c>
      <c r="I450" s="223"/>
      <c r="J450" s="224">
        <f>ROUND(I450*H450,2)</f>
        <v>0</v>
      </c>
      <c r="K450" s="220" t="s">
        <v>5</v>
      </c>
      <c r="L450" s="225"/>
      <c r="M450" s="226" t="s">
        <v>5</v>
      </c>
      <c r="N450" s="227" t="s">
        <v>47</v>
      </c>
      <c r="O450" s="42"/>
      <c r="P450" s="191">
        <f>O450*H450</f>
        <v>0</v>
      </c>
      <c r="Q450" s="191">
        <v>1</v>
      </c>
      <c r="R450" s="191">
        <f>Q450*H450</f>
        <v>7.3999999999999996E-2</v>
      </c>
      <c r="S450" s="191">
        <v>0</v>
      </c>
      <c r="T450" s="192">
        <f>S450*H450</f>
        <v>0</v>
      </c>
      <c r="AR450" s="24" t="s">
        <v>377</v>
      </c>
      <c r="AT450" s="24" t="s">
        <v>374</v>
      </c>
      <c r="AU450" s="24" t="s">
        <v>84</v>
      </c>
      <c r="AY450" s="24" t="s">
        <v>210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4" t="s">
        <v>24</v>
      </c>
      <c r="BK450" s="193">
        <f>ROUND(I450*H450,2)</f>
        <v>0</v>
      </c>
      <c r="BL450" s="24" t="s">
        <v>285</v>
      </c>
      <c r="BM450" s="24" t="s">
        <v>785</v>
      </c>
    </row>
    <row r="451" spans="2:65" s="1" customFormat="1" ht="27">
      <c r="B451" s="41"/>
      <c r="D451" s="195" t="s">
        <v>639</v>
      </c>
      <c r="F451" s="228" t="s">
        <v>786</v>
      </c>
      <c r="I451" s="229"/>
      <c r="L451" s="41"/>
      <c r="M451" s="230"/>
      <c r="N451" s="42"/>
      <c r="O451" s="42"/>
      <c r="P451" s="42"/>
      <c r="Q451" s="42"/>
      <c r="R451" s="42"/>
      <c r="S451" s="42"/>
      <c r="T451" s="70"/>
      <c r="AT451" s="24" t="s">
        <v>639</v>
      </c>
      <c r="AU451" s="24" t="s">
        <v>84</v>
      </c>
    </row>
    <row r="452" spans="2:65" s="13" customFormat="1">
      <c r="B452" s="202"/>
      <c r="D452" s="195" t="s">
        <v>221</v>
      </c>
      <c r="F452" s="204" t="s">
        <v>787</v>
      </c>
      <c r="H452" s="205">
        <v>7.3999999999999996E-2</v>
      </c>
      <c r="I452" s="206"/>
      <c r="L452" s="202"/>
      <c r="M452" s="207"/>
      <c r="N452" s="208"/>
      <c r="O452" s="208"/>
      <c r="P452" s="208"/>
      <c r="Q452" s="208"/>
      <c r="R452" s="208"/>
      <c r="S452" s="208"/>
      <c r="T452" s="209"/>
      <c r="AT452" s="203" t="s">
        <v>221</v>
      </c>
      <c r="AU452" s="203" t="s">
        <v>84</v>
      </c>
      <c r="AV452" s="13" t="s">
        <v>84</v>
      </c>
      <c r="AW452" s="13" t="s">
        <v>6</v>
      </c>
      <c r="AX452" s="13" t="s">
        <v>24</v>
      </c>
      <c r="AY452" s="203" t="s">
        <v>210</v>
      </c>
    </row>
    <row r="453" spans="2:65" s="1" customFormat="1" ht="14.45" customHeight="1">
      <c r="B453" s="181"/>
      <c r="C453" s="182" t="s">
        <v>788</v>
      </c>
      <c r="D453" s="182" t="s">
        <v>214</v>
      </c>
      <c r="E453" s="183" t="s">
        <v>789</v>
      </c>
      <c r="F453" s="184" t="s">
        <v>790</v>
      </c>
      <c r="G453" s="185" t="s">
        <v>111</v>
      </c>
      <c r="H453" s="186">
        <v>45.686999999999998</v>
      </c>
      <c r="I453" s="187"/>
      <c r="J453" s="188">
        <f>ROUND(I453*H453,2)</f>
        <v>0</v>
      </c>
      <c r="K453" s="184" t="s">
        <v>218</v>
      </c>
      <c r="L453" s="41"/>
      <c r="M453" s="189" t="s">
        <v>5</v>
      </c>
      <c r="N453" s="190" t="s">
        <v>47</v>
      </c>
      <c r="O453" s="42"/>
      <c r="P453" s="191">
        <f>O453*H453</f>
        <v>0</v>
      </c>
      <c r="Q453" s="191">
        <v>0</v>
      </c>
      <c r="R453" s="191">
        <f>Q453*H453</f>
        <v>0</v>
      </c>
      <c r="S453" s="191">
        <v>4.0000000000000001E-3</v>
      </c>
      <c r="T453" s="192">
        <f>S453*H453</f>
        <v>0.18274799999999999</v>
      </c>
      <c r="AR453" s="24" t="s">
        <v>285</v>
      </c>
      <c r="AT453" s="24" t="s">
        <v>214</v>
      </c>
      <c r="AU453" s="24" t="s">
        <v>84</v>
      </c>
      <c r="AY453" s="24" t="s">
        <v>210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4" t="s">
        <v>24</v>
      </c>
      <c r="BK453" s="193">
        <f>ROUND(I453*H453,2)</f>
        <v>0</v>
      </c>
      <c r="BL453" s="24" t="s">
        <v>285</v>
      </c>
      <c r="BM453" s="24" t="s">
        <v>791</v>
      </c>
    </row>
    <row r="454" spans="2:65" s="13" customFormat="1">
      <c r="B454" s="202"/>
      <c r="D454" s="195" t="s">
        <v>221</v>
      </c>
      <c r="E454" s="203" t="s">
        <v>5</v>
      </c>
      <c r="F454" s="204" t="s">
        <v>792</v>
      </c>
      <c r="H454" s="205">
        <v>49.017000000000003</v>
      </c>
      <c r="I454" s="206"/>
      <c r="L454" s="202"/>
      <c r="M454" s="207"/>
      <c r="N454" s="208"/>
      <c r="O454" s="208"/>
      <c r="P454" s="208"/>
      <c r="Q454" s="208"/>
      <c r="R454" s="208"/>
      <c r="S454" s="208"/>
      <c r="T454" s="209"/>
      <c r="AT454" s="203" t="s">
        <v>221</v>
      </c>
      <c r="AU454" s="203" t="s">
        <v>84</v>
      </c>
      <c r="AV454" s="13" t="s">
        <v>84</v>
      </c>
      <c r="AW454" s="13" t="s">
        <v>39</v>
      </c>
      <c r="AX454" s="13" t="s">
        <v>76</v>
      </c>
      <c r="AY454" s="203" t="s">
        <v>210</v>
      </c>
    </row>
    <row r="455" spans="2:65" s="13" customFormat="1">
      <c r="B455" s="202"/>
      <c r="D455" s="195" t="s">
        <v>221</v>
      </c>
      <c r="E455" s="203" t="s">
        <v>5</v>
      </c>
      <c r="F455" s="204" t="s">
        <v>793</v>
      </c>
      <c r="H455" s="205">
        <v>-3.33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221</v>
      </c>
      <c r="AU455" s="203" t="s">
        <v>84</v>
      </c>
      <c r="AV455" s="13" t="s">
        <v>84</v>
      </c>
      <c r="AW455" s="13" t="s">
        <v>39</v>
      </c>
      <c r="AX455" s="13" t="s">
        <v>76</v>
      </c>
      <c r="AY455" s="203" t="s">
        <v>210</v>
      </c>
    </row>
    <row r="456" spans="2:65" s="14" customFormat="1">
      <c r="B456" s="210"/>
      <c r="D456" s="195" t="s">
        <v>221</v>
      </c>
      <c r="E456" s="211" t="s">
        <v>5</v>
      </c>
      <c r="F456" s="212" t="s">
        <v>239</v>
      </c>
      <c r="H456" s="213">
        <v>45.686999999999998</v>
      </c>
      <c r="I456" s="214"/>
      <c r="L456" s="210"/>
      <c r="M456" s="215"/>
      <c r="N456" s="216"/>
      <c r="O456" s="216"/>
      <c r="P456" s="216"/>
      <c r="Q456" s="216"/>
      <c r="R456" s="216"/>
      <c r="S456" s="216"/>
      <c r="T456" s="217"/>
      <c r="AT456" s="211" t="s">
        <v>221</v>
      </c>
      <c r="AU456" s="211" t="s">
        <v>84</v>
      </c>
      <c r="AV456" s="14" t="s">
        <v>219</v>
      </c>
      <c r="AW456" s="14" t="s">
        <v>39</v>
      </c>
      <c r="AX456" s="14" t="s">
        <v>24</v>
      </c>
      <c r="AY456" s="211" t="s">
        <v>210</v>
      </c>
    </row>
    <row r="457" spans="2:65" s="1" customFormat="1" ht="20.45" customHeight="1">
      <c r="B457" s="181"/>
      <c r="C457" s="182" t="s">
        <v>794</v>
      </c>
      <c r="D457" s="182" t="s">
        <v>214</v>
      </c>
      <c r="E457" s="183" t="s">
        <v>795</v>
      </c>
      <c r="F457" s="184" t="s">
        <v>796</v>
      </c>
      <c r="G457" s="185" t="s">
        <v>111</v>
      </c>
      <c r="H457" s="186">
        <v>152.077</v>
      </c>
      <c r="I457" s="187"/>
      <c r="J457" s="188">
        <f>ROUND(I457*H457,2)</f>
        <v>0</v>
      </c>
      <c r="K457" s="184" t="s">
        <v>218</v>
      </c>
      <c r="L457" s="41"/>
      <c r="M457" s="189" t="s">
        <v>5</v>
      </c>
      <c r="N457" s="190" t="s">
        <v>47</v>
      </c>
      <c r="O457" s="42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AR457" s="24" t="s">
        <v>285</v>
      </c>
      <c r="AT457" s="24" t="s">
        <v>214</v>
      </c>
      <c r="AU457" s="24" t="s">
        <v>84</v>
      </c>
      <c r="AY457" s="24" t="s">
        <v>210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4" t="s">
        <v>24</v>
      </c>
      <c r="BK457" s="193">
        <f>ROUND(I457*H457,2)</f>
        <v>0</v>
      </c>
      <c r="BL457" s="24" t="s">
        <v>285</v>
      </c>
      <c r="BM457" s="24" t="s">
        <v>797</v>
      </c>
    </row>
    <row r="458" spans="2:65" s="12" customFormat="1">
      <c r="B458" s="194"/>
      <c r="D458" s="195" t="s">
        <v>221</v>
      </c>
      <c r="E458" s="196" t="s">
        <v>5</v>
      </c>
      <c r="F458" s="197" t="s">
        <v>798</v>
      </c>
      <c r="H458" s="196" t="s">
        <v>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6" t="s">
        <v>221</v>
      </c>
      <c r="AU458" s="196" t="s">
        <v>84</v>
      </c>
      <c r="AV458" s="12" t="s">
        <v>24</v>
      </c>
      <c r="AW458" s="12" t="s">
        <v>39</v>
      </c>
      <c r="AX458" s="12" t="s">
        <v>76</v>
      </c>
      <c r="AY458" s="196" t="s">
        <v>210</v>
      </c>
    </row>
    <row r="459" spans="2:65" s="13" customFormat="1">
      <c r="B459" s="202"/>
      <c r="D459" s="195" t="s">
        <v>221</v>
      </c>
      <c r="E459" s="203" t="s">
        <v>5</v>
      </c>
      <c r="F459" s="204" t="s">
        <v>799</v>
      </c>
      <c r="H459" s="205">
        <v>51.53</v>
      </c>
      <c r="I459" s="206"/>
      <c r="L459" s="202"/>
      <c r="M459" s="207"/>
      <c r="N459" s="208"/>
      <c r="O459" s="208"/>
      <c r="P459" s="208"/>
      <c r="Q459" s="208"/>
      <c r="R459" s="208"/>
      <c r="S459" s="208"/>
      <c r="T459" s="209"/>
      <c r="AT459" s="203" t="s">
        <v>221</v>
      </c>
      <c r="AU459" s="203" t="s">
        <v>84</v>
      </c>
      <c r="AV459" s="13" t="s">
        <v>84</v>
      </c>
      <c r="AW459" s="13" t="s">
        <v>39</v>
      </c>
      <c r="AX459" s="13" t="s">
        <v>76</v>
      </c>
      <c r="AY459" s="203" t="s">
        <v>210</v>
      </c>
    </row>
    <row r="460" spans="2:65" s="13" customFormat="1">
      <c r="B460" s="202"/>
      <c r="D460" s="195" t="s">
        <v>221</v>
      </c>
      <c r="E460" s="203" t="s">
        <v>5</v>
      </c>
      <c r="F460" s="204" t="s">
        <v>800</v>
      </c>
      <c r="H460" s="205">
        <v>51.53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221</v>
      </c>
      <c r="AU460" s="203" t="s">
        <v>84</v>
      </c>
      <c r="AV460" s="13" t="s">
        <v>84</v>
      </c>
      <c r="AW460" s="13" t="s">
        <v>39</v>
      </c>
      <c r="AX460" s="13" t="s">
        <v>76</v>
      </c>
      <c r="AY460" s="203" t="s">
        <v>210</v>
      </c>
    </row>
    <row r="461" spans="2:65" s="13" customFormat="1">
      <c r="B461" s="202"/>
      <c r="D461" s="195" t="s">
        <v>221</v>
      </c>
      <c r="E461" s="203" t="s">
        <v>5</v>
      </c>
      <c r="F461" s="204" t="s">
        <v>801</v>
      </c>
      <c r="H461" s="205">
        <v>49.017000000000003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221</v>
      </c>
      <c r="AU461" s="203" t="s">
        <v>84</v>
      </c>
      <c r="AV461" s="13" t="s">
        <v>84</v>
      </c>
      <c r="AW461" s="13" t="s">
        <v>39</v>
      </c>
      <c r="AX461" s="13" t="s">
        <v>76</v>
      </c>
      <c r="AY461" s="203" t="s">
        <v>210</v>
      </c>
    </row>
    <row r="462" spans="2:65" s="14" customFormat="1">
      <c r="B462" s="210"/>
      <c r="D462" s="195" t="s">
        <v>221</v>
      </c>
      <c r="E462" s="211" t="s">
        <v>5</v>
      </c>
      <c r="F462" s="212" t="s">
        <v>239</v>
      </c>
      <c r="H462" s="213">
        <v>152.077</v>
      </c>
      <c r="I462" s="214"/>
      <c r="L462" s="210"/>
      <c r="M462" s="215"/>
      <c r="N462" s="216"/>
      <c r="O462" s="216"/>
      <c r="P462" s="216"/>
      <c r="Q462" s="216"/>
      <c r="R462" s="216"/>
      <c r="S462" s="216"/>
      <c r="T462" s="217"/>
      <c r="AT462" s="211" t="s">
        <v>221</v>
      </c>
      <c r="AU462" s="211" t="s">
        <v>84</v>
      </c>
      <c r="AV462" s="14" t="s">
        <v>219</v>
      </c>
      <c r="AW462" s="14" t="s">
        <v>39</v>
      </c>
      <c r="AX462" s="14" t="s">
        <v>24</v>
      </c>
      <c r="AY462" s="211" t="s">
        <v>210</v>
      </c>
    </row>
    <row r="463" spans="2:65" s="1" customFormat="1" ht="20.45" customHeight="1">
      <c r="B463" s="181"/>
      <c r="C463" s="182" t="s">
        <v>802</v>
      </c>
      <c r="D463" s="182" t="s">
        <v>214</v>
      </c>
      <c r="E463" s="183" t="s">
        <v>803</v>
      </c>
      <c r="F463" s="184" t="s">
        <v>804</v>
      </c>
      <c r="G463" s="185" t="s">
        <v>111</v>
      </c>
      <c r="H463" s="186">
        <v>80.153000000000006</v>
      </c>
      <c r="I463" s="187"/>
      <c r="J463" s="188">
        <f>ROUND(I463*H463,2)</f>
        <v>0</v>
      </c>
      <c r="K463" s="184" t="s">
        <v>218</v>
      </c>
      <c r="L463" s="41"/>
      <c r="M463" s="189" t="s">
        <v>5</v>
      </c>
      <c r="N463" s="190" t="s">
        <v>47</v>
      </c>
      <c r="O463" s="42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24" t="s">
        <v>285</v>
      </c>
      <c r="AT463" s="24" t="s">
        <v>214</v>
      </c>
      <c r="AU463" s="24" t="s">
        <v>84</v>
      </c>
      <c r="AY463" s="24" t="s">
        <v>210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4" t="s">
        <v>24</v>
      </c>
      <c r="BK463" s="193">
        <f>ROUND(I463*H463,2)</f>
        <v>0</v>
      </c>
      <c r="BL463" s="24" t="s">
        <v>285</v>
      </c>
      <c r="BM463" s="24" t="s">
        <v>805</v>
      </c>
    </row>
    <row r="464" spans="2:65" s="13" customFormat="1">
      <c r="B464" s="202"/>
      <c r="D464" s="195" t="s">
        <v>221</v>
      </c>
      <c r="E464" s="203" t="s">
        <v>5</v>
      </c>
      <c r="F464" s="204" t="s">
        <v>806</v>
      </c>
      <c r="H464" s="205">
        <v>4.4400000000000004</v>
      </c>
      <c r="I464" s="206"/>
      <c r="L464" s="202"/>
      <c r="M464" s="207"/>
      <c r="N464" s="208"/>
      <c r="O464" s="208"/>
      <c r="P464" s="208"/>
      <c r="Q464" s="208"/>
      <c r="R464" s="208"/>
      <c r="S464" s="208"/>
      <c r="T464" s="209"/>
      <c r="AT464" s="203" t="s">
        <v>221</v>
      </c>
      <c r="AU464" s="203" t="s">
        <v>84</v>
      </c>
      <c r="AV464" s="13" t="s">
        <v>84</v>
      </c>
      <c r="AW464" s="13" t="s">
        <v>39</v>
      </c>
      <c r="AX464" s="13" t="s">
        <v>76</v>
      </c>
      <c r="AY464" s="203" t="s">
        <v>210</v>
      </c>
    </row>
    <row r="465" spans="2:65" s="12" customFormat="1">
      <c r="B465" s="194"/>
      <c r="D465" s="195" t="s">
        <v>221</v>
      </c>
      <c r="E465" s="196" t="s">
        <v>5</v>
      </c>
      <c r="F465" s="197" t="s">
        <v>807</v>
      </c>
      <c r="H465" s="196" t="s">
        <v>5</v>
      </c>
      <c r="I465" s="198"/>
      <c r="L465" s="194"/>
      <c r="M465" s="199"/>
      <c r="N465" s="200"/>
      <c r="O465" s="200"/>
      <c r="P465" s="200"/>
      <c r="Q465" s="200"/>
      <c r="R465" s="200"/>
      <c r="S465" s="200"/>
      <c r="T465" s="201"/>
      <c r="AT465" s="196" t="s">
        <v>221</v>
      </c>
      <c r="AU465" s="196" t="s">
        <v>84</v>
      </c>
      <c r="AV465" s="12" t="s">
        <v>24</v>
      </c>
      <c r="AW465" s="12" t="s">
        <v>39</v>
      </c>
      <c r="AX465" s="12" t="s">
        <v>76</v>
      </c>
      <c r="AY465" s="196" t="s">
        <v>210</v>
      </c>
    </row>
    <row r="466" spans="2:65" s="13" customFormat="1">
      <c r="B466" s="202"/>
      <c r="D466" s="195" t="s">
        <v>221</v>
      </c>
      <c r="E466" s="203" t="s">
        <v>5</v>
      </c>
      <c r="F466" s="204" t="s">
        <v>808</v>
      </c>
      <c r="H466" s="205">
        <v>25.446999999999999</v>
      </c>
      <c r="I466" s="206"/>
      <c r="L466" s="202"/>
      <c r="M466" s="207"/>
      <c r="N466" s="208"/>
      <c r="O466" s="208"/>
      <c r="P466" s="208"/>
      <c r="Q466" s="208"/>
      <c r="R466" s="208"/>
      <c r="S466" s="208"/>
      <c r="T466" s="209"/>
      <c r="AT466" s="203" t="s">
        <v>221</v>
      </c>
      <c r="AU466" s="203" t="s">
        <v>84</v>
      </c>
      <c r="AV466" s="13" t="s">
        <v>84</v>
      </c>
      <c r="AW466" s="13" t="s">
        <v>39</v>
      </c>
      <c r="AX466" s="13" t="s">
        <v>76</v>
      </c>
      <c r="AY466" s="203" t="s">
        <v>210</v>
      </c>
    </row>
    <row r="467" spans="2:65" s="13" customFormat="1">
      <c r="B467" s="202"/>
      <c r="D467" s="195" t="s">
        <v>221</v>
      </c>
      <c r="E467" s="203" t="s">
        <v>5</v>
      </c>
      <c r="F467" s="204" t="s">
        <v>809</v>
      </c>
      <c r="H467" s="205">
        <v>25.446999999999999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221</v>
      </c>
      <c r="AU467" s="203" t="s">
        <v>84</v>
      </c>
      <c r="AV467" s="13" t="s">
        <v>84</v>
      </c>
      <c r="AW467" s="13" t="s">
        <v>39</v>
      </c>
      <c r="AX467" s="13" t="s">
        <v>76</v>
      </c>
      <c r="AY467" s="203" t="s">
        <v>210</v>
      </c>
    </row>
    <row r="468" spans="2:65" s="13" customFormat="1">
      <c r="B468" s="202"/>
      <c r="D468" s="195" t="s">
        <v>221</v>
      </c>
      <c r="E468" s="203" t="s">
        <v>5</v>
      </c>
      <c r="F468" s="204" t="s">
        <v>810</v>
      </c>
      <c r="H468" s="205">
        <v>24.818999999999999</v>
      </c>
      <c r="I468" s="206"/>
      <c r="L468" s="202"/>
      <c r="M468" s="207"/>
      <c r="N468" s="208"/>
      <c r="O468" s="208"/>
      <c r="P468" s="208"/>
      <c r="Q468" s="208"/>
      <c r="R468" s="208"/>
      <c r="S468" s="208"/>
      <c r="T468" s="209"/>
      <c r="AT468" s="203" t="s">
        <v>221</v>
      </c>
      <c r="AU468" s="203" t="s">
        <v>84</v>
      </c>
      <c r="AV468" s="13" t="s">
        <v>84</v>
      </c>
      <c r="AW468" s="13" t="s">
        <v>39</v>
      </c>
      <c r="AX468" s="13" t="s">
        <v>76</v>
      </c>
      <c r="AY468" s="203" t="s">
        <v>210</v>
      </c>
    </row>
    <row r="469" spans="2:65" s="14" customFormat="1">
      <c r="B469" s="210"/>
      <c r="D469" s="195" t="s">
        <v>221</v>
      </c>
      <c r="E469" s="211" t="s">
        <v>5</v>
      </c>
      <c r="F469" s="212" t="s">
        <v>239</v>
      </c>
      <c r="H469" s="213">
        <v>80.153000000000006</v>
      </c>
      <c r="I469" s="214"/>
      <c r="L469" s="210"/>
      <c r="M469" s="215"/>
      <c r="N469" s="216"/>
      <c r="O469" s="216"/>
      <c r="P469" s="216"/>
      <c r="Q469" s="216"/>
      <c r="R469" s="216"/>
      <c r="S469" s="216"/>
      <c r="T469" s="217"/>
      <c r="AT469" s="211" t="s">
        <v>221</v>
      </c>
      <c r="AU469" s="211" t="s">
        <v>84</v>
      </c>
      <c r="AV469" s="14" t="s">
        <v>219</v>
      </c>
      <c r="AW469" s="14" t="s">
        <v>39</v>
      </c>
      <c r="AX469" s="14" t="s">
        <v>24</v>
      </c>
      <c r="AY469" s="211" t="s">
        <v>210</v>
      </c>
    </row>
    <row r="470" spans="2:65" s="1" customFormat="1" ht="14.45" customHeight="1">
      <c r="B470" s="181"/>
      <c r="C470" s="218" t="s">
        <v>811</v>
      </c>
      <c r="D470" s="218" t="s">
        <v>374</v>
      </c>
      <c r="E470" s="219" t="s">
        <v>812</v>
      </c>
      <c r="F470" s="220" t="s">
        <v>813</v>
      </c>
      <c r="G470" s="221" t="s">
        <v>111</v>
      </c>
      <c r="H470" s="222">
        <v>88.522999999999996</v>
      </c>
      <c r="I470" s="223"/>
      <c r="J470" s="224">
        <f>ROUND(I470*H470,2)</f>
        <v>0</v>
      </c>
      <c r="K470" s="220" t="s">
        <v>5</v>
      </c>
      <c r="L470" s="225"/>
      <c r="M470" s="226" t="s">
        <v>5</v>
      </c>
      <c r="N470" s="227" t="s">
        <v>47</v>
      </c>
      <c r="O470" s="42"/>
      <c r="P470" s="191">
        <f>O470*H470</f>
        <v>0</v>
      </c>
      <c r="Q470" s="191">
        <v>2.9E-4</v>
      </c>
      <c r="R470" s="191">
        <f>Q470*H470</f>
        <v>2.5671670000000001E-2</v>
      </c>
      <c r="S470" s="191">
        <v>0</v>
      </c>
      <c r="T470" s="192">
        <f>S470*H470</f>
        <v>0</v>
      </c>
      <c r="AR470" s="24" t="s">
        <v>377</v>
      </c>
      <c r="AT470" s="24" t="s">
        <v>374</v>
      </c>
      <c r="AU470" s="24" t="s">
        <v>84</v>
      </c>
      <c r="AY470" s="24" t="s">
        <v>210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4" t="s">
        <v>24</v>
      </c>
      <c r="BK470" s="193">
        <f>ROUND(I470*H470,2)</f>
        <v>0</v>
      </c>
      <c r="BL470" s="24" t="s">
        <v>285</v>
      </c>
      <c r="BM470" s="24" t="s">
        <v>814</v>
      </c>
    </row>
    <row r="471" spans="2:65" s="12" customFormat="1">
      <c r="B471" s="194"/>
      <c r="D471" s="195" t="s">
        <v>221</v>
      </c>
      <c r="E471" s="196" t="s">
        <v>5</v>
      </c>
      <c r="F471" s="197" t="s">
        <v>807</v>
      </c>
      <c r="H471" s="196" t="s">
        <v>5</v>
      </c>
      <c r="I471" s="198"/>
      <c r="L471" s="194"/>
      <c r="M471" s="199"/>
      <c r="N471" s="200"/>
      <c r="O471" s="200"/>
      <c r="P471" s="200"/>
      <c r="Q471" s="200"/>
      <c r="R471" s="200"/>
      <c r="S471" s="200"/>
      <c r="T471" s="201"/>
      <c r="AT471" s="196" t="s">
        <v>221</v>
      </c>
      <c r="AU471" s="196" t="s">
        <v>84</v>
      </c>
      <c r="AV471" s="12" t="s">
        <v>24</v>
      </c>
      <c r="AW471" s="12" t="s">
        <v>39</v>
      </c>
      <c r="AX471" s="12" t="s">
        <v>76</v>
      </c>
      <c r="AY471" s="196" t="s">
        <v>210</v>
      </c>
    </row>
    <row r="472" spans="2:65" s="13" customFormat="1">
      <c r="B472" s="202"/>
      <c r="D472" s="195" t="s">
        <v>221</v>
      </c>
      <c r="E472" s="203" t="s">
        <v>5</v>
      </c>
      <c r="F472" s="204" t="s">
        <v>815</v>
      </c>
      <c r="H472" s="205">
        <v>59.259</v>
      </c>
      <c r="I472" s="206"/>
      <c r="L472" s="202"/>
      <c r="M472" s="207"/>
      <c r="N472" s="208"/>
      <c r="O472" s="208"/>
      <c r="P472" s="208"/>
      <c r="Q472" s="208"/>
      <c r="R472" s="208"/>
      <c r="S472" s="208"/>
      <c r="T472" s="209"/>
      <c r="AT472" s="203" t="s">
        <v>221</v>
      </c>
      <c r="AU472" s="203" t="s">
        <v>84</v>
      </c>
      <c r="AV472" s="13" t="s">
        <v>84</v>
      </c>
      <c r="AW472" s="13" t="s">
        <v>39</v>
      </c>
      <c r="AX472" s="13" t="s">
        <v>76</v>
      </c>
      <c r="AY472" s="203" t="s">
        <v>210</v>
      </c>
    </row>
    <row r="473" spans="2:65" s="13" customFormat="1">
      <c r="B473" s="202"/>
      <c r="D473" s="195" t="s">
        <v>221</v>
      </c>
      <c r="E473" s="203" t="s">
        <v>5</v>
      </c>
      <c r="F473" s="204" t="s">
        <v>816</v>
      </c>
      <c r="H473" s="205">
        <v>29.263999999999999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221</v>
      </c>
      <c r="AU473" s="203" t="s">
        <v>84</v>
      </c>
      <c r="AV473" s="13" t="s">
        <v>84</v>
      </c>
      <c r="AW473" s="13" t="s">
        <v>39</v>
      </c>
      <c r="AX473" s="13" t="s">
        <v>76</v>
      </c>
      <c r="AY473" s="203" t="s">
        <v>210</v>
      </c>
    </row>
    <row r="474" spans="2:65" s="14" customFormat="1">
      <c r="B474" s="210"/>
      <c r="D474" s="195" t="s">
        <v>221</v>
      </c>
      <c r="E474" s="211" t="s">
        <v>5</v>
      </c>
      <c r="F474" s="212" t="s">
        <v>239</v>
      </c>
      <c r="H474" s="213">
        <v>88.522999999999996</v>
      </c>
      <c r="I474" s="214"/>
      <c r="L474" s="210"/>
      <c r="M474" s="215"/>
      <c r="N474" s="216"/>
      <c r="O474" s="216"/>
      <c r="P474" s="216"/>
      <c r="Q474" s="216"/>
      <c r="R474" s="216"/>
      <c r="S474" s="216"/>
      <c r="T474" s="217"/>
      <c r="AT474" s="211" t="s">
        <v>221</v>
      </c>
      <c r="AU474" s="211" t="s">
        <v>84</v>
      </c>
      <c r="AV474" s="14" t="s">
        <v>219</v>
      </c>
      <c r="AW474" s="14" t="s">
        <v>39</v>
      </c>
      <c r="AX474" s="14" t="s">
        <v>24</v>
      </c>
      <c r="AY474" s="211" t="s">
        <v>210</v>
      </c>
    </row>
    <row r="475" spans="2:65" s="1" customFormat="1" ht="14.45" customHeight="1">
      <c r="B475" s="181"/>
      <c r="C475" s="218" t="s">
        <v>817</v>
      </c>
      <c r="D475" s="218" t="s">
        <v>374</v>
      </c>
      <c r="E475" s="219" t="s">
        <v>818</v>
      </c>
      <c r="F475" s="220" t="s">
        <v>819</v>
      </c>
      <c r="G475" s="221" t="s">
        <v>510</v>
      </c>
      <c r="H475" s="222">
        <v>88.522999999999996</v>
      </c>
      <c r="I475" s="223"/>
      <c r="J475" s="224">
        <f>ROUND(I475*H475,2)</f>
        <v>0</v>
      </c>
      <c r="K475" s="220" t="s">
        <v>5</v>
      </c>
      <c r="L475" s="225"/>
      <c r="M475" s="226" t="s">
        <v>5</v>
      </c>
      <c r="N475" s="227" t="s">
        <v>47</v>
      </c>
      <c r="O475" s="42"/>
      <c r="P475" s="191">
        <f>O475*H475</f>
        <v>0</v>
      </c>
      <c r="Q475" s="191">
        <v>4.0000000000000002E-4</v>
      </c>
      <c r="R475" s="191">
        <f>Q475*H475</f>
        <v>3.5409200000000002E-2</v>
      </c>
      <c r="S475" s="191">
        <v>0</v>
      </c>
      <c r="T475" s="192">
        <f>S475*H475</f>
        <v>0</v>
      </c>
      <c r="AR475" s="24" t="s">
        <v>377</v>
      </c>
      <c r="AT475" s="24" t="s">
        <v>374</v>
      </c>
      <c r="AU475" s="24" t="s">
        <v>84</v>
      </c>
      <c r="AY475" s="24" t="s">
        <v>210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4" t="s">
        <v>24</v>
      </c>
      <c r="BK475" s="193">
        <f>ROUND(I475*H475,2)</f>
        <v>0</v>
      </c>
      <c r="BL475" s="24" t="s">
        <v>285</v>
      </c>
      <c r="BM475" s="24" t="s">
        <v>820</v>
      </c>
    </row>
    <row r="476" spans="2:65" s="12" customFormat="1">
      <c r="B476" s="194"/>
      <c r="D476" s="195" t="s">
        <v>221</v>
      </c>
      <c r="E476" s="196" t="s">
        <v>5</v>
      </c>
      <c r="F476" s="197" t="s">
        <v>807</v>
      </c>
      <c r="H476" s="196" t="s">
        <v>5</v>
      </c>
      <c r="I476" s="198"/>
      <c r="L476" s="194"/>
      <c r="M476" s="199"/>
      <c r="N476" s="200"/>
      <c r="O476" s="200"/>
      <c r="P476" s="200"/>
      <c r="Q476" s="200"/>
      <c r="R476" s="200"/>
      <c r="S476" s="200"/>
      <c r="T476" s="201"/>
      <c r="AT476" s="196" t="s">
        <v>221</v>
      </c>
      <c r="AU476" s="196" t="s">
        <v>84</v>
      </c>
      <c r="AV476" s="12" t="s">
        <v>24</v>
      </c>
      <c r="AW476" s="12" t="s">
        <v>39</v>
      </c>
      <c r="AX476" s="12" t="s">
        <v>76</v>
      </c>
      <c r="AY476" s="196" t="s">
        <v>210</v>
      </c>
    </row>
    <row r="477" spans="2:65" s="13" customFormat="1">
      <c r="B477" s="202"/>
      <c r="D477" s="195" t="s">
        <v>221</v>
      </c>
      <c r="E477" s="203" t="s">
        <v>5</v>
      </c>
      <c r="F477" s="204" t="s">
        <v>815</v>
      </c>
      <c r="H477" s="205">
        <v>59.259</v>
      </c>
      <c r="I477" s="206"/>
      <c r="L477" s="202"/>
      <c r="M477" s="207"/>
      <c r="N477" s="208"/>
      <c r="O477" s="208"/>
      <c r="P477" s="208"/>
      <c r="Q477" s="208"/>
      <c r="R477" s="208"/>
      <c r="S477" s="208"/>
      <c r="T477" s="209"/>
      <c r="AT477" s="203" t="s">
        <v>221</v>
      </c>
      <c r="AU477" s="203" t="s">
        <v>84</v>
      </c>
      <c r="AV477" s="13" t="s">
        <v>84</v>
      </c>
      <c r="AW477" s="13" t="s">
        <v>39</v>
      </c>
      <c r="AX477" s="13" t="s">
        <v>76</v>
      </c>
      <c r="AY477" s="203" t="s">
        <v>210</v>
      </c>
    </row>
    <row r="478" spans="2:65" s="13" customFormat="1">
      <c r="B478" s="202"/>
      <c r="D478" s="195" t="s">
        <v>221</v>
      </c>
      <c r="E478" s="203" t="s">
        <v>5</v>
      </c>
      <c r="F478" s="204" t="s">
        <v>816</v>
      </c>
      <c r="H478" s="205">
        <v>29.263999999999999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221</v>
      </c>
      <c r="AU478" s="203" t="s">
        <v>84</v>
      </c>
      <c r="AV478" s="13" t="s">
        <v>84</v>
      </c>
      <c r="AW478" s="13" t="s">
        <v>39</v>
      </c>
      <c r="AX478" s="13" t="s">
        <v>76</v>
      </c>
      <c r="AY478" s="203" t="s">
        <v>210</v>
      </c>
    </row>
    <row r="479" spans="2:65" s="14" customFormat="1">
      <c r="B479" s="210"/>
      <c r="D479" s="195" t="s">
        <v>221</v>
      </c>
      <c r="E479" s="211" t="s">
        <v>5</v>
      </c>
      <c r="F479" s="212" t="s">
        <v>239</v>
      </c>
      <c r="H479" s="213">
        <v>88.522999999999996</v>
      </c>
      <c r="I479" s="214"/>
      <c r="L479" s="210"/>
      <c r="M479" s="215"/>
      <c r="N479" s="216"/>
      <c r="O479" s="216"/>
      <c r="P479" s="216"/>
      <c r="Q479" s="216"/>
      <c r="R479" s="216"/>
      <c r="S479" s="216"/>
      <c r="T479" s="217"/>
      <c r="AT479" s="211" t="s">
        <v>221</v>
      </c>
      <c r="AU479" s="211" t="s">
        <v>84</v>
      </c>
      <c r="AV479" s="14" t="s">
        <v>219</v>
      </c>
      <c r="AW479" s="14" t="s">
        <v>39</v>
      </c>
      <c r="AX479" s="14" t="s">
        <v>24</v>
      </c>
      <c r="AY479" s="211" t="s">
        <v>210</v>
      </c>
    </row>
    <row r="480" spans="2:65" s="1" customFormat="1" ht="14.45" customHeight="1">
      <c r="B480" s="181"/>
      <c r="C480" s="218" t="s">
        <v>821</v>
      </c>
      <c r="D480" s="218" t="s">
        <v>374</v>
      </c>
      <c r="E480" s="219" t="s">
        <v>822</v>
      </c>
      <c r="F480" s="220" t="s">
        <v>823</v>
      </c>
      <c r="G480" s="221" t="s">
        <v>111</v>
      </c>
      <c r="H480" s="222">
        <v>89.35</v>
      </c>
      <c r="I480" s="223"/>
      <c r="J480" s="224">
        <f>ROUND(I480*H480,2)</f>
        <v>0</v>
      </c>
      <c r="K480" s="220" t="s">
        <v>5</v>
      </c>
      <c r="L480" s="225"/>
      <c r="M480" s="226" t="s">
        <v>5</v>
      </c>
      <c r="N480" s="227" t="s">
        <v>47</v>
      </c>
      <c r="O480" s="42"/>
      <c r="P480" s="191">
        <f>O480*H480</f>
        <v>0</v>
      </c>
      <c r="Q480" s="191">
        <v>1.0000000000000001E-5</v>
      </c>
      <c r="R480" s="191">
        <f>Q480*H480</f>
        <v>8.9349999999999998E-4</v>
      </c>
      <c r="S480" s="191">
        <v>0</v>
      </c>
      <c r="T480" s="192">
        <f>S480*H480</f>
        <v>0</v>
      </c>
      <c r="AR480" s="24" t="s">
        <v>377</v>
      </c>
      <c r="AT480" s="24" t="s">
        <v>374</v>
      </c>
      <c r="AU480" s="24" t="s">
        <v>84</v>
      </c>
      <c r="AY480" s="24" t="s">
        <v>210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4" t="s">
        <v>24</v>
      </c>
      <c r="BK480" s="193">
        <f>ROUND(I480*H480,2)</f>
        <v>0</v>
      </c>
      <c r="BL480" s="24" t="s">
        <v>285</v>
      </c>
      <c r="BM480" s="24" t="s">
        <v>824</v>
      </c>
    </row>
    <row r="481" spans="2:65" s="13" customFormat="1">
      <c r="B481" s="202"/>
      <c r="D481" s="195" t="s">
        <v>221</v>
      </c>
      <c r="E481" s="203" t="s">
        <v>5</v>
      </c>
      <c r="F481" s="204" t="s">
        <v>806</v>
      </c>
      <c r="H481" s="205">
        <v>4.4400000000000004</v>
      </c>
      <c r="I481" s="206"/>
      <c r="L481" s="202"/>
      <c r="M481" s="207"/>
      <c r="N481" s="208"/>
      <c r="O481" s="208"/>
      <c r="P481" s="208"/>
      <c r="Q481" s="208"/>
      <c r="R481" s="208"/>
      <c r="S481" s="208"/>
      <c r="T481" s="209"/>
      <c r="AT481" s="203" t="s">
        <v>221</v>
      </c>
      <c r="AU481" s="203" t="s">
        <v>84</v>
      </c>
      <c r="AV481" s="13" t="s">
        <v>84</v>
      </c>
      <c r="AW481" s="13" t="s">
        <v>39</v>
      </c>
      <c r="AX481" s="13" t="s">
        <v>76</v>
      </c>
      <c r="AY481" s="203" t="s">
        <v>210</v>
      </c>
    </row>
    <row r="482" spans="2:65" s="12" customFormat="1">
      <c r="B482" s="194"/>
      <c r="D482" s="195" t="s">
        <v>221</v>
      </c>
      <c r="E482" s="196" t="s">
        <v>5</v>
      </c>
      <c r="F482" s="197" t="s">
        <v>807</v>
      </c>
      <c r="H482" s="196" t="s">
        <v>5</v>
      </c>
      <c r="I482" s="198"/>
      <c r="L482" s="194"/>
      <c r="M482" s="199"/>
      <c r="N482" s="200"/>
      <c r="O482" s="200"/>
      <c r="P482" s="200"/>
      <c r="Q482" s="200"/>
      <c r="R482" s="200"/>
      <c r="S482" s="200"/>
      <c r="T482" s="201"/>
      <c r="AT482" s="196" t="s">
        <v>221</v>
      </c>
      <c r="AU482" s="196" t="s">
        <v>84</v>
      </c>
      <c r="AV482" s="12" t="s">
        <v>24</v>
      </c>
      <c r="AW482" s="12" t="s">
        <v>39</v>
      </c>
      <c r="AX482" s="12" t="s">
        <v>76</v>
      </c>
      <c r="AY482" s="196" t="s">
        <v>210</v>
      </c>
    </row>
    <row r="483" spans="2:65" s="13" customFormat="1">
      <c r="B483" s="202"/>
      <c r="D483" s="195" t="s">
        <v>221</v>
      </c>
      <c r="E483" s="203" t="s">
        <v>5</v>
      </c>
      <c r="F483" s="204" t="s">
        <v>825</v>
      </c>
      <c r="H483" s="205">
        <v>56.369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221</v>
      </c>
      <c r="AU483" s="203" t="s">
        <v>84</v>
      </c>
      <c r="AV483" s="13" t="s">
        <v>84</v>
      </c>
      <c r="AW483" s="13" t="s">
        <v>39</v>
      </c>
      <c r="AX483" s="13" t="s">
        <v>76</v>
      </c>
      <c r="AY483" s="203" t="s">
        <v>210</v>
      </c>
    </row>
    <row r="484" spans="2:65" s="13" customFormat="1">
      <c r="B484" s="202"/>
      <c r="D484" s="195" t="s">
        <v>221</v>
      </c>
      <c r="E484" s="203" t="s">
        <v>5</v>
      </c>
      <c r="F484" s="204" t="s">
        <v>826</v>
      </c>
      <c r="H484" s="205">
        <v>28.541</v>
      </c>
      <c r="I484" s="206"/>
      <c r="L484" s="202"/>
      <c r="M484" s="207"/>
      <c r="N484" s="208"/>
      <c r="O484" s="208"/>
      <c r="P484" s="208"/>
      <c r="Q484" s="208"/>
      <c r="R484" s="208"/>
      <c r="S484" s="208"/>
      <c r="T484" s="209"/>
      <c r="AT484" s="203" t="s">
        <v>221</v>
      </c>
      <c r="AU484" s="203" t="s">
        <v>84</v>
      </c>
      <c r="AV484" s="13" t="s">
        <v>84</v>
      </c>
      <c r="AW484" s="13" t="s">
        <v>39</v>
      </c>
      <c r="AX484" s="13" t="s">
        <v>76</v>
      </c>
      <c r="AY484" s="203" t="s">
        <v>210</v>
      </c>
    </row>
    <row r="485" spans="2:65" s="14" customFormat="1">
      <c r="B485" s="210"/>
      <c r="D485" s="195" t="s">
        <v>221</v>
      </c>
      <c r="E485" s="211" t="s">
        <v>5</v>
      </c>
      <c r="F485" s="212" t="s">
        <v>239</v>
      </c>
      <c r="H485" s="213">
        <v>89.35</v>
      </c>
      <c r="I485" s="214"/>
      <c r="L485" s="210"/>
      <c r="M485" s="215"/>
      <c r="N485" s="216"/>
      <c r="O485" s="216"/>
      <c r="P485" s="216"/>
      <c r="Q485" s="216"/>
      <c r="R485" s="216"/>
      <c r="S485" s="216"/>
      <c r="T485" s="217"/>
      <c r="AT485" s="211" t="s">
        <v>221</v>
      </c>
      <c r="AU485" s="211" t="s">
        <v>84</v>
      </c>
      <c r="AV485" s="14" t="s">
        <v>219</v>
      </c>
      <c r="AW485" s="14" t="s">
        <v>39</v>
      </c>
      <c r="AX485" s="14" t="s">
        <v>24</v>
      </c>
      <c r="AY485" s="211" t="s">
        <v>210</v>
      </c>
    </row>
    <row r="486" spans="2:65" s="1" customFormat="1" ht="14.45" customHeight="1">
      <c r="B486" s="181"/>
      <c r="C486" s="182" t="s">
        <v>827</v>
      </c>
      <c r="D486" s="182" t="s">
        <v>214</v>
      </c>
      <c r="E486" s="183" t="s">
        <v>828</v>
      </c>
      <c r="F486" s="184" t="s">
        <v>829</v>
      </c>
      <c r="G486" s="185" t="s">
        <v>111</v>
      </c>
      <c r="H486" s="186">
        <v>6.93</v>
      </c>
      <c r="I486" s="187"/>
      <c r="J486" s="188">
        <f>ROUND(I486*H486,2)</f>
        <v>0</v>
      </c>
      <c r="K486" s="184" t="s">
        <v>218</v>
      </c>
      <c r="L486" s="41"/>
      <c r="M486" s="189" t="s">
        <v>5</v>
      </c>
      <c r="N486" s="190" t="s">
        <v>47</v>
      </c>
      <c r="O486" s="42"/>
      <c r="P486" s="191">
        <f>O486*H486</f>
        <v>0</v>
      </c>
      <c r="Q486" s="191">
        <v>4.0000000000000002E-4</v>
      </c>
      <c r="R486" s="191">
        <f>Q486*H486</f>
        <v>2.7720000000000002E-3</v>
      </c>
      <c r="S486" s="191">
        <v>0</v>
      </c>
      <c r="T486" s="192">
        <f>S486*H486</f>
        <v>0</v>
      </c>
      <c r="AR486" s="24" t="s">
        <v>285</v>
      </c>
      <c r="AT486" s="24" t="s">
        <v>214</v>
      </c>
      <c r="AU486" s="24" t="s">
        <v>84</v>
      </c>
      <c r="AY486" s="24" t="s">
        <v>210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4" t="s">
        <v>24</v>
      </c>
      <c r="BK486" s="193">
        <f>ROUND(I486*H486,2)</f>
        <v>0</v>
      </c>
      <c r="BL486" s="24" t="s">
        <v>285</v>
      </c>
      <c r="BM486" s="24" t="s">
        <v>830</v>
      </c>
    </row>
    <row r="487" spans="2:65" s="12" customFormat="1">
      <c r="B487" s="194"/>
      <c r="D487" s="195" t="s">
        <v>221</v>
      </c>
      <c r="E487" s="196" t="s">
        <v>5</v>
      </c>
      <c r="F487" s="197" t="s">
        <v>831</v>
      </c>
      <c r="H487" s="196" t="s">
        <v>5</v>
      </c>
      <c r="I487" s="198"/>
      <c r="L487" s="194"/>
      <c r="M487" s="199"/>
      <c r="N487" s="200"/>
      <c r="O487" s="200"/>
      <c r="P487" s="200"/>
      <c r="Q487" s="200"/>
      <c r="R487" s="200"/>
      <c r="S487" s="200"/>
      <c r="T487" s="201"/>
      <c r="AT487" s="196" t="s">
        <v>221</v>
      </c>
      <c r="AU487" s="196" t="s">
        <v>84</v>
      </c>
      <c r="AV487" s="12" t="s">
        <v>24</v>
      </c>
      <c r="AW487" s="12" t="s">
        <v>39</v>
      </c>
      <c r="AX487" s="12" t="s">
        <v>76</v>
      </c>
      <c r="AY487" s="196" t="s">
        <v>210</v>
      </c>
    </row>
    <row r="488" spans="2:65" s="13" customFormat="1">
      <c r="B488" s="202"/>
      <c r="D488" s="195" t="s">
        <v>221</v>
      </c>
      <c r="E488" s="203" t="s">
        <v>5</v>
      </c>
      <c r="F488" s="204" t="s">
        <v>832</v>
      </c>
      <c r="H488" s="205">
        <v>6.93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221</v>
      </c>
      <c r="AU488" s="203" t="s">
        <v>84</v>
      </c>
      <c r="AV488" s="13" t="s">
        <v>84</v>
      </c>
      <c r="AW488" s="13" t="s">
        <v>39</v>
      </c>
      <c r="AX488" s="13" t="s">
        <v>24</v>
      </c>
      <c r="AY488" s="203" t="s">
        <v>210</v>
      </c>
    </row>
    <row r="489" spans="2:65" s="1" customFormat="1" ht="20.45" customHeight="1">
      <c r="B489" s="181"/>
      <c r="C489" s="218" t="s">
        <v>833</v>
      </c>
      <c r="D489" s="218" t="s">
        <v>374</v>
      </c>
      <c r="E489" s="219" t="s">
        <v>834</v>
      </c>
      <c r="F489" s="220" t="s">
        <v>835</v>
      </c>
      <c r="G489" s="221" t="s">
        <v>111</v>
      </c>
      <c r="H489" s="222">
        <v>3.9849999999999999</v>
      </c>
      <c r="I489" s="223"/>
      <c r="J489" s="224">
        <f>ROUND(I489*H489,2)</f>
        <v>0</v>
      </c>
      <c r="K489" s="220" t="s">
        <v>218</v>
      </c>
      <c r="L489" s="225"/>
      <c r="M489" s="226" t="s">
        <v>5</v>
      </c>
      <c r="N489" s="227" t="s">
        <v>47</v>
      </c>
      <c r="O489" s="42"/>
      <c r="P489" s="191">
        <f>O489*H489</f>
        <v>0</v>
      </c>
      <c r="Q489" s="191">
        <v>4.4999999999999997E-3</v>
      </c>
      <c r="R489" s="191">
        <f>Q489*H489</f>
        <v>1.7932499999999997E-2</v>
      </c>
      <c r="S489" s="191">
        <v>0</v>
      </c>
      <c r="T489" s="192">
        <f>S489*H489</f>
        <v>0</v>
      </c>
      <c r="AR489" s="24" t="s">
        <v>377</v>
      </c>
      <c r="AT489" s="24" t="s">
        <v>374</v>
      </c>
      <c r="AU489" s="24" t="s">
        <v>84</v>
      </c>
      <c r="AY489" s="24" t="s">
        <v>210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4" t="s">
        <v>24</v>
      </c>
      <c r="BK489" s="193">
        <f>ROUND(I489*H489,2)</f>
        <v>0</v>
      </c>
      <c r="BL489" s="24" t="s">
        <v>285</v>
      </c>
      <c r="BM489" s="24" t="s">
        <v>836</v>
      </c>
    </row>
    <row r="490" spans="2:65" s="12" customFormat="1">
      <c r="B490" s="194"/>
      <c r="D490" s="195" t="s">
        <v>221</v>
      </c>
      <c r="E490" s="196" t="s">
        <v>5</v>
      </c>
      <c r="F490" s="197" t="s">
        <v>831</v>
      </c>
      <c r="H490" s="196" t="s">
        <v>5</v>
      </c>
      <c r="I490" s="198"/>
      <c r="L490" s="194"/>
      <c r="M490" s="199"/>
      <c r="N490" s="200"/>
      <c r="O490" s="200"/>
      <c r="P490" s="200"/>
      <c r="Q490" s="200"/>
      <c r="R490" s="200"/>
      <c r="S490" s="200"/>
      <c r="T490" s="201"/>
      <c r="AT490" s="196" t="s">
        <v>221</v>
      </c>
      <c r="AU490" s="196" t="s">
        <v>84</v>
      </c>
      <c r="AV490" s="12" t="s">
        <v>24</v>
      </c>
      <c r="AW490" s="12" t="s">
        <v>39</v>
      </c>
      <c r="AX490" s="12" t="s">
        <v>76</v>
      </c>
      <c r="AY490" s="196" t="s">
        <v>210</v>
      </c>
    </row>
    <row r="491" spans="2:65" s="13" customFormat="1">
      <c r="B491" s="202"/>
      <c r="D491" s="195" t="s">
        <v>221</v>
      </c>
      <c r="E491" s="203" t="s">
        <v>5</v>
      </c>
      <c r="F491" s="204" t="s">
        <v>837</v>
      </c>
      <c r="H491" s="205">
        <v>3.9849999999999999</v>
      </c>
      <c r="I491" s="206"/>
      <c r="L491" s="202"/>
      <c r="M491" s="207"/>
      <c r="N491" s="208"/>
      <c r="O491" s="208"/>
      <c r="P491" s="208"/>
      <c r="Q491" s="208"/>
      <c r="R491" s="208"/>
      <c r="S491" s="208"/>
      <c r="T491" s="209"/>
      <c r="AT491" s="203" t="s">
        <v>221</v>
      </c>
      <c r="AU491" s="203" t="s">
        <v>84</v>
      </c>
      <c r="AV491" s="13" t="s">
        <v>84</v>
      </c>
      <c r="AW491" s="13" t="s">
        <v>39</v>
      </c>
      <c r="AX491" s="13" t="s">
        <v>24</v>
      </c>
      <c r="AY491" s="203" t="s">
        <v>210</v>
      </c>
    </row>
    <row r="492" spans="2:65" s="1" customFormat="1" ht="14.45" customHeight="1">
      <c r="B492" s="181"/>
      <c r="C492" s="218" t="s">
        <v>838</v>
      </c>
      <c r="D492" s="218" t="s">
        <v>374</v>
      </c>
      <c r="E492" s="219" t="s">
        <v>839</v>
      </c>
      <c r="F492" s="220" t="s">
        <v>840</v>
      </c>
      <c r="G492" s="221" t="s">
        <v>111</v>
      </c>
      <c r="H492" s="222">
        <v>3.9849999999999999</v>
      </c>
      <c r="I492" s="223"/>
      <c r="J492" s="224">
        <f>ROUND(I492*H492,2)</f>
        <v>0</v>
      </c>
      <c r="K492" s="220" t="s">
        <v>5</v>
      </c>
      <c r="L492" s="225"/>
      <c r="M492" s="226" t="s">
        <v>5</v>
      </c>
      <c r="N492" s="227" t="s">
        <v>47</v>
      </c>
      <c r="O492" s="42"/>
      <c r="P492" s="191">
        <f>O492*H492</f>
        <v>0</v>
      </c>
      <c r="Q492" s="191">
        <v>4.8999999999999998E-3</v>
      </c>
      <c r="R492" s="191">
        <f>Q492*H492</f>
        <v>1.9526499999999999E-2</v>
      </c>
      <c r="S492" s="191">
        <v>0</v>
      </c>
      <c r="T492" s="192">
        <f>S492*H492</f>
        <v>0</v>
      </c>
      <c r="AR492" s="24" t="s">
        <v>377</v>
      </c>
      <c r="AT492" s="24" t="s">
        <v>374</v>
      </c>
      <c r="AU492" s="24" t="s">
        <v>84</v>
      </c>
      <c r="AY492" s="24" t="s">
        <v>210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24" t="s">
        <v>24</v>
      </c>
      <c r="BK492" s="193">
        <f>ROUND(I492*H492,2)</f>
        <v>0</v>
      </c>
      <c r="BL492" s="24" t="s">
        <v>285</v>
      </c>
      <c r="BM492" s="24" t="s">
        <v>841</v>
      </c>
    </row>
    <row r="493" spans="2:65" s="12" customFormat="1">
      <c r="B493" s="194"/>
      <c r="D493" s="195" t="s">
        <v>221</v>
      </c>
      <c r="E493" s="196" t="s">
        <v>5</v>
      </c>
      <c r="F493" s="197" t="s">
        <v>831</v>
      </c>
      <c r="H493" s="196" t="s">
        <v>5</v>
      </c>
      <c r="I493" s="198"/>
      <c r="L493" s="194"/>
      <c r="M493" s="199"/>
      <c r="N493" s="200"/>
      <c r="O493" s="200"/>
      <c r="P493" s="200"/>
      <c r="Q493" s="200"/>
      <c r="R493" s="200"/>
      <c r="S493" s="200"/>
      <c r="T493" s="201"/>
      <c r="AT493" s="196" t="s">
        <v>221</v>
      </c>
      <c r="AU493" s="196" t="s">
        <v>84</v>
      </c>
      <c r="AV493" s="12" t="s">
        <v>24</v>
      </c>
      <c r="AW493" s="12" t="s">
        <v>39</v>
      </c>
      <c r="AX493" s="12" t="s">
        <v>76</v>
      </c>
      <c r="AY493" s="196" t="s">
        <v>210</v>
      </c>
    </row>
    <row r="494" spans="2:65" s="13" customFormat="1">
      <c r="B494" s="202"/>
      <c r="D494" s="195" t="s">
        <v>221</v>
      </c>
      <c r="E494" s="203" t="s">
        <v>5</v>
      </c>
      <c r="F494" s="204" t="s">
        <v>837</v>
      </c>
      <c r="H494" s="205">
        <v>3.9849999999999999</v>
      </c>
      <c r="I494" s="206"/>
      <c r="L494" s="202"/>
      <c r="M494" s="207"/>
      <c r="N494" s="208"/>
      <c r="O494" s="208"/>
      <c r="P494" s="208"/>
      <c r="Q494" s="208"/>
      <c r="R494" s="208"/>
      <c r="S494" s="208"/>
      <c r="T494" s="209"/>
      <c r="AT494" s="203" t="s">
        <v>221</v>
      </c>
      <c r="AU494" s="203" t="s">
        <v>84</v>
      </c>
      <c r="AV494" s="13" t="s">
        <v>84</v>
      </c>
      <c r="AW494" s="13" t="s">
        <v>39</v>
      </c>
      <c r="AX494" s="13" t="s">
        <v>24</v>
      </c>
      <c r="AY494" s="203" t="s">
        <v>210</v>
      </c>
    </row>
    <row r="495" spans="2:65" s="1" customFormat="1" ht="14.45" customHeight="1">
      <c r="B495" s="181"/>
      <c r="C495" s="182" t="s">
        <v>842</v>
      </c>
      <c r="D495" s="182" t="s">
        <v>214</v>
      </c>
      <c r="E495" s="183" t="s">
        <v>828</v>
      </c>
      <c r="F495" s="184" t="s">
        <v>829</v>
      </c>
      <c r="G495" s="185" t="s">
        <v>111</v>
      </c>
      <c r="H495" s="186">
        <v>98.034000000000006</v>
      </c>
      <c r="I495" s="187"/>
      <c r="J495" s="188">
        <f>ROUND(I495*H495,2)</f>
        <v>0</v>
      </c>
      <c r="K495" s="184" t="s">
        <v>218</v>
      </c>
      <c r="L495" s="41"/>
      <c r="M495" s="189" t="s">
        <v>5</v>
      </c>
      <c r="N495" s="190" t="s">
        <v>47</v>
      </c>
      <c r="O495" s="42"/>
      <c r="P495" s="191">
        <f>O495*H495</f>
        <v>0</v>
      </c>
      <c r="Q495" s="191">
        <v>4.0000000000000002E-4</v>
      </c>
      <c r="R495" s="191">
        <f>Q495*H495</f>
        <v>3.9213600000000001E-2</v>
      </c>
      <c r="S495" s="191">
        <v>0</v>
      </c>
      <c r="T495" s="192">
        <f>S495*H495</f>
        <v>0</v>
      </c>
      <c r="AR495" s="24" t="s">
        <v>285</v>
      </c>
      <c r="AT495" s="24" t="s">
        <v>214</v>
      </c>
      <c r="AU495" s="24" t="s">
        <v>84</v>
      </c>
      <c r="AY495" s="24" t="s">
        <v>210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4" t="s">
        <v>24</v>
      </c>
      <c r="BK495" s="193">
        <f>ROUND(I495*H495,2)</f>
        <v>0</v>
      </c>
      <c r="BL495" s="24" t="s">
        <v>285</v>
      </c>
      <c r="BM495" s="24" t="s">
        <v>843</v>
      </c>
    </row>
    <row r="496" spans="2:65" s="12" customFormat="1">
      <c r="B496" s="194"/>
      <c r="D496" s="195" t="s">
        <v>221</v>
      </c>
      <c r="E496" s="196" t="s">
        <v>5</v>
      </c>
      <c r="F496" s="197" t="s">
        <v>798</v>
      </c>
      <c r="H496" s="196" t="s">
        <v>5</v>
      </c>
      <c r="I496" s="198"/>
      <c r="L496" s="194"/>
      <c r="M496" s="199"/>
      <c r="N496" s="200"/>
      <c r="O496" s="200"/>
      <c r="P496" s="200"/>
      <c r="Q496" s="200"/>
      <c r="R496" s="200"/>
      <c r="S496" s="200"/>
      <c r="T496" s="201"/>
      <c r="AT496" s="196" t="s">
        <v>221</v>
      </c>
      <c r="AU496" s="196" t="s">
        <v>84</v>
      </c>
      <c r="AV496" s="12" t="s">
        <v>24</v>
      </c>
      <c r="AW496" s="12" t="s">
        <v>39</v>
      </c>
      <c r="AX496" s="12" t="s">
        <v>76</v>
      </c>
      <c r="AY496" s="196" t="s">
        <v>210</v>
      </c>
    </row>
    <row r="497" spans="2:65" s="13" customFormat="1">
      <c r="B497" s="202"/>
      <c r="D497" s="195" t="s">
        <v>221</v>
      </c>
      <c r="E497" s="203" t="s">
        <v>5</v>
      </c>
      <c r="F497" s="204" t="s">
        <v>844</v>
      </c>
      <c r="H497" s="205">
        <v>49.017000000000003</v>
      </c>
      <c r="I497" s="206"/>
      <c r="L497" s="202"/>
      <c r="M497" s="207"/>
      <c r="N497" s="208"/>
      <c r="O497" s="208"/>
      <c r="P497" s="208"/>
      <c r="Q497" s="208"/>
      <c r="R497" s="208"/>
      <c r="S497" s="208"/>
      <c r="T497" s="209"/>
      <c r="AT497" s="203" t="s">
        <v>221</v>
      </c>
      <c r="AU497" s="203" t="s">
        <v>84</v>
      </c>
      <c r="AV497" s="13" t="s">
        <v>84</v>
      </c>
      <c r="AW497" s="13" t="s">
        <v>39</v>
      </c>
      <c r="AX497" s="13" t="s">
        <v>76</v>
      </c>
      <c r="AY497" s="203" t="s">
        <v>210</v>
      </c>
    </row>
    <row r="498" spans="2:65" s="13" customFormat="1">
      <c r="B498" s="202"/>
      <c r="D498" s="195" t="s">
        <v>221</v>
      </c>
      <c r="E498" s="203" t="s">
        <v>5</v>
      </c>
      <c r="F498" s="204" t="s">
        <v>845</v>
      </c>
      <c r="H498" s="205">
        <v>49.017000000000003</v>
      </c>
      <c r="I498" s="206"/>
      <c r="L498" s="202"/>
      <c r="M498" s="207"/>
      <c r="N498" s="208"/>
      <c r="O498" s="208"/>
      <c r="P498" s="208"/>
      <c r="Q498" s="208"/>
      <c r="R498" s="208"/>
      <c r="S498" s="208"/>
      <c r="T498" s="209"/>
      <c r="AT498" s="203" t="s">
        <v>221</v>
      </c>
      <c r="AU498" s="203" t="s">
        <v>84</v>
      </c>
      <c r="AV498" s="13" t="s">
        <v>84</v>
      </c>
      <c r="AW498" s="13" t="s">
        <v>39</v>
      </c>
      <c r="AX498" s="13" t="s">
        <v>76</v>
      </c>
      <c r="AY498" s="203" t="s">
        <v>210</v>
      </c>
    </row>
    <row r="499" spans="2:65" s="14" customFormat="1">
      <c r="B499" s="210"/>
      <c r="D499" s="195" t="s">
        <v>221</v>
      </c>
      <c r="E499" s="211" t="s">
        <v>5</v>
      </c>
      <c r="F499" s="212" t="s">
        <v>239</v>
      </c>
      <c r="H499" s="213">
        <v>98.034000000000006</v>
      </c>
      <c r="I499" s="214"/>
      <c r="L499" s="210"/>
      <c r="M499" s="215"/>
      <c r="N499" s="216"/>
      <c r="O499" s="216"/>
      <c r="P499" s="216"/>
      <c r="Q499" s="216"/>
      <c r="R499" s="216"/>
      <c r="S499" s="216"/>
      <c r="T499" s="217"/>
      <c r="AT499" s="211" t="s">
        <v>221</v>
      </c>
      <c r="AU499" s="211" t="s">
        <v>84</v>
      </c>
      <c r="AV499" s="14" t="s">
        <v>219</v>
      </c>
      <c r="AW499" s="14" t="s">
        <v>39</v>
      </c>
      <c r="AX499" s="14" t="s">
        <v>24</v>
      </c>
      <c r="AY499" s="211" t="s">
        <v>210</v>
      </c>
    </row>
    <row r="500" spans="2:65" s="1" customFormat="1" ht="20.45" customHeight="1">
      <c r="B500" s="181"/>
      <c r="C500" s="182" t="s">
        <v>846</v>
      </c>
      <c r="D500" s="182" t="s">
        <v>214</v>
      </c>
      <c r="E500" s="183" t="s">
        <v>847</v>
      </c>
      <c r="F500" s="184" t="s">
        <v>848</v>
      </c>
      <c r="G500" s="185" t="s">
        <v>111</v>
      </c>
      <c r="H500" s="186">
        <v>49.637999999999998</v>
      </c>
      <c r="I500" s="187"/>
      <c r="J500" s="188">
        <f>ROUND(I500*H500,2)</f>
        <v>0</v>
      </c>
      <c r="K500" s="184" t="s">
        <v>218</v>
      </c>
      <c r="L500" s="41"/>
      <c r="M500" s="189" t="s">
        <v>5</v>
      </c>
      <c r="N500" s="190" t="s">
        <v>47</v>
      </c>
      <c r="O500" s="42"/>
      <c r="P500" s="191">
        <f>O500*H500</f>
        <v>0</v>
      </c>
      <c r="Q500" s="191">
        <v>4.0000000000000002E-4</v>
      </c>
      <c r="R500" s="191">
        <f>Q500*H500</f>
        <v>1.98552E-2</v>
      </c>
      <c r="S500" s="191">
        <v>0</v>
      </c>
      <c r="T500" s="192">
        <f>S500*H500</f>
        <v>0</v>
      </c>
      <c r="AR500" s="24" t="s">
        <v>285</v>
      </c>
      <c r="AT500" s="24" t="s">
        <v>214</v>
      </c>
      <c r="AU500" s="24" t="s">
        <v>84</v>
      </c>
      <c r="AY500" s="24" t="s">
        <v>210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4" t="s">
        <v>24</v>
      </c>
      <c r="BK500" s="193">
        <f>ROUND(I500*H500,2)</f>
        <v>0</v>
      </c>
      <c r="BL500" s="24" t="s">
        <v>285</v>
      </c>
      <c r="BM500" s="24" t="s">
        <v>849</v>
      </c>
    </row>
    <row r="501" spans="2:65" s="12" customFormat="1">
      <c r="B501" s="194"/>
      <c r="D501" s="195" t="s">
        <v>221</v>
      </c>
      <c r="E501" s="196" t="s">
        <v>5</v>
      </c>
      <c r="F501" s="197" t="s">
        <v>807</v>
      </c>
      <c r="H501" s="196" t="s">
        <v>5</v>
      </c>
      <c r="I501" s="198"/>
      <c r="L501" s="194"/>
      <c r="M501" s="199"/>
      <c r="N501" s="200"/>
      <c r="O501" s="200"/>
      <c r="P501" s="200"/>
      <c r="Q501" s="200"/>
      <c r="R501" s="200"/>
      <c r="S501" s="200"/>
      <c r="T501" s="201"/>
      <c r="AT501" s="196" t="s">
        <v>221</v>
      </c>
      <c r="AU501" s="196" t="s">
        <v>84</v>
      </c>
      <c r="AV501" s="12" t="s">
        <v>24</v>
      </c>
      <c r="AW501" s="12" t="s">
        <v>39</v>
      </c>
      <c r="AX501" s="12" t="s">
        <v>76</v>
      </c>
      <c r="AY501" s="196" t="s">
        <v>210</v>
      </c>
    </row>
    <row r="502" spans="2:65" s="13" customFormat="1">
      <c r="B502" s="202"/>
      <c r="D502" s="195" t="s">
        <v>221</v>
      </c>
      <c r="E502" s="203" t="s">
        <v>5</v>
      </c>
      <c r="F502" s="204" t="s">
        <v>850</v>
      </c>
      <c r="H502" s="205">
        <v>24.818999999999999</v>
      </c>
      <c r="I502" s="206"/>
      <c r="L502" s="202"/>
      <c r="M502" s="207"/>
      <c r="N502" s="208"/>
      <c r="O502" s="208"/>
      <c r="P502" s="208"/>
      <c r="Q502" s="208"/>
      <c r="R502" s="208"/>
      <c r="S502" s="208"/>
      <c r="T502" s="209"/>
      <c r="AT502" s="203" t="s">
        <v>221</v>
      </c>
      <c r="AU502" s="203" t="s">
        <v>84</v>
      </c>
      <c r="AV502" s="13" t="s">
        <v>84</v>
      </c>
      <c r="AW502" s="13" t="s">
        <v>39</v>
      </c>
      <c r="AX502" s="13" t="s">
        <v>76</v>
      </c>
      <c r="AY502" s="203" t="s">
        <v>210</v>
      </c>
    </row>
    <row r="503" spans="2:65" s="13" customFormat="1">
      <c r="B503" s="202"/>
      <c r="D503" s="195" t="s">
        <v>221</v>
      </c>
      <c r="E503" s="203" t="s">
        <v>5</v>
      </c>
      <c r="F503" s="204" t="s">
        <v>851</v>
      </c>
      <c r="H503" s="205">
        <v>24.818999999999999</v>
      </c>
      <c r="I503" s="206"/>
      <c r="L503" s="202"/>
      <c r="M503" s="207"/>
      <c r="N503" s="208"/>
      <c r="O503" s="208"/>
      <c r="P503" s="208"/>
      <c r="Q503" s="208"/>
      <c r="R503" s="208"/>
      <c r="S503" s="208"/>
      <c r="T503" s="209"/>
      <c r="AT503" s="203" t="s">
        <v>221</v>
      </c>
      <c r="AU503" s="203" t="s">
        <v>84</v>
      </c>
      <c r="AV503" s="13" t="s">
        <v>84</v>
      </c>
      <c r="AW503" s="13" t="s">
        <v>39</v>
      </c>
      <c r="AX503" s="13" t="s">
        <v>76</v>
      </c>
      <c r="AY503" s="203" t="s">
        <v>210</v>
      </c>
    </row>
    <row r="504" spans="2:65" s="14" customFormat="1">
      <c r="B504" s="210"/>
      <c r="D504" s="195" t="s">
        <v>221</v>
      </c>
      <c r="E504" s="211" t="s">
        <v>5</v>
      </c>
      <c r="F504" s="212" t="s">
        <v>239</v>
      </c>
      <c r="H504" s="213">
        <v>49.637999999999998</v>
      </c>
      <c r="I504" s="214"/>
      <c r="L504" s="210"/>
      <c r="M504" s="215"/>
      <c r="N504" s="216"/>
      <c r="O504" s="216"/>
      <c r="P504" s="216"/>
      <c r="Q504" s="216"/>
      <c r="R504" s="216"/>
      <c r="S504" s="216"/>
      <c r="T504" s="217"/>
      <c r="AT504" s="211" t="s">
        <v>221</v>
      </c>
      <c r="AU504" s="211" t="s">
        <v>84</v>
      </c>
      <c r="AV504" s="14" t="s">
        <v>219</v>
      </c>
      <c r="AW504" s="14" t="s">
        <v>39</v>
      </c>
      <c r="AX504" s="14" t="s">
        <v>24</v>
      </c>
      <c r="AY504" s="211" t="s">
        <v>210</v>
      </c>
    </row>
    <row r="505" spans="2:65" s="1" customFormat="1" ht="20.45" customHeight="1">
      <c r="B505" s="181"/>
      <c r="C505" s="218" t="s">
        <v>852</v>
      </c>
      <c r="D505" s="218" t="s">
        <v>374</v>
      </c>
      <c r="E505" s="219" t="s">
        <v>834</v>
      </c>
      <c r="F505" s="220" t="s">
        <v>835</v>
      </c>
      <c r="G505" s="221" t="s">
        <v>111</v>
      </c>
      <c r="H505" s="222">
        <v>73.835999999999999</v>
      </c>
      <c r="I505" s="223"/>
      <c r="J505" s="224">
        <f>ROUND(I505*H505,2)</f>
        <v>0</v>
      </c>
      <c r="K505" s="220" t="s">
        <v>218</v>
      </c>
      <c r="L505" s="225"/>
      <c r="M505" s="226" t="s">
        <v>5</v>
      </c>
      <c r="N505" s="227" t="s">
        <v>47</v>
      </c>
      <c r="O505" s="42"/>
      <c r="P505" s="191">
        <f>O505*H505</f>
        <v>0</v>
      </c>
      <c r="Q505" s="191">
        <v>4.4999999999999997E-3</v>
      </c>
      <c r="R505" s="191">
        <f>Q505*H505</f>
        <v>0.33226199999999995</v>
      </c>
      <c r="S505" s="191">
        <v>0</v>
      </c>
      <c r="T505" s="192">
        <f>S505*H505</f>
        <v>0</v>
      </c>
      <c r="AR505" s="24" t="s">
        <v>377</v>
      </c>
      <c r="AT505" s="24" t="s">
        <v>374</v>
      </c>
      <c r="AU505" s="24" t="s">
        <v>84</v>
      </c>
      <c r="AY505" s="24" t="s">
        <v>210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4" t="s">
        <v>24</v>
      </c>
      <c r="BK505" s="193">
        <f>ROUND(I505*H505,2)</f>
        <v>0</v>
      </c>
      <c r="BL505" s="24" t="s">
        <v>285</v>
      </c>
      <c r="BM505" s="24" t="s">
        <v>853</v>
      </c>
    </row>
    <row r="506" spans="2:65" s="12" customFormat="1">
      <c r="B506" s="194"/>
      <c r="D506" s="195" t="s">
        <v>221</v>
      </c>
      <c r="E506" s="196" t="s">
        <v>5</v>
      </c>
      <c r="F506" s="197" t="s">
        <v>854</v>
      </c>
      <c r="H506" s="196" t="s">
        <v>5</v>
      </c>
      <c r="I506" s="198"/>
      <c r="L506" s="194"/>
      <c r="M506" s="199"/>
      <c r="N506" s="200"/>
      <c r="O506" s="200"/>
      <c r="P506" s="200"/>
      <c r="Q506" s="200"/>
      <c r="R506" s="200"/>
      <c r="S506" s="200"/>
      <c r="T506" s="201"/>
      <c r="AT506" s="196" t="s">
        <v>221</v>
      </c>
      <c r="AU506" s="196" t="s">
        <v>84</v>
      </c>
      <c r="AV506" s="12" t="s">
        <v>24</v>
      </c>
      <c r="AW506" s="12" t="s">
        <v>39</v>
      </c>
      <c r="AX506" s="12" t="s">
        <v>76</v>
      </c>
      <c r="AY506" s="196" t="s">
        <v>210</v>
      </c>
    </row>
    <row r="507" spans="2:65" s="13" customFormat="1">
      <c r="B507" s="202"/>
      <c r="D507" s="195" t="s">
        <v>221</v>
      </c>
      <c r="E507" s="203" t="s">
        <v>5</v>
      </c>
      <c r="F507" s="204" t="s">
        <v>855</v>
      </c>
      <c r="H507" s="205">
        <v>49.017000000000003</v>
      </c>
      <c r="I507" s="206"/>
      <c r="L507" s="202"/>
      <c r="M507" s="207"/>
      <c r="N507" s="208"/>
      <c r="O507" s="208"/>
      <c r="P507" s="208"/>
      <c r="Q507" s="208"/>
      <c r="R507" s="208"/>
      <c r="S507" s="208"/>
      <c r="T507" s="209"/>
      <c r="AT507" s="203" t="s">
        <v>221</v>
      </c>
      <c r="AU507" s="203" t="s">
        <v>84</v>
      </c>
      <c r="AV507" s="13" t="s">
        <v>84</v>
      </c>
      <c r="AW507" s="13" t="s">
        <v>39</v>
      </c>
      <c r="AX507" s="13" t="s">
        <v>76</v>
      </c>
      <c r="AY507" s="203" t="s">
        <v>210</v>
      </c>
    </row>
    <row r="508" spans="2:65" s="13" customFormat="1">
      <c r="B508" s="202"/>
      <c r="D508" s="195" t="s">
        <v>221</v>
      </c>
      <c r="E508" s="203" t="s">
        <v>5</v>
      </c>
      <c r="F508" s="204" t="s">
        <v>856</v>
      </c>
      <c r="H508" s="205">
        <v>24.818999999999999</v>
      </c>
      <c r="I508" s="206"/>
      <c r="L508" s="202"/>
      <c r="M508" s="207"/>
      <c r="N508" s="208"/>
      <c r="O508" s="208"/>
      <c r="P508" s="208"/>
      <c r="Q508" s="208"/>
      <c r="R508" s="208"/>
      <c r="S508" s="208"/>
      <c r="T508" s="209"/>
      <c r="AT508" s="203" t="s">
        <v>221</v>
      </c>
      <c r="AU508" s="203" t="s">
        <v>84</v>
      </c>
      <c r="AV508" s="13" t="s">
        <v>84</v>
      </c>
      <c r="AW508" s="13" t="s">
        <v>39</v>
      </c>
      <c r="AX508" s="13" t="s">
        <v>76</v>
      </c>
      <c r="AY508" s="203" t="s">
        <v>210</v>
      </c>
    </row>
    <row r="509" spans="2:65" s="14" customFormat="1">
      <c r="B509" s="210"/>
      <c r="D509" s="195" t="s">
        <v>221</v>
      </c>
      <c r="E509" s="211" t="s">
        <v>5</v>
      </c>
      <c r="F509" s="212" t="s">
        <v>239</v>
      </c>
      <c r="H509" s="213">
        <v>73.835999999999999</v>
      </c>
      <c r="I509" s="214"/>
      <c r="L509" s="210"/>
      <c r="M509" s="215"/>
      <c r="N509" s="216"/>
      <c r="O509" s="216"/>
      <c r="P509" s="216"/>
      <c r="Q509" s="216"/>
      <c r="R509" s="216"/>
      <c r="S509" s="216"/>
      <c r="T509" s="217"/>
      <c r="AT509" s="211" t="s">
        <v>221</v>
      </c>
      <c r="AU509" s="211" t="s">
        <v>84</v>
      </c>
      <c r="AV509" s="14" t="s">
        <v>219</v>
      </c>
      <c r="AW509" s="14" t="s">
        <v>39</v>
      </c>
      <c r="AX509" s="14" t="s">
        <v>24</v>
      </c>
      <c r="AY509" s="211" t="s">
        <v>210</v>
      </c>
    </row>
    <row r="510" spans="2:65" s="1" customFormat="1" ht="14.45" customHeight="1">
      <c r="B510" s="181"/>
      <c r="C510" s="218" t="s">
        <v>857</v>
      </c>
      <c r="D510" s="218" t="s">
        <v>374</v>
      </c>
      <c r="E510" s="219" t="s">
        <v>839</v>
      </c>
      <c r="F510" s="220" t="s">
        <v>840</v>
      </c>
      <c r="G510" s="221" t="s">
        <v>111</v>
      </c>
      <c r="H510" s="222">
        <v>73.835999999999999</v>
      </c>
      <c r="I510" s="223"/>
      <c r="J510" s="224">
        <f>ROUND(I510*H510,2)</f>
        <v>0</v>
      </c>
      <c r="K510" s="220" t="s">
        <v>5</v>
      </c>
      <c r="L510" s="225"/>
      <c r="M510" s="226" t="s">
        <v>5</v>
      </c>
      <c r="N510" s="227" t="s">
        <v>47</v>
      </c>
      <c r="O510" s="42"/>
      <c r="P510" s="191">
        <f>O510*H510</f>
        <v>0</v>
      </c>
      <c r="Q510" s="191">
        <v>4.8999999999999998E-3</v>
      </c>
      <c r="R510" s="191">
        <f>Q510*H510</f>
        <v>0.36179639999999996</v>
      </c>
      <c r="S510" s="191">
        <v>0</v>
      </c>
      <c r="T510" s="192">
        <f>S510*H510</f>
        <v>0</v>
      </c>
      <c r="AR510" s="24" t="s">
        <v>377</v>
      </c>
      <c r="AT510" s="24" t="s">
        <v>374</v>
      </c>
      <c r="AU510" s="24" t="s">
        <v>84</v>
      </c>
      <c r="AY510" s="24" t="s">
        <v>210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24" t="s">
        <v>24</v>
      </c>
      <c r="BK510" s="193">
        <f>ROUND(I510*H510,2)</f>
        <v>0</v>
      </c>
      <c r="BL510" s="24" t="s">
        <v>285</v>
      </c>
      <c r="BM510" s="24" t="s">
        <v>858</v>
      </c>
    </row>
    <row r="511" spans="2:65" s="12" customFormat="1">
      <c r="B511" s="194"/>
      <c r="D511" s="195" t="s">
        <v>221</v>
      </c>
      <c r="E511" s="196" t="s">
        <v>5</v>
      </c>
      <c r="F511" s="197" t="s">
        <v>854</v>
      </c>
      <c r="H511" s="196" t="s">
        <v>5</v>
      </c>
      <c r="I511" s="198"/>
      <c r="L511" s="194"/>
      <c r="M511" s="199"/>
      <c r="N511" s="200"/>
      <c r="O511" s="200"/>
      <c r="P511" s="200"/>
      <c r="Q511" s="200"/>
      <c r="R511" s="200"/>
      <c r="S511" s="200"/>
      <c r="T511" s="201"/>
      <c r="AT511" s="196" t="s">
        <v>221</v>
      </c>
      <c r="AU511" s="196" t="s">
        <v>84</v>
      </c>
      <c r="AV511" s="12" t="s">
        <v>24</v>
      </c>
      <c r="AW511" s="12" t="s">
        <v>39</v>
      </c>
      <c r="AX511" s="12" t="s">
        <v>76</v>
      </c>
      <c r="AY511" s="196" t="s">
        <v>210</v>
      </c>
    </row>
    <row r="512" spans="2:65" s="13" customFormat="1">
      <c r="B512" s="202"/>
      <c r="D512" s="195" t="s">
        <v>221</v>
      </c>
      <c r="E512" s="203" t="s">
        <v>5</v>
      </c>
      <c r="F512" s="204" t="s">
        <v>855</v>
      </c>
      <c r="H512" s="205">
        <v>49.017000000000003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221</v>
      </c>
      <c r="AU512" s="203" t="s">
        <v>84</v>
      </c>
      <c r="AV512" s="13" t="s">
        <v>84</v>
      </c>
      <c r="AW512" s="13" t="s">
        <v>39</v>
      </c>
      <c r="AX512" s="13" t="s">
        <v>76</v>
      </c>
      <c r="AY512" s="203" t="s">
        <v>210</v>
      </c>
    </row>
    <row r="513" spans="2:65" s="13" customFormat="1">
      <c r="B513" s="202"/>
      <c r="D513" s="195" t="s">
        <v>221</v>
      </c>
      <c r="E513" s="203" t="s">
        <v>5</v>
      </c>
      <c r="F513" s="204" t="s">
        <v>856</v>
      </c>
      <c r="H513" s="205">
        <v>24.818999999999999</v>
      </c>
      <c r="I513" s="206"/>
      <c r="L513" s="202"/>
      <c r="M513" s="207"/>
      <c r="N513" s="208"/>
      <c r="O513" s="208"/>
      <c r="P513" s="208"/>
      <c r="Q513" s="208"/>
      <c r="R513" s="208"/>
      <c r="S513" s="208"/>
      <c r="T513" s="209"/>
      <c r="AT513" s="203" t="s">
        <v>221</v>
      </c>
      <c r="AU513" s="203" t="s">
        <v>84</v>
      </c>
      <c r="AV513" s="13" t="s">
        <v>84</v>
      </c>
      <c r="AW513" s="13" t="s">
        <v>39</v>
      </c>
      <c r="AX513" s="13" t="s">
        <v>76</v>
      </c>
      <c r="AY513" s="203" t="s">
        <v>210</v>
      </c>
    </row>
    <row r="514" spans="2:65" s="14" customFormat="1">
      <c r="B514" s="210"/>
      <c r="D514" s="195" t="s">
        <v>221</v>
      </c>
      <c r="E514" s="211" t="s">
        <v>5</v>
      </c>
      <c r="F514" s="212" t="s">
        <v>239</v>
      </c>
      <c r="H514" s="213">
        <v>73.835999999999999</v>
      </c>
      <c r="I514" s="214"/>
      <c r="L514" s="210"/>
      <c r="M514" s="215"/>
      <c r="N514" s="216"/>
      <c r="O514" s="216"/>
      <c r="P514" s="216"/>
      <c r="Q514" s="216"/>
      <c r="R514" s="216"/>
      <c r="S514" s="216"/>
      <c r="T514" s="217"/>
      <c r="AT514" s="211" t="s">
        <v>221</v>
      </c>
      <c r="AU514" s="211" t="s">
        <v>84</v>
      </c>
      <c r="AV514" s="14" t="s">
        <v>219</v>
      </c>
      <c r="AW514" s="14" t="s">
        <v>39</v>
      </c>
      <c r="AX514" s="14" t="s">
        <v>24</v>
      </c>
      <c r="AY514" s="211" t="s">
        <v>210</v>
      </c>
    </row>
    <row r="515" spans="2:65" s="1" customFormat="1" ht="20.45" customHeight="1">
      <c r="B515" s="181"/>
      <c r="C515" s="182" t="s">
        <v>859</v>
      </c>
      <c r="D515" s="182" t="s">
        <v>214</v>
      </c>
      <c r="E515" s="183" t="s">
        <v>860</v>
      </c>
      <c r="F515" s="184" t="s">
        <v>861</v>
      </c>
      <c r="G515" s="185" t="s">
        <v>111</v>
      </c>
      <c r="H515" s="186">
        <v>73.835999999999999</v>
      </c>
      <c r="I515" s="187"/>
      <c r="J515" s="188">
        <f>ROUND(I515*H515,2)</f>
        <v>0</v>
      </c>
      <c r="K515" s="184" t="s">
        <v>400</v>
      </c>
      <c r="L515" s="41"/>
      <c r="M515" s="189" t="s">
        <v>5</v>
      </c>
      <c r="N515" s="190" t="s">
        <v>47</v>
      </c>
      <c r="O515" s="42"/>
      <c r="P515" s="191">
        <f>O515*H515</f>
        <v>0</v>
      </c>
      <c r="Q515" s="191">
        <v>8.4000000000000003E-4</v>
      </c>
      <c r="R515" s="191">
        <f>Q515*H515</f>
        <v>6.2022239999999999E-2</v>
      </c>
      <c r="S515" s="191">
        <v>0</v>
      </c>
      <c r="T515" s="192">
        <f>S515*H515</f>
        <v>0</v>
      </c>
      <c r="AR515" s="24" t="s">
        <v>285</v>
      </c>
      <c r="AT515" s="24" t="s">
        <v>214</v>
      </c>
      <c r="AU515" s="24" t="s">
        <v>84</v>
      </c>
      <c r="AY515" s="24" t="s">
        <v>210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4" t="s">
        <v>24</v>
      </c>
      <c r="BK515" s="193">
        <f>ROUND(I515*H515,2)</f>
        <v>0</v>
      </c>
      <c r="BL515" s="24" t="s">
        <v>285</v>
      </c>
      <c r="BM515" s="24" t="s">
        <v>862</v>
      </c>
    </row>
    <row r="516" spans="2:65" s="13" customFormat="1">
      <c r="B516" s="202"/>
      <c r="D516" s="195" t="s">
        <v>221</v>
      </c>
      <c r="E516" s="203" t="s">
        <v>161</v>
      </c>
      <c r="F516" s="204" t="s">
        <v>670</v>
      </c>
      <c r="H516" s="205">
        <v>24.818999999999999</v>
      </c>
      <c r="I516" s="206"/>
      <c r="L516" s="202"/>
      <c r="M516" s="207"/>
      <c r="N516" s="208"/>
      <c r="O516" s="208"/>
      <c r="P516" s="208"/>
      <c r="Q516" s="208"/>
      <c r="R516" s="208"/>
      <c r="S516" s="208"/>
      <c r="T516" s="209"/>
      <c r="AT516" s="203" t="s">
        <v>221</v>
      </c>
      <c r="AU516" s="203" t="s">
        <v>84</v>
      </c>
      <c r="AV516" s="13" t="s">
        <v>84</v>
      </c>
      <c r="AW516" s="13" t="s">
        <v>39</v>
      </c>
      <c r="AX516" s="13" t="s">
        <v>76</v>
      </c>
      <c r="AY516" s="203" t="s">
        <v>210</v>
      </c>
    </row>
    <row r="517" spans="2:65" s="13" customFormat="1">
      <c r="B517" s="202"/>
      <c r="D517" s="195" t="s">
        <v>221</v>
      </c>
      <c r="E517" s="203" t="s">
        <v>158</v>
      </c>
      <c r="F517" s="204" t="s">
        <v>669</v>
      </c>
      <c r="H517" s="205">
        <v>49.017000000000003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221</v>
      </c>
      <c r="AU517" s="203" t="s">
        <v>84</v>
      </c>
      <c r="AV517" s="13" t="s">
        <v>84</v>
      </c>
      <c r="AW517" s="13" t="s">
        <v>39</v>
      </c>
      <c r="AX517" s="13" t="s">
        <v>76</v>
      </c>
      <c r="AY517" s="203" t="s">
        <v>210</v>
      </c>
    </row>
    <row r="518" spans="2:65" s="14" customFormat="1">
      <c r="B518" s="210"/>
      <c r="D518" s="195" t="s">
        <v>221</v>
      </c>
      <c r="E518" s="211" t="s">
        <v>5</v>
      </c>
      <c r="F518" s="212" t="s">
        <v>239</v>
      </c>
      <c r="H518" s="213">
        <v>73.835999999999999</v>
      </c>
      <c r="I518" s="214"/>
      <c r="L518" s="210"/>
      <c r="M518" s="215"/>
      <c r="N518" s="216"/>
      <c r="O518" s="216"/>
      <c r="P518" s="216"/>
      <c r="Q518" s="216"/>
      <c r="R518" s="216"/>
      <c r="S518" s="216"/>
      <c r="T518" s="217"/>
      <c r="AT518" s="211" t="s">
        <v>221</v>
      </c>
      <c r="AU518" s="211" t="s">
        <v>84</v>
      </c>
      <c r="AV518" s="14" t="s">
        <v>219</v>
      </c>
      <c r="AW518" s="14" t="s">
        <v>39</v>
      </c>
      <c r="AX518" s="14" t="s">
        <v>24</v>
      </c>
      <c r="AY518" s="211" t="s">
        <v>210</v>
      </c>
    </row>
    <row r="519" spans="2:65" s="1" customFormat="1" ht="14.45" customHeight="1">
      <c r="B519" s="181"/>
      <c r="C519" s="218" t="s">
        <v>863</v>
      </c>
      <c r="D519" s="218" t="s">
        <v>374</v>
      </c>
      <c r="E519" s="219" t="s">
        <v>864</v>
      </c>
      <c r="F519" s="220" t="s">
        <v>865</v>
      </c>
      <c r="G519" s="221" t="s">
        <v>111</v>
      </c>
      <c r="H519" s="222">
        <v>84.911000000000001</v>
      </c>
      <c r="I519" s="223"/>
      <c r="J519" s="224">
        <f>ROUND(I519*H519,2)</f>
        <v>0</v>
      </c>
      <c r="K519" s="220" t="s">
        <v>5</v>
      </c>
      <c r="L519" s="225"/>
      <c r="M519" s="226" t="s">
        <v>5</v>
      </c>
      <c r="N519" s="227" t="s">
        <v>47</v>
      </c>
      <c r="O519" s="42"/>
      <c r="P519" s="191">
        <f>O519*H519</f>
        <v>0</v>
      </c>
      <c r="Q519" s="191">
        <v>1.42E-3</v>
      </c>
      <c r="R519" s="191">
        <f>Q519*H519</f>
        <v>0.12057362000000001</v>
      </c>
      <c r="S519" s="191">
        <v>0</v>
      </c>
      <c r="T519" s="192">
        <f>S519*H519</f>
        <v>0</v>
      </c>
      <c r="AR519" s="24" t="s">
        <v>377</v>
      </c>
      <c r="AT519" s="24" t="s">
        <v>374</v>
      </c>
      <c r="AU519" s="24" t="s">
        <v>84</v>
      </c>
      <c r="AY519" s="24" t="s">
        <v>210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24" t="s">
        <v>24</v>
      </c>
      <c r="BK519" s="193">
        <f>ROUND(I519*H519,2)</f>
        <v>0</v>
      </c>
      <c r="BL519" s="24" t="s">
        <v>285</v>
      </c>
      <c r="BM519" s="24" t="s">
        <v>866</v>
      </c>
    </row>
    <row r="520" spans="2:65" s="13" customFormat="1">
      <c r="B520" s="202"/>
      <c r="D520" s="195" t="s">
        <v>221</v>
      </c>
      <c r="F520" s="204" t="s">
        <v>867</v>
      </c>
      <c r="H520" s="205">
        <v>84.911000000000001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221</v>
      </c>
      <c r="AU520" s="203" t="s">
        <v>84</v>
      </c>
      <c r="AV520" s="13" t="s">
        <v>84</v>
      </c>
      <c r="AW520" s="13" t="s">
        <v>6</v>
      </c>
      <c r="AX520" s="13" t="s">
        <v>24</v>
      </c>
      <c r="AY520" s="203" t="s">
        <v>210</v>
      </c>
    </row>
    <row r="521" spans="2:65" s="1" customFormat="1" ht="30.6" customHeight="1">
      <c r="B521" s="181"/>
      <c r="C521" s="182" t="s">
        <v>868</v>
      </c>
      <c r="D521" s="182" t="s">
        <v>214</v>
      </c>
      <c r="E521" s="183" t="s">
        <v>869</v>
      </c>
      <c r="F521" s="184" t="s">
        <v>870</v>
      </c>
      <c r="G521" s="185" t="s">
        <v>871</v>
      </c>
      <c r="H521" s="231"/>
      <c r="I521" s="187"/>
      <c r="J521" s="188">
        <f>ROUND(I521*H521,2)</f>
        <v>0</v>
      </c>
      <c r="K521" s="184" t="s">
        <v>218</v>
      </c>
      <c r="L521" s="41"/>
      <c r="M521" s="189" t="s">
        <v>5</v>
      </c>
      <c r="N521" s="190" t="s">
        <v>47</v>
      </c>
      <c r="O521" s="42"/>
      <c r="P521" s="191">
        <f>O521*H521</f>
        <v>0</v>
      </c>
      <c r="Q521" s="191">
        <v>0</v>
      </c>
      <c r="R521" s="191">
        <f>Q521*H521</f>
        <v>0</v>
      </c>
      <c r="S521" s="191">
        <v>0</v>
      </c>
      <c r="T521" s="192">
        <f>S521*H521</f>
        <v>0</v>
      </c>
      <c r="AR521" s="24" t="s">
        <v>285</v>
      </c>
      <c r="AT521" s="24" t="s">
        <v>214</v>
      </c>
      <c r="AU521" s="24" t="s">
        <v>84</v>
      </c>
      <c r="AY521" s="24" t="s">
        <v>210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4" t="s">
        <v>24</v>
      </c>
      <c r="BK521" s="193">
        <f>ROUND(I521*H521,2)</f>
        <v>0</v>
      </c>
      <c r="BL521" s="24" t="s">
        <v>285</v>
      </c>
      <c r="BM521" s="24" t="s">
        <v>872</v>
      </c>
    </row>
    <row r="522" spans="2:65" s="11" customFormat="1" ht="29.85" customHeight="1">
      <c r="B522" s="168"/>
      <c r="D522" s="169" t="s">
        <v>75</v>
      </c>
      <c r="E522" s="179" t="s">
        <v>873</v>
      </c>
      <c r="F522" s="179" t="s">
        <v>874</v>
      </c>
      <c r="I522" s="171"/>
      <c r="J522" s="180">
        <f>BK522</f>
        <v>0</v>
      </c>
      <c r="L522" s="168"/>
      <c r="M522" s="173"/>
      <c r="N522" s="174"/>
      <c r="O522" s="174"/>
      <c r="P522" s="175">
        <f>SUM(P523:P527)</f>
        <v>0</v>
      </c>
      <c r="Q522" s="174"/>
      <c r="R522" s="175">
        <f>SUM(R523:R527)</f>
        <v>0</v>
      </c>
      <c r="S522" s="174"/>
      <c r="T522" s="176">
        <f>SUM(T523:T527)</f>
        <v>0.21674400000000002</v>
      </c>
      <c r="AR522" s="169" t="s">
        <v>84</v>
      </c>
      <c r="AT522" s="177" t="s">
        <v>75</v>
      </c>
      <c r="AU522" s="177" t="s">
        <v>24</v>
      </c>
      <c r="AY522" s="169" t="s">
        <v>210</v>
      </c>
      <c r="BK522" s="178">
        <f>SUM(BK523:BK527)</f>
        <v>0</v>
      </c>
    </row>
    <row r="523" spans="2:65" s="1" customFormat="1" ht="14.45" customHeight="1">
      <c r="B523" s="181"/>
      <c r="C523" s="182" t="s">
        <v>875</v>
      </c>
      <c r="D523" s="182" t="s">
        <v>214</v>
      </c>
      <c r="E523" s="183" t="s">
        <v>876</v>
      </c>
      <c r="F523" s="184" t="s">
        <v>877</v>
      </c>
      <c r="G523" s="185" t="s">
        <v>111</v>
      </c>
      <c r="H523" s="186">
        <v>36.124000000000002</v>
      </c>
      <c r="I523" s="187"/>
      <c r="J523" s="188">
        <f>ROUND(I523*H523,2)</f>
        <v>0</v>
      </c>
      <c r="K523" s="184" t="s">
        <v>218</v>
      </c>
      <c r="L523" s="41"/>
      <c r="M523" s="189" t="s">
        <v>5</v>
      </c>
      <c r="N523" s="190" t="s">
        <v>47</v>
      </c>
      <c r="O523" s="42"/>
      <c r="P523" s="191">
        <f>O523*H523</f>
        <v>0</v>
      </c>
      <c r="Q523" s="191">
        <v>0</v>
      </c>
      <c r="R523" s="191">
        <f>Q523*H523</f>
        <v>0</v>
      </c>
      <c r="S523" s="191">
        <v>6.0000000000000001E-3</v>
      </c>
      <c r="T523" s="192">
        <f>S523*H523</f>
        <v>0.21674400000000002</v>
      </c>
      <c r="AR523" s="24" t="s">
        <v>285</v>
      </c>
      <c r="AT523" s="24" t="s">
        <v>214</v>
      </c>
      <c r="AU523" s="24" t="s">
        <v>84</v>
      </c>
      <c r="AY523" s="24" t="s">
        <v>210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4" t="s">
        <v>24</v>
      </c>
      <c r="BK523" s="193">
        <f>ROUND(I523*H523,2)</f>
        <v>0</v>
      </c>
      <c r="BL523" s="24" t="s">
        <v>285</v>
      </c>
      <c r="BM523" s="24" t="s">
        <v>878</v>
      </c>
    </row>
    <row r="524" spans="2:65" s="13" customFormat="1">
      <c r="B524" s="202"/>
      <c r="D524" s="195" t="s">
        <v>221</v>
      </c>
      <c r="E524" s="203" t="s">
        <v>5</v>
      </c>
      <c r="F524" s="204" t="s">
        <v>879</v>
      </c>
      <c r="H524" s="205">
        <v>32.180999999999997</v>
      </c>
      <c r="I524" s="206"/>
      <c r="L524" s="202"/>
      <c r="M524" s="207"/>
      <c r="N524" s="208"/>
      <c r="O524" s="208"/>
      <c r="P524" s="208"/>
      <c r="Q524" s="208"/>
      <c r="R524" s="208"/>
      <c r="S524" s="208"/>
      <c r="T524" s="209"/>
      <c r="AT524" s="203" t="s">
        <v>221</v>
      </c>
      <c r="AU524" s="203" t="s">
        <v>84</v>
      </c>
      <c r="AV524" s="13" t="s">
        <v>84</v>
      </c>
      <c r="AW524" s="13" t="s">
        <v>39</v>
      </c>
      <c r="AX524" s="13" t="s">
        <v>76</v>
      </c>
      <c r="AY524" s="203" t="s">
        <v>210</v>
      </c>
    </row>
    <row r="525" spans="2:65" s="13" customFormat="1">
      <c r="B525" s="202"/>
      <c r="D525" s="195" t="s">
        <v>221</v>
      </c>
      <c r="E525" s="203" t="s">
        <v>5</v>
      </c>
      <c r="F525" s="204" t="s">
        <v>880</v>
      </c>
      <c r="H525" s="205">
        <v>3.9430000000000001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221</v>
      </c>
      <c r="AU525" s="203" t="s">
        <v>84</v>
      </c>
      <c r="AV525" s="13" t="s">
        <v>84</v>
      </c>
      <c r="AW525" s="13" t="s">
        <v>39</v>
      </c>
      <c r="AX525" s="13" t="s">
        <v>76</v>
      </c>
      <c r="AY525" s="203" t="s">
        <v>210</v>
      </c>
    </row>
    <row r="526" spans="2:65" s="14" customFormat="1">
      <c r="B526" s="210"/>
      <c r="D526" s="195" t="s">
        <v>221</v>
      </c>
      <c r="E526" s="211" t="s">
        <v>5</v>
      </c>
      <c r="F526" s="212" t="s">
        <v>239</v>
      </c>
      <c r="H526" s="213">
        <v>36.124000000000002</v>
      </c>
      <c r="I526" s="214"/>
      <c r="L526" s="210"/>
      <c r="M526" s="215"/>
      <c r="N526" s="216"/>
      <c r="O526" s="216"/>
      <c r="P526" s="216"/>
      <c r="Q526" s="216"/>
      <c r="R526" s="216"/>
      <c r="S526" s="216"/>
      <c r="T526" s="217"/>
      <c r="AT526" s="211" t="s">
        <v>221</v>
      </c>
      <c r="AU526" s="211" t="s">
        <v>84</v>
      </c>
      <c r="AV526" s="14" t="s">
        <v>219</v>
      </c>
      <c r="AW526" s="14" t="s">
        <v>39</v>
      </c>
      <c r="AX526" s="14" t="s">
        <v>24</v>
      </c>
      <c r="AY526" s="211" t="s">
        <v>210</v>
      </c>
    </row>
    <row r="527" spans="2:65" s="1" customFormat="1" ht="20.45" customHeight="1">
      <c r="B527" s="181"/>
      <c r="C527" s="182" t="s">
        <v>881</v>
      </c>
      <c r="D527" s="182" t="s">
        <v>214</v>
      </c>
      <c r="E527" s="183" t="s">
        <v>882</v>
      </c>
      <c r="F527" s="184" t="s">
        <v>883</v>
      </c>
      <c r="G527" s="185" t="s">
        <v>871</v>
      </c>
      <c r="H527" s="231"/>
      <c r="I527" s="187"/>
      <c r="J527" s="188">
        <f>ROUND(I527*H527,2)</f>
        <v>0</v>
      </c>
      <c r="K527" s="184" t="s">
        <v>218</v>
      </c>
      <c r="L527" s="41"/>
      <c r="M527" s="189" t="s">
        <v>5</v>
      </c>
      <c r="N527" s="190" t="s">
        <v>47</v>
      </c>
      <c r="O527" s="42"/>
      <c r="P527" s="191">
        <f>O527*H527</f>
        <v>0</v>
      </c>
      <c r="Q527" s="191">
        <v>0</v>
      </c>
      <c r="R527" s="191">
        <f>Q527*H527</f>
        <v>0</v>
      </c>
      <c r="S527" s="191">
        <v>0</v>
      </c>
      <c r="T527" s="192">
        <f>S527*H527</f>
        <v>0</v>
      </c>
      <c r="AR527" s="24" t="s">
        <v>285</v>
      </c>
      <c r="AT527" s="24" t="s">
        <v>214</v>
      </c>
      <c r="AU527" s="24" t="s">
        <v>84</v>
      </c>
      <c r="AY527" s="24" t="s">
        <v>210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24" t="s">
        <v>24</v>
      </c>
      <c r="BK527" s="193">
        <f>ROUND(I527*H527,2)</f>
        <v>0</v>
      </c>
      <c r="BL527" s="24" t="s">
        <v>285</v>
      </c>
      <c r="BM527" s="24" t="s">
        <v>884</v>
      </c>
    </row>
    <row r="528" spans="2:65" s="11" customFormat="1" ht="29.85" customHeight="1">
      <c r="B528" s="168"/>
      <c r="D528" s="169" t="s">
        <v>75</v>
      </c>
      <c r="E528" s="179" t="s">
        <v>885</v>
      </c>
      <c r="F528" s="179" t="s">
        <v>886</v>
      </c>
      <c r="I528" s="171"/>
      <c r="J528" s="180">
        <f>BK528</f>
        <v>0</v>
      </c>
      <c r="L528" s="168"/>
      <c r="M528" s="173"/>
      <c r="N528" s="174"/>
      <c r="O528" s="174"/>
      <c r="P528" s="175">
        <f>SUM(P529:P596)</f>
        <v>0</v>
      </c>
      <c r="Q528" s="174"/>
      <c r="R528" s="175">
        <f>SUM(R529:R596)</f>
        <v>2.4280961399999996</v>
      </c>
      <c r="S528" s="174"/>
      <c r="T528" s="176">
        <f>SUM(T529:T596)</f>
        <v>0.11290859999999998</v>
      </c>
      <c r="AR528" s="169" t="s">
        <v>84</v>
      </c>
      <c r="AT528" s="177" t="s">
        <v>75</v>
      </c>
      <c r="AU528" s="177" t="s">
        <v>24</v>
      </c>
      <c r="AY528" s="169" t="s">
        <v>210</v>
      </c>
      <c r="BK528" s="178">
        <f>SUM(BK529:BK596)</f>
        <v>0</v>
      </c>
    </row>
    <row r="529" spans="2:65" s="1" customFormat="1" ht="30.6" customHeight="1">
      <c r="B529" s="181"/>
      <c r="C529" s="182" t="s">
        <v>887</v>
      </c>
      <c r="D529" s="182" t="s">
        <v>214</v>
      </c>
      <c r="E529" s="183" t="s">
        <v>888</v>
      </c>
      <c r="F529" s="184" t="s">
        <v>889</v>
      </c>
      <c r="G529" s="185" t="s">
        <v>111</v>
      </c>
      <c r="H529" s="186">
        <v>77.867999999999995</v>
      </c>
      <c r="I529" s="187"/>
      <c r="J529" s="188">
        <f>ROUND(I529*H529,2)</f>
        <v>0</v>
      </c>
      <c r="K529" s="184" t="s">
        <v>218</v>
      </c>
      <c r="L529" s="41"/>
      <c r="M529" s="189" t="s">
        <v>5</v>
      </c>
      <c r="N529" s="190" t="s">
        <v>47</v>
      </c>
      <c r="O529" s="42"/>
      <c r="P529" s="191">
        <f>O529*H529</f>
        <v>0</v>
      </c>
      <c r="Q529" s="191">
        <v>0</v>
      </c>
      <c r="R529" s="191">
        <f>Q529*H529</f>
        <v>0</v>
      </c>
      <c r="S529" s="191">
        <v>1.4499999999999999E-3</v>
      </c>
      <c r="T529" s="192">
        <f>S529*H529</f>
        <v>0.11290859999999998</v>
      </c>
      <c r="AR529" s="24" t="s">
        <v>285</v>
      </c>
      <c r="AT529" s="24" t="s">
        <v>214</v>
      </c>
      <c r="AU529" s="24" t="s">
        <v>84</v>
      </c>
      <c r="AY529" s="24" t="s">
        <v>210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24" t="s">
        <v>24</v>
      </c>
      <c r="BK529" s="193">
        <f>ROUND(I529*H529,2)</f>
        <v>0</v>
      </c>
      <c r="BL529" s="24" t="s">
        <v>285</v>
      </c>
      <c r="BM529" s="24" t="s">
        <v>890</v>
      </c>
    </row>
    <row r="530" spans="2:65" s="13" customFormat="1">
      <c r="B530" s="202"/>
      <c r="D530" s="195" t="s">
        <v>221</v>
      </c>
      <c r="E530" s="203" t="s">
        <v>5</v>
      </c>
      <c r="F530" s="204" t="s">
        <v>879</v>
      </c>
      <c r="H530" s="205">
        <v>32.180999999999997</v>
      </c>
      <c r="I530" s="206"/>
      <c r="L530" s="202"/>
      <c r="M530" s="207"/>
      <c r="N530" s="208"/>
      <c r="O530" s="208"/>
      <c r="P530" s="208"/>
      <c r="Q530" s="208"/>
      <c r="R530" s="208"/>
      <c r="S530" s="208"/>
      <c r="T530" s="209"/>
      <c r="AT530" s="203" t="s">
        <v>221</v>
      </c>
      <c r="AU530" s="203" t="s">
        <v>84</v>
      </c>
      <c r="AV530" s="13" t="s">
        <v>84</v>
      </c>
      <c r="AW530" s="13" t="s">
        <v>39</v>
      </c>
      <c r="AX530" s="13" t="s">
        <v>76</v>
      </c>
      <c r="AY530" s="203" t="s">
        <v>210</v>
      </c>
    </row>
    <row r="531" spans="2:65" s="13" customFormat="1">
      <c r="B531" s="202"/>
      <c r="D531" s="195" t="s">
        <v>221</v>
      </c>
      <c r="E531" s="203" t="s">
        <v>5</v>
      </c>
      <c r="F531" s="204" t="s">
        <v>792</v>
      </c>
      <c r="H531" s="205">
        <v>49.017000000000003</v>
      </c>
      <c r="I531" s="206"/>
      <c r="L531" s="202"/>
      <c r="M531" s="207"/>
      <c r="N531" s="208"/>
      <c r="O531" s="208"/>
      <c r="P531" s="208"/>
      <c r="Q531" s="208"/>
      <c r="R531" s="208"/>
      <c r="S531" s="208"/>
      <c r="T531" s="209"/>
      <c r="AT531" s="203" t="s">
        <v>221</v>
      </c>
      <c r="AU531" s="203" t="s">
        <v>84</v>
      </c>
      <c r="AV531" s="13" t="s">
        <v>84</v>
      </c>
      <c r="AW531" s="13" t="s">
        <v>39</v>
      </c>
      <c r="AX531" s="13" t="s">
        <v>76</v>
      </c>
      <c r="AY531" s="203" t="s">
        <v>210</v>
      </c>
    </row>
    <row r="532" spans="2:65" s="13" customFormat="1">
      <c r="B532" s="202"/>
      <c r="D532" s="195" t="s">
        <v>221</v>
      </c>
      <c r="E532" s="203" t="s">
        <v>5</v>
      </c>
      <c r="F532" s="204" t="s">
        <v>793</v>
      </c>
      <c r="H532" s="205">
        <v>-3.33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221</v>
      </c>
      <c r="AU532" s="203" t="s">
        <v>84</v>
      </c>
      <c r="AV532" s="13" t="s">
        <v>84</v>
      </c>
      <c r="AW532" s="13" t="s">
        <v>39</v>
      </c>
      <c r="AX532" s="13" t="s">
        <v>76</v>
      </c>
      <c r="AY532" s="203" t="s">
        <v>210</v>
      </c>
    </row>
    <row r="533" spans="2:65" s="14" customFormat="1">
      <c r="B533" s="210"/>
      <c r="D533" s="195" t="s">
        <v>221</v>
      </c>
      <c r="E533" s="211" t="s">
        <v>5</v>
      </c>
      <c r="F533" s="212" t="s">
        <v>239</v>
      </c>
      <c r="H533" s="213">
        <v>77.867999999999995</v>
      </c>
      <c r="I533" s="214"/>
      <c r="L533" s="210"/>
      <c r="M533" s="215"/>
      <c r="N533" s="216"/>
      <c r="O533" s="216"/>
      <c r="P533" s="216"/>
      <c r="Q533" s="216"/>
      <c r="R533" s="216"/>
      <c r="S533" s="216"/>
      <c r="T533" s="217"/>
      <c r="AT533" s="211" t="s">
        <v>221</v>
      </c>
      <c r="AU533" s="211" t="s">
        <v>84</v>
      </c>
      <c r="AV533" s="14" t="s">
        <v>219</v>
      </c>
      <c r="AW533" s="14" t="s">
        <v>39</v>
      </c>
      <c r="AX533" s="14" t="s">
        <v>24</v>
      </c>
      <c r="AY533" s="211" t="s">
        <v>210</v>
      </c>
    </row>
    <row r="534" spans="2:65" s="1" customFormat="1" ht="20.45" customHeight="1">
      <c r="B534" s="181"/>
      <c r="C534" s="182" t="s">
        <v>891</v>
      </c>
      <c r="D534" s="182" t="s">
        <v>214</v>
      </c>
      <c r="E534" s="183" t="s">
        <v>892</v>
      </c>
      <c r="F534" s="184" t="s">
        <v>893</v>
      </c>
      <c r="G534" s="185" t="s">
        <v>111</v>
      </c>
      <c r="H534" s="186">
        <v>6.9119999999999999</v>
      </c>
      <c r="I534" s="187"/>
      <c r="J534" s="188">
        <f>ROUND(I534*H534,2)</f>
        <v>0</v>
      </c>
      <c r="K534" s="184" t="s">
        <v>218</v>
      </c>
      <c r="L534" s="41"/>
      <c r="M534" s="189" t="s">
        <v>5</v>
      </c>
      <c r="N534" s="190" t="s">
        <v>47</v>
      </c>
      <c r="O534" s="42"/>
      <c r="P534" s="191">
        <f>O534*H534</f>
        <v>0</v>
      </c>
      <c r="Q534" s="191">
        <v>0</v>
      </c>
      <c r="R534" s="191">
        <f>Q534*H534</f>
        <v>0</v>
      </c>
      <c r="S534" s="191">
        <v>0</v>
      </c>
      <c r="T534" s="192">
        <f>S534*H534</f>
        <v>0</v>
      </c>
      <c r="AR534" s="24" t="s">
        <v>285</v>
      </c>
      <c r="AT534" s="24" t="s">
        <v>214</v>
      </c>
      <c r="AU534" s="24" t="s">
        <v>84</v>
      </c>
      <c r="AY534" s="24" t="s">
        <v>210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24" t="s">
        <v>24</v>
      </c>
      <c r="BK534" s="193">
        <f>ROUND(I534*H534,2)</f>
        <v>0</v>
      </c>
      <c r="BL534" s="24" t="s">
        <v>285</v>
      </c>
      <c r="BM534" s="24" t="s">
        <v>894</v>
      </c>
    </row>
    <row r="535" spans="2:65" s="12" customFormat="1">
      <c r="B535" s="194"/>
      <c r="D535" s="195" t="s">
        <v>221</v>
      </c>
      <c r="E535" s="196" t="s">
        <v>5</v>
      </c>
      <c r="F535" s="197" t="s">
        <v>895</v>
      </c>
      <c r="H535" s="196" t="s">
        <v>5</v>
      </c>
      <c r="I535" s="198"/>
      <c r="L535" s="194"/>
      <c r="M535" s="199"/>
      <c r="N535" s="200"/>
      <c r="O535" s="200"/>
      <c r="P535" s="200"/>
      <c r="Q535" s="200"/>
      <c r="R535" s="200"/>
      <c r="S535" s="200"/>
      <c r="T535" s="201"/>
      <c r="AT535" s="196" t="s">
        <v>221</v>
      </c>
      <c r="AU535" s="196" t="s">
        <v>84</v>
      </c>
      <c r="AV535" s="12" t="s">
        <v>24</v>
      </c>
      <c r="AW535" s="12" t="s">
        <v>39</v>
      </c>
      <c r="AX535" s="12" t="s">
        <v>76</v>
      </c>
      <c r="AY535" s="196" t="s">
        <v>210</v>
      </c>
    </row>
    <row r="536" spans="2:65" s="13" customFormat="1">
      <c r="B536" s="202"/>
      <c r="D536" s="195" t="s">
        <v>221</v>
      </c>
      <c r="E536" s="203" t="s">
        <v>5</v>
      </c>
      <c r="F536" s="204" t="s">
        <v>896</v>
      </c>
      <c r="H536" s="205">
        <v>3.6059999999999999</v>
      </c>
      <c r="I536" s="206"/>
      <c r="L536" s="202"/>
      <c r="M536" s="207"/>
      <c r="N536" s="208"/>
      <c r="O536" s="208"/>
      <c r="P536" s="208"/>
      <c r="Q536" s="208"/>
      <c r="R536" s="208"/>
      <c r="S536" s="208"/>
      <c r="T536" s="209"/>
      <c r="AT536" s="203" t="s">
        <v>221</v>
      </c>
      <c r="AU536" s="203" t="s">
        <v>84</v>
      </c>
      <c r="AV536" s="13" t="s">
        <v>84</v>
      </c>
      <c r="AW536" s="13" t="s">
        <v>39</v>
      </c>
      <c r="AX536" s="13" t="s">
        <v>76</v>
      </c>
      <c r="AY536" s="203" t="s">
        <v>210</v>
      </c>
    </row>
    <row r="537" spans="2:65" s="12" customFormat="1">
      <c r="B537" s="194"/>
      <c r="D537" s="195" t="s">
        <v>221</v>
      </c>
      <c r="E537" s="196" t="s">
        <v>5</v>
      </c>
      <c r="F537" s="197" t="s">
        <v>831</v>
      </c>
      <c r="H537" s="196" t="s">
        <v>5</v>
      </c>
      <c r="I537" s="198"/>
      <c r="L537" s="194"/>
      <c r="M537" s="199"/>
      <c r="N537" s="200"/>
      <c r="O537" s="200"/>
      <c r="P537" s="200"/>
      <c r="Q537" s="200"/>
      <c r="R537" s="200"/>
      <c r="S537" s="200"/>
      <c r="T537" s="201"/>
      <c r="AT537" s="196" t="s">
        <v>221</v>
      </c>
      <c r="AU537" s="196" t="s">
        <v>84</v>
      </c>
      <c r="AV537" s="12" t="s">
        <v>24</v>
      </c>
      <c r="AW537" s="12" t="s">
        <v>39</v>
      </c>
      <c r="AX537" s="12" t="s">
        <v>76</v>
      </c>
      <c r="AY537" s="196" t="s">
        <v>210</v>
      </c>
    </row>
    <row r="538" spans="2:65" s="13" customFormat="1">
      <c r="B538" s="202"/>
      <c r="D538" s="195" t="s">
        <v>221</v>
      </c>
      <c r="E538" s="203" t="s">
        <v>5</v>
      </c>
      <c r="F538" s="204" t="s">
        <v>897</v>
      </c>
      <c r="H538" s="205">
        <v>3.306</v>
      </c>
      <c r="I538" s="206"/>
      <c r="L538" s="202"/>
      <c r="M538" s="207"/>
      <c r="N538" s="208"/>
      <c r="O538" s="208"/>
      <c r="P538" s="208"/>
      <c r="Q538" s="208"/>
      <c r="R538" s="208"/>
      <c r="S538" s="208"/>
      <c r="T538" s="209"/>
      <c r="AT538" s="203" t="s">
        <v>221</v>
      </c>
      <c r="AU538" s="203" t="s">
        <v>84</v>
      </c>
      <c r="AV538" s="13" t="s">
        <v>84</v>
      </c>
      <c r="AW538" s="13" t="s">
        <v>39</v>
      </c>
      <c r="AX538" s="13" t="s">
        <v>76</v>
      </c>
      <c r="AY538" s="203" t="s">
        <v>210</v>
      </c>
    </row>
    <row r="539" spans="2:65" s="14" customFormat="1">
      <c r="B539" s="210"/>
      <c r="D539" s="195" t="s">
        <v>221</v>
      </c>
      <c r="E539" s="211" t="s">
        <v>5</v>
      </c>
      <c r="F539" s="212" t="s">
        <v>239</v>
      </c>
      <c r="H539" s="213">
        <v>6.9119999999999999</v>
      </c>
      <c r="I539" s="214"/>
      <c r="L539" s="210"/>
      <c r="M539" s="215"/>
      <c r="N539" s="216"/>
      <c r="O539" s="216"/>
      <c r="P539" s="216"/>
      <c r="Q539" s="216"/>
      <c r="R539" s="216"/>
      <c r="S539" s="216"/>
      <c r="T539" s="217"/>
      <c r="AT539" s="211" t="s">
        <v>221</v>
      </c>
      <c r="AU539" s="211" t="s">
        <v>84</v>
      </c>
      <c r="AV539" s="14" t="s">
        <v>219</v>
      </c>
      <c r="AW539" s="14" t="s">
        <v>39</v>
      </c>
      <c r="AX539" s="14" t="s">
        <v>24</v>
      </c>
      <c r="AY539" s="211" t="s">
        <v>210</v>
      </c>
    </row>
    <row r="540" spans="2:65" s="1" customFormat="1" ht="14.45" customHeight="1">
      <c r="B540" s="181"/>
      <c r="C540" s="218" t="s">
        <v>898</v>
      </c>
      <c r="D540" s="218" t="s">
        <v>374</v>
      </c>
      <c r="E540" s="219" t="s">
        <v>388</v>
      </c>
      <c r="F540" s="220" t="s">
        <v>389</v>
      </c>
      <c r="G540" s="221" t="s">
        <v>111</v>
      </c>
      <c r="H540" s="222">
        <v>7.05</v>
      </c>
      <c r="I540" s="223"/>
      <c r="J540" s="224">
        <f>ROUND(I540*H540,2)</f>
        <v>0</v>
      </c>
      <c r="K540" s="220" t="s">
        <v>218</v>
      </c>
      <c r="L540" s="225"/>
      <c r="M540" s="226" t="s">
        <v>5</v>
      </c>
      <c r="N540" s="227" t="s">
        <v>47</v>
      </c>
      <c r="O540" s="42"/>
      <c r="P540" s="191">
        <f>O540*H540</f>
        <v>0</v>
      </c>
      <c r="Q540" s="191">
        <v>0.01</v>
      </c>
      <c r="R540" s="191">
        <f>Q540*H540</f>
        <v>7.0499999999999993E-2</v>
      </c>
      <c r="S540" s="191">
        <v>0</v>
      </c>
      <c r="T540" s="192">
        <f>S540*H540</f>
        <v>0</v>
      </c>
      <c r="AR540" s="24" t="s">
        <v>377</v>
      </c>
      <c r="AT540" s="24" t="s">
        <v>374</v>
      </c>
      <c r="AU540" s="24" t="s">
        <v>84</v>
      </c>
      <c r="AY540" s="24" t="s">
        <v>210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4" t="s">
        <v>24</v>
      </c>
      <c r="BK540" s="193">
        <f>ROUND(I540*H540,2)</f>
        <v>0</v>
      </c>
      <c r="BL540" s="24" t="s">
        <v>285</v>
      </c>
      <c r="BM540" s="24" t="s">
        <v>899</v>
      </c>
    </row>
    <row r="541" spans="2:65" s="13" customFormat="1">
      <c r="B541" s="202"/>
      <c r="D541" s="195" t="s">
        <v>221</v>
      </c>
      <c r="F541" s="204" t="s">
        <v>900</v>
      </c>
      <c r="H541" s="205">
        <v>7.05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221</v>
      </c>
      <c r="AU541" s="203" t="s">
        <v>84</v>
      </c>
      <c r="AV541" s="13" t="s">
        <v>84</v>
      </c>
      <c r="AW541" s="13" t="s">
        <v>6</v>
      </c>
      <c r="AX541" s="13" t="s">
        <v>24</v>
      </c>
      <c r="AY541" s="203" t="s">
        <v>210</v>
      </c>
    </row>
    <row r="542" spans="2:65" s="1" customFormat="1" ht="20.45" customHeight="1">
      <c r="B542" s="181"/>
      <c r="C542" s="182" t="s">
        <v>901</v>
      </c>
      <c r="D542" s="182" t="s">
        <v>214</v>
      </c>
      <c r="E542" s="183" t="s">
        <v>892</v>
      </c>
      <c r="F542" s="184" t="s">
        <v>893</v>
      </c>
      <c r="G542" s="185" t="s">
        <v>111</v>
      </c>
      <c r="H542" s="186">
        <v>51.53</v>
      </c>
      <c r="I542" s="187"/>
      <c r="J542" s="188">
        <f>ROUND(I542*H542,2)</f>
        <v>0</v>
      </c>
      <c r="K542" s="184" t="s">
        <v>218</v>
      </c>
      <c r="L542" s="41"/>
      <c r="M542" s="189" t="s">
        <v>5</v>
      </c>
      <c r="N542" s="190" t="s">
        <v>47</v>
      </c>
      <c r="O542" s="42"/>
      <c r="P542" s="191">
        <f>O542*H542</f>
        <v>0</v>
      </c>
      <c r="Q542" s="191">
        <v>0</v>
      </c>
      <c r="R542" s="191">
        <f>Q542*H542</f>
        <v>0</v>
      </c>
      <c r="S542" s="191">
        <v>0</v>
      </c>
      <c r="T542" s="192">
        <f>S542*H542</f>
        <v>0</v>
      </c>
      <c r="AR542" s="24" t="s">
        <v>285</v>
      </c>
      <c r="AT542" s="24" t="s">
        <v>214</v>
      </c>
      <c r="AU542" s="24" t="s">
        <v>84</v>
      </c>
      <c r="AY542" s="24" t="s">
        <v>210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24" t="s">
        <v>24</v>
      </c>
      <c r="BK542" s="193">
        <f>ROUND(I542*H542,2)</f>
        <v>0</v>
      </c>
      <c r="BL542" s="24" t="s">
        <v>285</v>
      </c>
      <c r="BM542" s="24" t="s">
        <v>902</v>
      </c>
    </row>
    <row r="543" spans="2:65" s="13" customFormat="1">
      <c r="B543" s="202"/>
      <c r="D543" s="195" t="s">
        <v>221</v>
      </c>
      <c r="E543" s="203" t="s">
        <v>5</v>
      </c>
      <c r="F543" s="204" t="s">
        <v>903</v>
      </c>
      <c r="H543" s="205">
        <v>51.53</v>
      </c>
      <c r="I543" s="206"/>
      <c r="L543" s="202"/>
      <c r="M543" s="207"/>
      <c r="N543" s="208"/>
      <c r="O543" s="208"/>
      <c r="P543" s="208"/>
      <c r="Q543" s="208"/>
      <c r="R543" s="208"/>
      <c r="S543" s="208"/>
      <c r="T543" s="209"/>
      <c r="AT543" s="203" t="s">
        <v>221</v>
      </c>
      <c r="AU543" s="203" t="s">
        <v>84</v>
      </c>
      <c r="AV543" s="13" t="s">
        <v>84</v>
      </c>
      <c r="AW543" s="13" t="s">
        <v>39</v>
      </c>
      <c r="AX543" s="13" t="s">
        <v>24</v>
      </c>
      <c r="AY543" s="203" t="s">
        <v>210</v>
      </c>
    </row>
    <row r="544" spans="2:65" s="1" customFormat="1" ht="14.45" customHeight="1">
      <c r="B544" s="181"/>
      <c r="C544" s="218" t="s">
        <v>904</v>
      </c>
      <c r="D544" s="218" t="s">
        <v>374</v>
      </c>
      <c r="E544" s="219" t="s">
        <v>905</v>
      </c>
      <c r="F544" s="220" t="s">
        <v>906</v>
      </c>
      <c r="G544" s="221" t="s">
        <v>111</v>
      </c>
      <c r="H544" s="222">
        <v>52.561</v>
      </c>
      <c r="I544" s="223"/>
      <c r="J544" s="224">
        <f>ROUND(I544*H544,2)</f>
        <v>0</v>
      </c>
      <c r="K544" s="220" t="s">
        <v>5</v>
      </c>
      <c r="L544" s="225"/>
      <c r="M544" s="226" t="s">
        <v>5</v>
      </c>
      <c r="N544" s="227" t="s">
        <v>47</v>
      </c>
      <c r="O544" s="42"/>
      <c r="P544" s="191">
        <f>O544*H544</f>
        <v>0</v>
      </c>
      <c r="Q544" s="191">
        <v>3.0000000000000001E-3</v>
      </c>
      <c r="R544" s="191">
        <f>Q544*H544</f>
        <v>0.15768299999999999</v>
      </c>
      <c r="S544" s="191">
        <v>0</v>
      </c>
      <c r="T544" s="192">
        <f>S544*H544</f>
        <v>0</v>
      </c>
      <c r="AR544" s="24" t="s">
        <v>377</v>
      </c>
      <c r="AT544" s="24" t="s">
        <v>374</v>
      </c>
      <c r="AU544" s="24" t="s">
        <v>84</v>
      </c>
      <c r="AY544" s="24" t="s">
        <v>210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24" t="s">
        <v>24</v>
      </c>
      <c r="BK544" s="193">
        <f>ROUND(I544*H544,2)</f>
        <v>0</v>
      </c>
      <c r="BL544" s="24" t="s">
        <v>285</v>
      </c>
      <c r="BM544" s="24" t="s">
        <v>907</v>
      </c>
    </row>
    <row r="545" spans="2:65" s="13" customFormat="1">
      <c r="B545" s="202"/>
      <c r="D545" s="195" t="s">
        <v>221</v>
      </c>
      <c r="F545" s="204" t="s">
        <v>908</v>
      </c>
      <c r="H545" s="205">
        <v>52.561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221</v>
      </c>
      <c r="AU545" s="203" t="s">
        <v>84</v>
      </c>
      <c r="AV545" s="13" t="s">
        <v>84</v>
      </c>
      <c r="AW545" s="13" t="s">
        <v>6</v>
      </c>
      <c r="AX545" s="13" t="s">
        <v>24</v>
      </c>
      <c r="AY545" s="203" t="s">
        <v>210</v>
      </c>
    </row>
    <row r="546" spans="2:65" s="1" customFormat="1" ht="20.45" customHeight="1">
      <c r="B546" s="181"/>
      <c r="C546" s="182" t="s">
        <v>909</v>
      </c>
      <c r="D546" s="182" t="s">
        <v>214</v>
      </c>
      <c r="E546" s="183" t="s">
        <v>892</v>
      </c>
      <c r="F546" s="184" t="s">
        <v>893</v>
      </c>
      <c r="G546" s="185" t="s">
        <v>111</v>
      </c>
      <c r="H546" s="186">
        <v>2.75</v>
      </c>
      <c r="I546" s="187"/>
      <c r="J546" s="188">
        <f>ROUND(I546*H546,2)</f>
        <v>0</v>
      </c>
      <c r="K546" s="184" t="s">
        <v>218</v>
      </c>
      <c r="L546" s="41"/>
      <c r="M546" s="189" t="s">
        <v>5</v>
      </c>
      <c r="N546" s="190" t="s">
        <v>47</v>
      </c>
      <c r="O546" s="42"/>
      <c r="P546" s="191">
        <f>O546*H546</f>
        <v>0</v>
      </c>
      <c r="Q546" s="191">
        <v>0</v>
      </c>
      <c r="R546" s="191">
        <f>Q546*H546</f>
        <v>0</v>
      </c>
      <c r="S546" s="191">
        <v>0</v>
      </c>
      <c r="T546" s="192">
        <f>S546*H546</f>
        <v>0</v>
      </c>
      <c r="AR546" s="24" t="s">
        <v>285</v>
      </c>
      <c r="AT546" s="24" t="s">
        <v>214</v>
      </c>
      <c r="AU546" s="24" t="s">
        <v>84</v>
      </c>
      <c r="AY546" s="24" t="s">
        <v>210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4" t="s">
        <v>24</v>
      </c>
      <c r="BK546" s="193">
        <f>ROUND(I546*H546,2)</f>
        <v>0</v>
      </c>
      <c r="BL546" s="24" t="s">
        <v>285</v>
      </c>
      <c r="BM546" s="24" t="s">
        <v>910</v>
      </c>
    </row>
    <row r="547" spans="2:65" s="13" customFormat="1">
      <c r="B547" s="202"/>
      <c r="D547" s="195" t="s">
        <v>221</v>
      </c>
      <c r="E547" s="203" t="s">
        <v>5</v>
      </c>
      <c r="F547" s="204" t="s">
        <v>911</v>
      </c>
      <c r="H547" s="205">
        <v>2.75</v>
      </c>
      <c r="I547" s="206"/>
      <c r="L547" s="202"/>
      <c r="M547" s="207"/>
      <c r="N547" s="208"/>
      <c r="O547" s="208"/>
      <c r="P547" s="208"/>
      <c r="Q547" s="208"/>
      <c r="R547" s="208"/>
      <c r="S547" s="208"/>
      <c r="T547" s="209"/>
      <c r="AT547" s="203" t="s">
        <v>221</v>
      </c>
      <c r="AU547" s="203" t="s">
        <v>84</v>
      </c>
      <c r="AV547" s="13" t="s">
        <v>84</v>
      </c>
      <c r="AW547" s="13" t="s">
        <v>39</v>
      </c>
      <c r="AX547" s="13" t="s">
        <v>24</v>
      </c>
      <c r="AY547" s="203" t="s">
        <v>210</v>
      </c>
    </row>
    <row r="548" spans="2:65" s="1" customFormat="1" ht="14.45" customHeight="1">
      <c r="B548" s="181"/>
      <c r="C548" s="218" t="s">
        <v>912</v>
      </c>
      <c r="D548" s="218" t="s">
        <v>374</v>
      </c>
      <c r="E548" s="219" t="s">
        <v>913</v>
      </c>
      <c r="F548" s="220" t="s">
        <v>914</v>
      </c>
      <c r="G548" s="221" t="s">
        <v>111</v>
      </c>
      <c r="H548" s="222">
        <v>2.8050000000000002</v>
      </c>
      <c r="I548" s="223"/>
      <c r="J548" s="224">
        <f>ROUND(I548*H548,2)</f>
        <v>0</v>
      </c>
      <c r="K548" s="220" t="s">
        <v>5</v>
      </c>
      <c r="L548" s="225"/>
      <c r="M548" s="226" t="s">
        <v>5</v>
      </c>
      <c r="N548" s="227" t="s">
        <v>47</v>
      </c>
      <c r="O548" s="42"/>
      <c r="P548" s="191">
        <f>O548*H548</f>
        <v>0</v>
      </c>
      <c r="Q548" s="191">
        <v>1.5E-3</v>
      </c>
      <c r="R548" s="191">
        <f>Q548*H548</f>
        <v>4.2075000000000003E-3</v>
      </c>
      <c r="S548" s="191">
        <v>0</v>
      </c>
      <c r="T548" s="192">
        <f>S548*H548</f>
        <v>0</v>
      </c>
      <c r="AR548" s="24" t="s">
        <v>377</v>
      </c>
      <c r="AT548" s="24" t="s">
        <v>374</v>
      </c>
      <c r="AU548" s="24" t="s">
        <v>84</v>
      </c>
      <c r="AY548" s="24" t="s">
        <v>210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24" t="s">
        <v>24</v>
      </c>
      <c r="BK548" s="193">
        <f>ROUND(I548*H548,2)</f>
        <v>0</v>
      </c>
      <c r="BL548" s="24" t="s">
        <v>285</v>
      </c>
      <c r="BM548" s="24" t="s">
        <v>915</v>
      </c>
    </row>
    <row r="549" spans="2:65" s="13" customFormat="1">
      <c r="B549" s="202"/>
      <c r="D549" s="195" t="s">
        <v>221</v>
      </c>
      <c r="F549" s="204" t="s">
        <v>916</v>
      </c>
      <c r="H549" s="205">
        <v>2.8050000000000002</v>
      </c>
      <c r="I549" s="206"/>
      <c r="L549" s="202"/>
      <c r="M549" s="207"/>
      <c r="N549" s="208"/>
      <c r="O549" s="208"/>
      <c r="P549" s="208"/>
      <c r="Q549" s="208"/>
      <c r="R549" s="208"/>
      <c r="S549" s="208"/>
      <c r="T549" s="209"/>
      <c r="AT549" s="203" t="s">
        <v>221</v>
      </c>
      <c r="AU549" s="203" t="s">
        <v>84</v>
      </c>
      <c r="AV549" s="13" t="s">
        <v>84</v>
      </c>
      <c r="AW549" s="13" t="s">
        <v>6</v>
      </c>
      <c r="AX549" s="13" t="s">
        <v>24</v>
      </c>
      <c r="AY549" s="203" t="s">
        <v>210</v>
      </c>
    </row>
    <row r="550" spans="2:65" s="1" customFormat="1" ht="14.45" customHeight="1">
      <c r="B550" s="181"/>
      <c r="C550" s="182" t="s">
        <v>917</v>
      </c>
      <c r="D550" s="182" t="s">
        <v>214</v>
      </c>
      <c r="E550" s="183" t="s">
        <v>918</v>
      </c>
      <c r="F550" s="184" t="s">
        <v>919</v>
      </c>
      <c r="G550" s="185" t="s">
        <v>111</v>
      </c>
      <c r="H550" s="186">
        <v>2.4300000000000002</v>
      </c>
      <c r="I550" s="187"/>
      <c r="J550" s="188">
        <f>ROUND(I550*H550,2)</f>
        <v>0</v>
      </c>
      <c r="K550" s="184" t="s">
        <v>5</v>
      </c>
      <c r="L550" s="41"/>
      <c r="M550" s="189" t="s">
        <v>5</v>
      </c>
      <c r="N550" s="190" t="s">
        <v>47</v>
      </c>
      <c r="O550" s="42"/>
      <c r="P550" s="191">
        <f>O550*H550</f>
        <v>0</v>
      </c>
      <c r="Q550" s="191">
        <v>1E-4</v>
      </c>
      <c r="R550" s="191">
        <f>Q550*H550</f>
        <v>2.4300000000000002E-4</v>
      </c>
      <c r="S550" s="191">
        <v>0</v>
      </c>
      <c r="T550" s="192">
        <f>S550*H550</f>
        <v>0</v>
      </c>
      <c r="AR550" s="24" t="s">
        <v>285</v>
      </c>
      <c r="AT550" s="24" t="s">
        <v>214</v>
      </c>
      <c r="AU550" s="24" t="s">
        <v>84</v>
      </c>
      <c r="AY550" s="24" t="s">
        <v>210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4" t="s">
        <v>24</v>
      </c>
      <c r="BK550" s="193">
        <f>ROUND(I550*H550,2)</f>
        <v>0</v>
      </c>
      <c r="BL550" s="24" t="s">
        <v>285</v>
      </c>
      <c r="BM550" s="24" t="s">
        <v>920</v>
      </c>
    </row>
    <row r="551" spans="2:65" s="12" customFormat="1">
      <c r="B551" s="194"/>
      <c r="D551" s="195" t="s">
        <v>221</v>
      </c>
      <c r="E551" s="196" t="s">
        <v>5</v>
      </c>
      <c r="F551" s="197" t="s">
        <v>921</v>
      </c>
      <c r="H551" s="196" t="s">
        <v>5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6" t="s">
        <v>221</v>
      </c>
      <c r="AU551" s="196" t="s">
        <v>84</v>
      </c>
      <c r="AV551" s="12" t="s">
        <v>24</v>
      </c>
      <c r="AW551" s="12" t="s">
        <v>39</v>
      </c>
      <c r="AX551" s="12" t="s">
        <v>76</v>
      </c>
      <c r="AY551" s="196" t="s">
        <v>210</v>
      </c>
    </row>
    <row r="552" spans="2:65" s="13" customFormat="1">
      <c r="B552" s="202"/>
      <c r="D552" s="195" t="s">
        <v>221</v>
      </c>
      <c r="E552" s="203" t="s">
        <v>5</v>
      </c>
      <c r="F552" s="204" t="s">
        <v>922</v>
      </c>
      <c r="H552" s="205">
        <v>1.08</v>
      </c>
      <c r="I552" s="206"/>
      <c r="L552" s="202"/>
      <c r="M552" s="207"/>
      <c r="N552" s="208"/>
      <c r="O552" s="208"/>
      <c r="P552" s="208"/>
      <c r="Q552" s="208"/>
      <c r="R552" s="208"/>
      <c r="S552" s="208"/>
      <c r="T552" s="209"/>
      <c r="AT552" s="203" t="s">
        <v>221</v>
      </c>
      <c r="AU552" s="203" t="s">
        <v>84</v>
      </c>
      <c r="AV552" s="13" t="s">
        <v>84</v>
      </c>
      <c r="AW552" s="13" t="s">
        <v>39</v>
      </c>
      <c r="AX552" s="13" t="s">
        <v>76</v>
      </c>
      <c r="AY552" s="203" t="s">
        <v>210</v>
      </c>
    </row>
    <row r="553" spans="2:65" s="13" customFormat="1">
      <c r="B553" s="202"/>
      <c r="D553" s="195" t="s">
        <v>221</v>
      </c>
      <c r="E553" s="203" t="s">
        <v>5</v>
      </c>
      <c r="F553" s="204" t="s">
        <v>923</v>
      </c>
      <c r="H553" s="205">
        <v>1.35</v>
      </c>
      <c r="I553" s="206"/>
      <c r="L553" s="202"/>
      <c r="M553" s="207"/>
      <c r="N553" s="208"/>
      <c r="O553" s="208"/>
      <c r="P553" s="208"/>
      <c r="Q553" s="208"/>
      <c r="R553" s="208"/>
      <c r="S553" s="208"/>
      <c r="T553" s="209"/>
      <c r="AT553" s="203" t="s">
        <v>221</v>
      </c>
      <c r="AU553" s="203" t="s">
        <v>84</v>
      </c>
      <c r="AV553" s="13" t="s">
        <v>84</v>
      </c>
      <c r="AW553" s="13" t="s">
        <v>39</v>
      </c>
      <c r="AX553" s="13" t="s">
        <v>76</v>
      </c>
      <c r="AY553" s="203" t="s">
        <v>210</v>
      </c>
    </row>
    <row r="554" spans="2:65" s="14" customFormat="1">
      <c r="B554" s="210"/>
      <c r="D554" s="195" t="s">
        <v>221</v>
      </c>
      <c r="E554" s="211" t="s">
        <v>5</v>
      </c>
      <c r="F554" s="212" t="s">
        <v>239</v>
      </c>
      <c r="H554" s="213">
        <v>2.4300000000000002</v>
      </c>
      <c r="I554" s="214"/>
      <c r="L554" s="210"/>
      <c r="M554" s="215"/>
      <c r="N554" s="216"/>
      <c r="O554" s="216"/>
      <c r="P554" s="216"/>
      <c r="Q554" s="216"/>
      <c r="R554" s="216"/>
      <c r="S554" s="216"/>
      <c r="T554" s="217"/>
      <c r="AT554" s="211" t="s">
        <v>221</v>
      </c>
      <c r="AU554" s="211" t="s">
        <v>84</v>
      </c>
      <c r="AV554" s="14" t="s">
        <v>219</v>
      </c>
      <c r="AW554" s="14" t="s">
        <v>39</v>
      </c>
      <c r="AX554" s="14" t="s">
        <v>24</v>
      </c>
      <c r="AY554" s="211" t="s">
        <v>210</v>
      </c>
    </row>
    <row r="555" spans="2:65" s="1" customFormat="1" ht="14.45" customHeight="1">
      <c r="B555" s="181"/>
      <c r="C555" s="218" t="s">
        <v>924</v>
      </c>
      <c r="D555" s="218" t="s">
        <v>374</v>
      </c>
      <c r="E555" s="219" t="s">
        <v>925</v>
      </c>
      <c r="F555" s="220" t="s">
        <v>926</v>
      </c>
      <c r="G555" s="221" t="s">
        <v>111</v>
      </c>
      <c r="H555" s="222">
        <v>2.4790000000000001</v>
      </c>
      <c r="I555" s="223"/>
      <c r="J555" s="224">
        <f>ROUND(I555*H555,2)</f>
        <v>0</v>
      </c>
      <c r="K555" s="220" t="s">
        <v>5</v>
      </c>
      <c r="L555" s="225"/>
      <c r="M555" s="226" t="s">
        <v>5</v>
      </c>
      <c r="N555" s="227" t="s">
        <v>47</v>
      </c>
      <c r="O555" s="42"/>
      <c r="P555" s="191">
        <f>O555*H555</f>
        <v>0</v>
      </c>
      <c r="Q555" s="191">
        <v>3.0000000000000001E-3</v>
      </c>
      <c r="R555" s="191">
        <f>Q555*H555</f>
        <v>7.437E-3</v>
      </c>
      <c r="S555" s="191">
        <v>0</v>
      </c>
      <c r="T555" s="192">
        <f>S555*H555</f>
        <v>0</v>
      </c>
      <c r="AR555" s="24" t="s">
        <v>377</v>
      </c>
      <c r="AT555" s="24" t="s">
        <v>374</v>
      </c>
      <c r="AU555" s="24" t="s">
        <v>84</v>
      </c>
      <c r="AY555" s="24" t="s">
        <v>210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24" t="s">
        <v>24</v>
      </c>
      <c r="BK555" s="193">
        <f>ROUND(I555*H555,2)</f>
        <v>0</v>
      </c>
      <c r="BL555" s="24" t="s">
        <v>285</v>
      </c>
      <c r="BM555" s="24" t="s">
        <v>927</v>
      </c>
    </row>
    <row r="556" spans="2:65" s="13" customFormat="1">
      <c r="B556" s="202"/>
      <c r="D556" s="195" t="s">
        <v>221</v>
      </c>
      <c r="F556" s="204" t="s">
        <v>928</v>
      </c>
      <c r="H556" s="205">
        <v>2.4790000000000001</v>
      </c>
      <c r="I556" s="206"/>
      <c r="L556" s="202"/>
      <c r="M556" s="207"/>
      <c r="N556" s="208"/>
      <c r="O556" s="208"/>
      <c r="P556" s="208"/>
      <c r="Q556" s="208"/>
      <c r="R556" s="208"/>
      <c r="S556" s="208"/>
      <c r="T556" s="209"/>
      <c r="AT556" s="203" t="s">
        <v>221</v>
      </c>
      <c r="AU556" s="203" t="s">
        <v>84</v>
      </c>
      <c r="AV556" s="13" t="s">
        <v>84</v>
      </c>
      <c r="AW556" s="13" t="s">
        <v>6</v>
      </c>
      <c r="AX556" s="13" t="s">
        <v>24</v>
      </c>
      <c r="AY556" s="203" t="s">
        <v>210</v>
      </c>
    </row>
    <row r="557" spans="2:65" s="1" customFormat="1" ht="20.45" customHeight="1">
      <c r="B557" s="181"/>
      <c r="C557" s="182" t="s">
        <v>929</v>
      </c>
      <c r="D557" s="182" t="s">
        <v>214</v>
      </c>
      <c r="E557" s="183" t="s">
        <v>930</v>
      </c>
      <c r="F557" s="184" t="s">
        <v>931</v>
      </c>
      <c r="G557" s="185" t="s">
        <v>111</v>
      </c>
      <c r="H557" s="186">
        <v>24.818999999999999</v>
      </c>
      <c r="I557" s="187"/>
      <c r="J557" s="188">
        <f>ROUND(I557*H557,2)</f>
        <v>0</v>
      </c>
      <c r="K557" s="184" t="s">
        <v>400</v>
      </c>
      <c r="L557" s="41"/>
      <c r="M557" s="189" t="s">
        <v>5</v>
      </c>
      <c r="N557" s="190" t="s">
        <v>47</v>
      </c>
      <c r="O557" s="42"/>
      <c r="P557" s="191">
        <f>O557*H557</f>
        <v>0</v>
      </c>
      <c r="Q557" s="191">
        <v>6.0000000000000001E-3</v>
      </c>
      <c r="R557" s="191">
        <f>Q557*H557</f>
        <v>0.14891399999999999</v>
      </c>
      <c r="S557" s="191">
        <v>0</v>
      </c>
      <c r="T557" s="192">
        <f>S557*H557</f>
        <v>0</v>
      </c>
      <c r="AR557" s="24" t="s">
        <v>285</v>
      </c>
      <c r="AT557" s="24" t="s">
        <v>214</v>
      </c>
      <c r="AU557" s="24" t="s">
        <v>84</v>
      </c>
      <c r="AY557" s="24" t="s">
        <v>210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24" t="s">
        <v>24</v>
      </c>
      <c r="BK557" s="193">
        <f>ROUND(I557*H557,2)</f>
        <v>0</v>
      </c>
      <c r="BL557" s="24" t="s">
        <v>285</v>
      </c>
      <c r="BM557" s="24" t="s">
        <v>932</v>
      </c>
    </row>
    <row r="558" spans="2:65" s="13" customFormat="1">
      <c r="B558" s="202"/>
      <c r="D558" s="195" t="s">
        <v>221</v>
      </c>
      <c r="E558" s="203" t="s">
        <v>5</v>
      </c>
      <c r="F558" s="204" t="s">
        <v>933</v>
      </c>
      <c r="H558" s="205">
        <v>24.818999999999999</v>
      </c>
      <c r="I558" s="206"/>
      <c r="L558" s="202"/>
      <c r="M558" s="207"/>
      <c r="N558" s="208"/>
      <c r="O558" s="208"/>
      <c r="P558" s="208"/>
      <c r="Q558" s="208"/>
      <c r="R558" s="208"/>
      <c r="S558" s="208"/>
      <c r="T558" s="209"/>
      <c r="AT558" s="203" t="s">
        <v>221</v>
      </c>
      <c r="AU558" s="203" t="s">
        <v>84</v>
      </c>
      <c r="AV558" s="13" t="s">
        <v>84</v>
      </c>
      <c r="AW558" s="13" t="s">
        <v>39</v>
      </c>
      <c r="AX558" s="13" t="s">
        <v>24</v>
      </c>
      <c r="AY558" s="203" t="s">
        <v>210</v>
      </c>
    </row>
    <row r="559" spans="2:65" s="1" customFormat="1" ht="30.6" customHeight="1">
      <c r="B559" s="181"/>
      <c r="C559" s="218" t="s">
        <v>934</v>
      </c>
      <c r="D559" s="218" t="s">
        <v>374</v>
      </c>
      <c r="E559" s="219" t="s">
        <v>935</v>
      </c>
      <c r="F559" s="220" t="s">
        <v>936</v>
      </c>
      <c r="G559" s="221" t="s">
        <v>111</v>
      </c>
      <c r="H559" s="222">
        <v>25.315000000000001</v>
      </c>
      <c r="I559" s="223"/>
      <c r="J559" s="224">
        <f>ROUND(I559*H559,2)</f>
        <v>0</v>
      </c>
      <c r="K559" s="220" t="s">
        <v>400</v>
      </c>
      <c r="L559" s="225"/>
      <c r="M559" s="226" t="s">
        <v>5</v>
      </c>
      <c r="N559" s="227" t="s">
        <v>47</v>
      </c>
      <c r="O559" s="42"/>
      <c r="P559" s="191">
        <f>O559*H559</f>
        <v>0</v>
      </c>
      <c r="Q559" s="191">
        <v>1.8200000000000001E-2</v>
      </c>
      <c r="R559" s="191">
        <f>Q559*H559</f>
        <v>0.46073300000000006</v>
      </c>
      <c r="S559" s="191">
        <v>0</v>
      </c>
      <c r="T559" s="192">
        <f>S559*H559</f>
        <v>0</v>
      </c>
      <c r="AR559" s="24" t="s">
        <v>377</v>
      </c>
      <c r="AT559" s="24" t="s">
        <v>374</v>
      </c>
      <c r="AU559" s="24" t="s">
        <v>84</v>
      </c>
      <c r="AY559" s="24" t="s">
        <v>210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24" t="s">
        <v>24</v>
      </c>
      <c r="BK559" s="193">
        <f>ROUND(I559*H559,2)</f>
        <v>0</v>
      </c>
      <c r="BL559" s="24" t="s">
        <v>285</v>
      </c>
      <c r="BM559" s="24" t="s">
        <v>937</v>
      </c>
    </row>
    <row r="560" spans="2:65" s="13" customFormat="1">
      <c r="B560" s="202"/>
      <c r="D560" s="195" t="s">
        <v>221</v>
      </c>
      <c r="F560" s="204" t="s">
        <v>938</v>
      </c>
      <c r="H560" s="205">
        <v>25.315000000000001</v>
      </c>
      <c r="I560" s="206"/>
      <c r="L560" s="202"/>
      <c r="M560" s="207"/>
      <c r="N560" s="208"/>
      <c r="O560" s="208"/>
      <c r="P560" s="208"/>
      <c r="Q560" s="208"/>
      <c r="R560" s="208"/>
      <c r="S560" s="208"/>
      <c r="T560" s="209"/>
      <c r="AT560" s="203" t="s">
        <v>221</v>
      </c>
      <c r="AU560" s="203" t="s">
        <v>84</v>
      </c>
      <c r="AV560" s="13" t="s">
        <v>84</v>
      </c>
      <c r="AW560" s="13" t="s">
        <v>6</v>
      </c>
      <c r="AX560" s="13" t="s">
        <v>24</v>
      </c>
      <c r="AY560" s="203" t="s">
        <v>210</v>
      </c>
    </row>
    <row r="561" spans="2:65" s="1" customFormat="1" ht="20.45" customHeight="1">
      <c r="B561" s="181"/>
      <c r="C561" s="182" t="s">
        <v>939</v>
      </c>
      <c r="D561" s="182" t="s">
        <v>214</v>
      </c>
      <c r="E561" s="183" t="s">
        <v>940</v>
      </c>
      <c r="F561" s="184" t="s">
        <v>941</v>
      </c>
      <c r="G561" s="185" t="s">
        <v>111</v>
      </c>
      <c r="H561" s="186">
        <v>1.5</v>
      </c>
      <c r="I561" s="187"/>
      <c r="J561" s="188">
        <f>ROUND(I561*H561,2)</f>
        <v>0</v>
      </c>
      <c r="K561" s="184" t="s">
        <v>218</v>
      </c>
      <c r="L561" s="41"/>
      <c r="M561" s="189" t="s">
        <v>5</v>
      </c>
      <c r="N561" s="190" t="s">
        <v>47</v>
      </c>
      <c r="O561" s="42"/>
      <c r="P561" s="191">
        <f>O561*H561</f>
        <v>0</v>
      </c>
      <c r="Q561" s="191">
        <v>0</v>
      </c>
      <c r="R561" s="191">
        <f>Q561*H561</f>
        <v>0</v>
      </c>
      <c r="S561" s="191">
        <v>0</v>
      </c>
      <c r="T561" s="192">
        <f>S561*H561</f>
        <v>0</v>
      </c>
      <c r="AR561" s="24" t="s">
        <v>285</v>
      </c>
      <c r="AT561" s="24" t="s">
        <v>214</v>
      </c>
      <c r="AU561" s="24" t="s">
        <v>84</v>
      </c>
      <c r="AY561" s="24" t="s">
        <v>210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4" t="s">
        <v>24</v>
      </c>
      <c r="BK561" s="193">
        <f>ROUND(I561*H561,2)</f>
        <v>0</v>
      </c>
      <c r="BL561" s="24" t="s">
        <v>285</v>
      </c>
      <c r="BM561" s="24" t="s">
        <v>942</v>
      </c>
    </row>
    <row r="562" spans="2:65" s="12" customFormat="1">
      <c r="B562" s="194"/>
      <c r="D562" s="195" t="s">
        <v>221</v>
      </c>
      <c r="E562" s="196" t="s">
        <v>5</v>
      </c>
      <c r="F562" s="197" t="s">
        <v>943</v>
      </c>
      <c r="H562" s="196" t="s">
        <v>5</v>
      </c>
      <c r="I562" s="198"/>
      <c r="L562" s="194"/>
      <c r="M562" s="199"/>
      <c r="N562" s="200"/>
      <c r="O562" s="200"/>
      <c r="P562" s="200"/>
      <c r="Q562" s="200"/>
      <c r="R562" s="200"/>
      <c r="S562" s="200"/>
      <c r="T562" s="201"/>
      <c r="AT562" s="196" t="s">
        <v>221</v>
      </c>
      <c r="AU562" s="196" t="s">
        <v>84</v>
      </c>
      <c r="AV562" s="12" t="s">
        <v>24</v>
      </c>
      <c r="AW562" s="12" t="s">
        <v>39</v>
      </c>
      <c r="AX562" s="12" t="s">
        <v>76</v>
      </c>
      <c r="AY562" s="196" t="s">
        <v>210</v>
      </c>
    </row>
    <row r="563" spans="2:65" s="13" customFormat="1">
      <c r="B563" s="202"/>
      <c r="D563" s="195" t="s">
        <v>221</v>
      </c>
      <c r="E563" s="203" t="s">
        <v>5</v>
      </c>
      <c r="F563" s="204" t="s">
        <v>944</v>
      </c>
      <c r="H563" s="205">
        <v>1.5</v>
      </c>
      <c r="I563" s="206"/>
      <c r="L563" s="202"/>
      <c r="M563" s="207"/>
      <c r="N563" s="208"/>
      <c r="O563" s="208"/>
      <c r="P563" s="208"/>
      <c r="Q563" s="208"/>
      <c r="R563" s="208"/>
      <c r="S563" s="208"/>
      <c r="T563" s="209"/>
      <c r="AT563" s="203" t="s">
        <v>221</v>
      </c>
      <c r="AU563" s="203" t="s">
        <v>84</v>
      </c>
      <c r="AV563" s="13" t="s">
        <v>84</v>
      </c>
      <c r="AW563" s="13" t="s">
        <v>39</v>
      </c>
      <c r="AX563" s="13" t="s">
        <v>24</v>
      </c>
      <c r="AY563" s="203" t="s">
        <v>210</v>
      </c>
    </row>
    <row r="564" spans="2:65" s="1" customFormat="1" ht="14.45" customHeight="1">
      <c r="B564" s="181"/>
      <c r="C564" s="218" t="s">
        <v>945</v>
      </c>
      <c r="D564" s="218" t="s">
        <v>374</v>
      </c>
      <c r="E564" s="219" t="s">
        <v>946</v>
      </c>
      <c r="F564" s="220" t="s">
        <v>947</v>
      </c>
      <c r="G564" s="221" t="s">
        <v>119</v>
      </c>
      <c r="H564" s="222">
        <v>1.4999999999999999E-2</v>
      </c>
      <c r="I564" s="223"/>
      <c r="J564" s="224">
        <f>ROUND(I564*H564,2)</f>
        <v>0</v>
      </c>
      <c r="K564" s="220" t="s">
        <v>5</v>
      </c>
      <c r="L564" s="225"/>
      <c r="M564" s="226" t="s">
        <v>5</v>
      </c>
      <c r="N564" s="227" t="s">
        <v>47</v>
      </c>
      <c r="O564" s="42"/>
      <c r="P564" s="191">
        <f>O564*H564</f>
        <v>0</v>
      </c>
      <c r="Q564" s="191">
        <v>3.2000000000000001E-2</v>
      </c>
      <c r="R564" s="191">
        <f>Q564*H564</f>
        <v>4.8000000000000001E-4</v>
      </c>
      <c r="S564" s="191">
        <v>0</v>
      </c>
      <c r="T564" s="192">
        <f>S564*H564</f>
        <v>0</v>
      </c>
      <c r="AR564" s="24" t="s">
        <v>377</v>
      </c>
      <c r="AT564" s="24" t="s">
        <v>374</v>
      </c>
      <c r="AU564" s="24" t="s">
        <v>84</v>
      </c>
      <c r="AY564" s="24" t="s">
        <v>210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4" t="s">
        <v>24</v>
      </c>
      <c r="BK564" s="193">
        <f>ROUND(I564*H564,2)</f>
        <v>0</v>
      </c>
      <c r="BL564" s="24" t="s">
        <v>285</v>
      </c>
      <c r="BM564" s="24" t="s">
        <v>948</v>
      </c>
    </row>
    <row r="565" spans="2:65" s="12" customFormat="1">
      <c r="B565" s="194"/>
      <c r="D565" s="195" t="s">
        <v>221</v>
      </c>
      <c r="E565" s="196" t="s">
        <v>5</v>
      </c>
      <c r="F565" s="197" t="s">
        <v>949</v>
      </c>
      <c r="H565" s="196" t="s">
        <v>5</v>
      </c>
      <c r="I565" s="198"/>
      <c r="L565" s="194"/>
      <c r="M565" s="199"/>
      <c r="N565" s="200"/>
      <c r="O565" s="200"/>
      <c r="P565" s="200"/>
      <c r="Q565" s="200"/>
      <c r="R565" s="200"/>
      <c r="S565" s="200"/>
      <c r="T565" s="201"/>
      <c r="AT565" s="196" t="s">
        <v>221</v>
      </c>
      <c r="AU565" s="196" t="s">
        <v>84</v>
      </c>
      <c r="AV565" s="12" t="s">
        <v>24</v>
      </c>
      <c r="AW565" s="12" t="s">
        <v>39</v>
      </c>
      <c r="AX565" s="12" t="s">
        <v>76</v>
      </c>
      <c r="AY565" s="196" t="s">
        <v>210</v>
      </c>
    </row>
    <row r="566" spans="2:65" s="13" customFormat="1">
      <c r="B566" s="202"/>
      <c r="D566" s="195" t="s">
        <v>221</v>
      </c>
      <c r="E566" s="203" t="s">
        <v>5</v>
      </c>
      <c r="F566" s="204" t="s">
        <v>950</v>
      </c>
      <c r="H566" s="205">
        <v>1.4999999999999999E-2</v>
      </c>
      <c r="I566" s="206"/>
      <c r="L566" s="202"/>
      <c r="M566" s="207"/>
      <c r="N566" s="208"/>
      <c r="O566" s="208"/>
      <c r="P566" s="208"/>
      <c r="Q566" s="208"/>
      <c r="R566" s="208"/>
      <c r="S566" s="208"/>
      <c r="T566" s="209"/>
      <c r="AT566" s="203" t="s">
        <v>221</v>
      </c>
      <c r="AU566" s="203" t="s">
        <v>84</v>
      </c>
      <c r="AV566" s="13" t="s">
        <v>84</v>
      </c>
      <c r="AW566" s="13" t="s">
        <v>39</v>
      </c>
      <c r="AX566" s="13" t="s">
        <v>24</v>
      </c>
      <c r="AY566" s="203" t="s">
        <v>210</v>
      </c>
    </row>
    <row r="567" spans="2:65" s="13" customFormat="1">
      <c r="B567" s="202"/>
      <c r="D567" s="195" t="s">
        <v>221</v>
      </c>
      <c r="F567" s="204" t="s">
        <v>951</v>
      </c>
      <c r="H567" s="205">
        <v>1.4999999999999999E-2</v>
      </c>
      <c r="I567" s="206"/>
      <c r="L567" s="202"/>
      <c r="M567" s="207"/>
      <c r="N567" s="208"/>
      <c r="O567" s="208"/>
      <c r="P567" s="208"/>
      <c r="Q567" s="208"/>
      <c r="R567" s="208"/>
      <c r="S567" s="208"/>
      <c r="T567" s="209"/>
      <c r="AT567" s="203" t="s">
        <v>221</v>
      </c>
      <c r="AU567" s="203" t="s">
        <v>84</v>
      </c>
      <c r="AV567" s="13" t="s">
        <v>84</v>
      </c>
      <c r="AW567" s="13" t="s">
        <v>6</v>
      </c>
      <c r="AX567" s="13" t="s">
        <v>24</v>
      </c>
      <c r="AY567" s="203" t="s">
        <v>210</v>
      </c>
    </row>
    <row r="568" spans="2:65" s="1" customFormat="1" ht="14.45" customHeight="1">
      <c r="B568" s="181"/>
      <c r="C568" s="182" t="s">
        <v>952</v>
      </c>
      <c r="D568" s="182" t="s">
        <v>214</v>
      </c>
      <c r="E568" s="183" t="s">
        <v>953</v>
      </c>
      <c r="F568" s="184" t="s">
        <v>954</v>
      </c>
      <c r="G568" s="185" t="s">
        <v>111</v>
      </c>
      <c r="H568" s="186">
        <v>37.020000000000003</v>
      </c>
      <c r="I568" s="187"/>
      <c r="J568" s="188">
        <f>ROUND(I568*H568,2)</f>
        <v>0</v>
      </c>
      <c r="K568" s="184" t="s">
        <v>5</v>
      </c>
      <c r="L568" s="41"/>
      <c r="M568" s="189" t="s">
        <v>5</v>
      </c>
      <c r="N568" s="190" t="s">
        <v>47</v>
      </c>
      <c r="O568" s="42"/>
      <c r="P568" s="191">
        <f>O568*H568</f>
        <v>0</v>
      </c>
      <c r="Q568" s="191">
        <v>1.2E-4</v>
      </c>
      <c r="R568" s="191">
        <f>Q568*H568</f>
        <v>4.4424000000000009E-3</v>
      </c>
      <c r="S568" s="191">
        <v>0</v>
      </c>
      <c r="T568" s="192">
        <f>S568*H568</f>
        <v>0</v>
      </c>
      <c r="AR568" s="24" t="s">
        <v>285</v>
      </c>
      <c r="AT568" s="24" t="s">
        <v>214</v>
      </c>
      <c r="AU568" s="24" t="s">
        <v>84</v>
      </c>
      <c r="AY568" s="24" t="s">
        <v>210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24" t="s">
        <v>24</v>
      </c>
      <c r="BK568" s="193">
        <f>ROUND(I568*H568,2)</f>
        <v>0</v>
      </c>
      <c r="BL568" s="24" t="s">
        <v>285</v>
      </c>
      <c r="BM568" s="24" t="s">
        <v>955</v>
      </c>
    </row>
    <row r="569" spans="2:65" s="1" customFormat="1" ht="27">
      <c r="B569" s="41"/>
      <c r="D569" s="195" t="s">
        <v>639</v>
      </c>
      <c r="F569" s="228" t="s">
        <v>956</v>
      </c>
      <c r="I569" s="229"/>
      <c r="L569" s="41"/>
      <c r="M569" s="230"/>
      <c r="N569" s="42"/>
      <c r="O569" s="42"/>
      <c r="P569" s="42"/>
      <c r="Q569" s="42"/>
      <c r="R569" s="42"/>
      <c r="S569" s="42"/>
      <c r="T569" s="70"/>
      <c r="AT569" s="24" t="s">
        <v>639</v>
      </c>
      <c r="AU569" s="24" t="s">
        <v>84</v>
      </c>
    </row>
    <row r="570" spans="2:65" s="13" customFormat="1">
      <c r="B570" s="202"/>
      <c r="D570" s="195" t="s">
        <v>221</v>
      </c>
      <c r="E570" s="203" t="s">
        <v>5</v>
      </c>
      <c r="F570" s="204" t="s">
        <v>957</v>
      </c>
      <c r="H570" s="205">
        <v>37.020000000000003</v>
      </c>
      <c r="I570" s="206"/>
      <c r="L570" s="202"/>
      <c r="M570" s="207"/>
      <c r="N570" s="208"/>
      <c r="O570" s="208"/>
      <c r="P570" s="208"/>
      <c r="Q570" s="208"/>
      <c r="R570" s="208"/>
      <c r="S570" s="208"/>
      <c r="T570" s="209"/>
      <c r="AT570" s="203" t="s">
        <v>221</v>
      </c>
      <c r="AU570" s="203" t="s">
        <v>84</v>
      </c>
      <c r="AV570" s="13" t="s">
        <v>84</v>
      </c>
      <c r="AW570" s="13" t="s">
        <v>39</v>
      </c>
      <c r="AX570" s="13" t="s">
        <v>24</v>
      </c>
      <c r="AY570" s="203" t="s">
        <v>210</v>
      </c>
    </row>
    <row r="571" spans="2:65" s="1" customFormat="1" ht="14.45" customHeight="1">
      <c r="B571" s="181"/>
      <c r="C571" s="218" t="s">
        <v>958</v>
      </c>
      <c r="D571" s="218" t="s">
        <v>374</v>
      </c>
      <c r="E571" s="219" t="s">
        <v>375</v>
      </c>
      <c r="F571" s="220" t="s">
        <v>376</v>
      </c>
      <c r="G571" s="221" t="s">
        <v>111</v>
      </c>
      <c r="H571" s="222">
        <v>37.76</v>
      </c>
      <c r="I571" s="223"/>
      <c r="J571" s="224">
        <f>ROUND(I571*H571,2)</f>
        <v>0</v>
      </c>
      <c r="K571" s="220" t="s">
        <v>5</v>
      </c>
      <c r="L571" s="225"/>
      <c r="M571" s="226" t="s">
        <v>5</v>
      </c>
      <c r="N571" s="227" t="s">
        <v>47</v>
      </c>
      <c r="O571" s="42"/>
      <c r="P571" s="191">
        <f>O571*H571</f>
        <v>0</v>
      </c>
      <c r="Q571" s="191">
        <v>2.3999999999999998E-3</v>
      </c>
      <c r="R571" s="191">
        <f>Q571*H571</f>
        <v>9.0623999999999982E-2</v>
      </c>
      <c r="S571" s="191">
        <v>0</v>
      </c>
      <c r="T571" s="192">
        <f>S571*H571</f>
        <v>0</v>
      </c>
      <c r="AR571" s="24" t="s">
        <v>377</v>
      </c>
      <c r="AT571" s="24" t="s">
        <v>374</v>
      </c>
      <c r="AU571" s="24" t="s">
        <v>84</v>
      </c>
      <c r="AY571" s="24" t="s">
        <v>210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24" t="s">
        <v>24</v>
      </c>
      <c r="BK571" s="193">
        <f>ROUND(I571*H571,2)</f>
        <v>0</v>
      </c>
      <c r="BL571" s="24" t="s">
        <v>285</v>
      </c>
      <c r="BM571" s="24" t="s">
        <v>959</v>
      </c>
    </row>
    <row r="572" spans="2:65" s="13" customFormat="1">
      <c r="B572" s="202"/>
      <c r="D572" s="195" t="s">
        <v>221</v>
      </c>
      <c r="F572" s="204" t="s">
        <v>960</v>
      </c>
      <c r="H572" s="205">
        <v>37.76</v>
      </c>
      <c r="I572" s="206"/>
      <c r="L572" s="202"/>
      <c r="M572" s="207"/>
      <c r="N572" s="208"/>
      <c r="O572" s="208"/>
      <c r="P572" s="208"/>
      <c r="Q572" s="208"/>
      <c r="R572" s="208"/>
      <c r="S572" s="208"/>
      <c r="T572" s="209"/>
      <c r="AT572" s="203" t="s">
        <v>221</v>
      </c>
      <c r="AU572" s="203" t="s">
        <v>84</v>
      </c>
      <c r="AV572" s="13" t="s">
        <v>84</v>
      </c>
      <c r="AW572" s="13" t="s">
        <v>6</v>
      </c>
      <c r="AX572" s="13" t="s">
        <v>24</v>
      </c>
      <c r="AY572" s="203" t="s">
        <v>210</v>
      </c>
    </row>
    <row r="573" spans="2:65" s="1" customFormat="1" ht="20.45" customHeight="1">
      <c r="B573" s="181"/>
      <c r="C573" s="182" t="s">
        <v>961</v>
      </c>
      <c r="D573" s="182" t="s">
        <v>214</v>
      </c>
      <c r="E573" s="183" t="s">
        <v>962</v>
      </c>
      <c r="F573" s="184" t="s">
        <v>963</v>
      </c>
      <c r="G573" s="185" t="s">
        <v>111</v>
      </c>
      <c r="H573" s="186">
        <v>0.3</v>
      </c>
      <c r="I573" s="187"/>
      <c r="J573" s="188">
        <f>ROUND(I573*H573,2)</f>
        <v>0</v>
      </c>
      <c r="K573" s="184" t="s">
        <v>218</v>
      </c>
      <c r="L573" s="41"/>
      <c r="M573" s="189" t="s">
        <v>5</v>
      </c>
      <c r="N573" s="190" t="s">
        <v>47</v>
      </c>
      <c r="O573" s="42"/>
      <c r="P573" s="191">
        <f>O573*H573</f>
        <v>0</v>
      </c>
      <c r="Q573" s="191">
        <v>6.0000000000000001E-3</v>
      </c>
      <c r="R573" s="191">
        <f>Q573*H573</f>
        <v>1.8E-3</v>
      </c>
      <c r="S573" s="191">
        <v>0</v>
      </c>
      <c r="T573" s="192">
        <f>S573*H573</f>
        <v>0</v>
      </c>
      <c r="AR573" s="24" t="s">
        <v>285</v>
      </c>
      <c r="AT573" s="24" t="s">
        <v>214</v>
      </c>
      <c r="AU573" s="24" t="s">
        <v>84</v>
      </c>
      <c r="AY573" s="24" t="s">
        <v>210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24" t="s">
        <v>24</v>
      </c>
      <c r="BK573" s="193">
        <f>ROUND(I573*H573,2)</f>
        <v>0</v>
      </c>
      <c r="BL573" s="24" t="s">
        <v>285</v>
      </c>
      <c r="BM573" s="24" t="s">
        <v>964</v>
      </c>
    </row>
    <row r="574" spans="2:65" s="12" customFormat="1">
      <c r="B574" s="194"/>
      <c r="D574" s="195" t="s">
        <v>221</v>
      </c>
      <c r="E574" s="196" t="s">
        <v>5</v>
      </c>
      <c r="F574" s="197" t="s">
        <v>965</v>
      </c>
      <c r="H574" s="196" t="s">
        <v>5</v>
      </c>
      <c r="I574" s="198"/>
      <c r="L574" s="194"/>
      <c r="M574" s="199"/>
      <c r="N574" s="200"/>
      <c r="O574" s="200"/>
      <c r="P574" s="200"/>
      <c r="Q574" s="200"/>
      <c r="R574" s="200"/>
      <c r="S574" s="200"/>
      <c r="T574" s="201"/>
      <c r="AT574" s="196" t="s">
        <v>221</v>
      </c>
      <c r="AU574" s="196" t="s">
        <v>84</v>
      </c>
      <c r="AV574" s="12" t="s">
        <v>24</v>
      </c>
      <c r="AW574" s="12" t="s">
        <v>39</v>
      </c>
      <c r="AX574" s="12" t="s">
        <v>76</v>
      </c>
      <c r="AY574" s="196" t="s">
        <v>210</v>
      </c>
    </row>
    <row r="575" spans="2:65" s="13" customFormat="1">
      <c r="B575" s="202"/>
      <c r="D575" s="195" t="s">
        <v>221</v>
      </c>
      <c r="E575" s="203" t="s">
        <v>5</v>
      </c>
      <c r="F575" s="204" t="s">
        <v>966</v>
      </c>
      <c r="H575" s="205">
        <v>0.3</v>
      </c>
      <c r="I575" s="206"/>
      <c r="L575" s="202"/>
      <c r="M575" s="207"/>
      <c r="N575" s="208"/>
      <c r="O575" s="208"/>
      <c r="P575" s="208"/>
      <c r="Q575" s="208"/>
      <c r="R575" s="208"/>
      <c r="S575" s="208"/>
      <c r="T575" s="209"/>
      <c r="AT575" s="203" t="s">
        <v>221</v>
      </c>
      <c r="AU575" s="203" t="s">
        <v>84</v>
      </c>
      <c r="AV575" s="13" t="s">
        <v>84</v>
      </c>
      <c r="AW575" s="13" t="s">
        <v>39</v>
      </c>
      <c r="AX575" s="13" t="s">
        <v>24</v>
      </c>
      <c r="AY575" s="203" t="s">
        <v>210</v>
      </c>
    </row>
    <row r="576" spans="2:65" s="1" customFormat="1" ht="14.45" customHeight="1">
      <c r="B576" s="181"/>
      <c r="C576" s="218" t="s">
        <v>967</v>
      </c>
      <c r="D576" s="218" t="s">
        <v>374</v>
      </c>
      <c r="E576" s="219" t="s">
        <v>913</v>
      </c>
      <c r="F576" s="220" t="s">
        <v>914</v>
      </c>
      <c r="G576" s="221" t="s">
        <v>111</v>
      </c>
      <c r="H576" s="222">
        <v>0.30599999999999999</v>
      </c>
      <c r="I576" s="223"/>
      <c r="J576" s="224">
        <f>ROUND(I576*H576,2)</f>
        <v>0</v>
      </c>
      <c r="K576" s="220" t="s">
        <v>5</v>
      </c>
      <c r="L576" s="225"/>
      <c r="M576" s="226" t="s">
        <v>5</v>
      </c>
      <c r="N576" s="227" t="s">
        <v>47</v>
      </c>
      <c r="O576" s="42"/>
      <c r="P576" s="191">
        <f>O576*H576</f>
        <v>0</v>
      </c>
      <c r="Q576" s="191">
        <v>1.5E-3</v>
      </c>
      <c r="R576" s="191">
        <f>Q576*H576</f>
        <v>4.5899999999999999E-4</v>
      </c>
      <c r="S576" s="191">
        <v>0</v>
      </c>
      <c r="T576" s="192">
        <f>S576*H576</f>
        <v>0</v>
      </c>
      <c r="AR576" s="24" t="s">
        <v>377</v>
      </c>
      <c r="AT576" s="24" t="s">
        <v>374</v>
      </c>
      <c r="AU576" s="24" t="s">
        <v>84</v>
      </c>
      <c r="AY576" s="24" t="s">
        <v>210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4" t="s">
        <v>24</v>
      </c>
      <c r="BK576" s="193">
        <f>ROUND(I576*H576,2)</f>
        <v>0</v>
      </c>
      <c r="BL576" s="24" t="s">
        <v>285</v>
      </c>
      <c r="BM576" s="24" t="s">
        <v>968</v>
      </c>
    </row>
    <row r="577" spans="2:65" s="13" customFormat="1">
      <c r="B577" s="202"/>
      <c r="D577" s="195" t="s">
        <v>221</v>
      </c>
      <c r="F577" s="204" t="s">
        <v>969</v>
      </c>
      <c r="H577" s="205">
        <v>0.30599999999999999</v>
      </c>
      <c r="I577" s="206"/>
      <c r="L577" s="202"/>
      <c r="M577" s="207"/>
      <c r="N577" s="208"/>
      <c r="O577" s="208"/>
      <c r="P577" s="208"/>
      <c r="Q577" s="208"/>
      <c r="R577" s="208"/>
      <c r="S577" s="208"/>
      <c r="T577" s="209"/>
      <c r="AT577" s="203" t="s">
        <v>221</v>
      </c>
      <c r="AU577" s="203" t="s">
        <v>84</v>
      </c>
      <c r="AV577" s="13" t="s">
        <v>84</v>
      </c>
      <c r="AW577" s="13" t="s">
        <v>6</v>
      </c>
      <c r="AX577" s="13" t="s">
        <v>24</v>
      </c>
      <c r="AY577" s="203" t="s">
        <v>210</v>
      </c>
    </row>
    <row r="578" spans="2:65" s="1" customFormat="1" ht="14.45" customHeight="1">
      <c r="B578" s="181"/>
      <c r="C578" s="182" t="s">
        <v>970</v>
      </c>
      <c r="D578" s="182" t="s">
        <v>214</v>
      </c>
      <c r="E578" s="183" t="s">
        <v>953</v>
      </c>
      <c r="F578" s="184" t="s">
        <v>954</v>
      </c>
      <c r="G578" s="185" t="s">
        <v>111</v>
      </c>
      <c r="H578" s="186">
        <v>4.4400000000000004</v>
      </c>
      <c r="I578" s="187"/>
      <c r="J578" s="188">
        <f>ROUND(I578*H578,2)</f>
        <v>0</v>
      </c>
      <c r="K578" s="184" t="s">
        <v>5</v>
      </c>
      <c r="L578" s="41"/>
      <c r="M578" s="189" t="s">
        <v>5</v>
      </c>
      <c r="N578" s="190" t="s">
        <v>47</v>
      </c>
      <c r="O578" s="42"/>
      <c r="P578" s="191">
        <f>O578*H578</f>
        <v>0</v>
      </c>
      <c r="Q578" s="191">
        <v>1.2E-4</v>
      </c>
      <c r="R578" s="191">
        <f>Q578*H578</f>
        <v>5.3280000000000005E-4</v>
      </c>
      <c r="S578" s="191">
        <v>0</v>
      </c>
      <c r="T578" s="192">
        <f>S578*H578</f>
        <v>0</v>
      </c>
      <c r="AR578" s="24" t="s">
        <v>285</v>
      </c>
      <c r="AT578" s="24" t="s">
        <v>214</v>
      </c>
      <c r="AU578" s="24" t="s">
        <v>84</v>
      </c>
      <c r="AY578" s="24" t="s">
        <v>210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4" t="s">
        <v>24</v>
      </c>
      <c r="BK578" s="193">
        <f>ROUND(I578*H578,2)</f>
        <v>0</v>
      </c>
      <c r="BL578" s="24" t="s">
        <v>285</v>
      </c>
      <c r="BM578" s="24" t="s">
        <v>971</v>
      </c>
    </row>
    <row r="579" spans="2:65" s="1" customFormat="1" ht="27">
      <c r="B579" s="41"/>
      <c r="D579" s="195" t="s">
        <v>639</v>
      </c>
      <c r="F579" s="228" t="s">
        <v>956</v>
      </c>
      <c r="I579" s="229"/>
      <c r="L579" s="41"/>
      <c r="M579" s="230"/>
      <c r="N579" s="42"/>
      <c r="O579" s="42"/>
      <c r="P579" s="42"/>
      <c r="Q579" s="42"/>
      <c r="R579" s="42"/>
      <c r="S579" s="42"/>
      <c r="T579" s="70"/>
      <c r="AT579" s="24" t="s">
        <v>639</v>
      </c>
      <c r="AU579" s="24" t="s">
        <v>84</v>
      </c>
    </row>
    <row r="580" spans="2:65" s="13" customFormat="1">
      <c r="B580" s="202"/>
      <c r="D580" s="195" t="s">
        <v>221</v>
      </c>
      <c r="E580" s="203" t="s">
        <v>5</v>
      </c>
      <c r="F580" s="204" t="s">
        <v>806</v>
      </c>
      <c r="H580" s="205">
        <v>4.4400000000000004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221</v>
      </c>
      <c r="AU580" s="203" t="s">
        <v>84</v>
      </c>
      <c r="AV580" s="13" t="s">
        <v>84</v>
      </c>
      <c r="AW580" s="13" t="s">
        <v>39</v>
      </c>
      <c r="AX580" s="13" t="s">
        <v>24</v>
      </c>
      <c r="AY580" s="203" t="s">
        <v>210</v>
      </c>
    </row>
    <row r="581" spans="2:65" s="1" customFormat="1" ht="14.45" customHeight="1">
      <c r="B581" s="181"/>
      <c r="C581" s="218" t="s">
        <v>972</v>
      </c>
      <c r="D581" s="218" t="s">
        <v>374</v>
      </c>
      <c r="E581" s="219" t="s">
        <v>973</v>
      </c>
      <c r="F581" s="220" t="s">
        <v>974</v>
      </c>
      <c r="G581" s="221" t="s">
        <v>119</v>
      </c>
      <c r="H581" s="222">
        <v>0.90600000000000003</v>
      </c>
      <c r="I581" s="223"/>
      <c r="J581" s="224">
        <f>ROUND(I581*H581,2)</f>
        <v>0</v>
      </c>
      <c r="K581" s="220" t="s">
        <v>5</v>
      </c>
      <c r="L581" s="225"/>
      <c r="M581" s="226" t="s">
        <v>5</v>
      </c>
      <c r="N581" s="227" t="s">
        <v>47</v>
      </c>
      <c r="O581" s="42"/>
      <c r="P581" s="191">
        <f>O581*H581</f>
        <v>0</v>
      </c>
      <c r="Q581" s="191">
        <v>3.2000000000000001E-2</v>
      </c>
      <c r="R581" s="191">
        <f>Q581*H581</f>
        <v>2.8992E-2</v>
      </c>
      <c r="S581" s="191">
        <v>0</v>
      </c>
      <c r="T581" s="192">
        <f>S581*H581</f>
        <v>0</v>
      </c>
      <c r="AR581" s="24" t="s">
        <v>377</v>
      </c>
      <c r="AT581" s="24" t="s">
        <v>374</v>
      </c>
      <c r="AU581" s="24" t="s">
        <v>84</v>
      </c>
      <c r="AY581" s="24" t="s">
        <v>210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24" t="s">
        <v>24</v>
      </c>
      <c r="BK581" s="193">
        <f>ROUND(I581*H581,2)</f>
        <v>0</v>
      </c>
      <c r="BL581" s="24" t="s">
        <v>285</v>
      </c>
      <c r="BM581" s="24" t="s">
        <v>975</v>
      </c>
    </row>
    <row r="582" spans="2:65" s="13" customFormat="1">
      <c r="B582" s="202"/>
      <c r="D582" s="195" t="s">
        <v>221</v>
      </c>
      <c r="E582" s="203" t="s">
        <v>5</v>
      </c>
      <c r="F582" s="204" t="s">
        <v>976</v>
      </c>
      <c r="H582" s="205">
        <v>0.90600000000000003</v>
      </c>
      <c r="I582" s="206"/>
      <c r="L582" s="202"/>
      <c r="M582" s="207"/>
      <c r="N582" s="208"/>
      <c r="O582" s="208"/>
      <c r="P582" s="208"/>
      <c r="Q582" s="208"/>
      <c r="R582" s="208"/>
      <c r="S582" s="208"/>
      <c r="T582" s="209"/>
      <c r="AT582" s="203" t="s">
        <v>221</v>
      </c>
      <c r="AU582" s="203" t="s">
        <v>84</v>
      </c>
      <c r="AV582" s="13" t="s">
        <v>84</v>
      </c>
      <c r="AW582" s="13" t="s">
        <v>39</v>
      </c>
      <c r="AX582" s="13" t="s">
        <v>24</v>
      </c>
      <c r="AY582" s="203" t="s">
        <v>210</v>
      </c>
    </row>
    <row r="583" spans="2:65" s="1" customFormat="1" ht="30.6" customHeight="1">
      <c r="B583" s="181"/>
      <c r="C583" s="182" t="s">
        <v>977</v>
      </c>
      <c r="D583" s="182" t="s">
        <v>214</v>
      </c>
      <c r="E583" s="183" t="s">
        <v>978</v>
      </c>
      <c r="F583" s="184" t="s">
        <v>979</v>
      </c>
      <c r="G583" s="185" t="s">
        <v>111</v>
      </c>
      <c r="H583" s="186">
        <v>49.017000000000003</v>
      </c>
      <c r="I583" s="187"/>
      <c r="J583" s="188">
        <f>ROUND(I583*H583,2)</f>
        <v>0</v>
      </c>
      <c r="K583" s="184" t="s">
        <v>400</v>
      </c>
      <c r="L583" s="41"/>
      <c r="M583" s="189" t="s">
        <v>5</v>
      </c>
      <c r="N583" s="190" t="s">
        <v>47</v>
      </c>
      <c r="O583" s="42"/>
      <c r="P583" s="191">
        <f>O583*H583</f>
        <v>0</v>
      </c>
      <c r="Q583" s="191">
        <v>2.0400000000000001E-3</v>
      </c>
      <c r="R583" s="191">
        <f>Q583*H583</f>
        <v>9.9994680000000016E-2</v>
      </c>
      <c r="S583" s="191">
        <v>0</v>
      </c>
      <c r="T583" s="192">
        <f>S583*H583</f>
        <v>0</v>
      </c>
      <c r="AR583" s="24" t="s">
        <v>285</v>
      </c>
      <c r="AT583" s="24" t="s">
        <v>214</v>
      </c>
      <c r="AU583" s="24" t="s">
        <v>84</v>
      </c>
      <c r="AY583" s="24" t="s">
        <v>210</v>
      </c>
      <c r="BE583" s="193">
        <f>IF(N583="základní",J583,0)</f>
        <v>0</v>
      </c>
      <c r="BF583" s="193">
        <f>IF(N583="snížená",J583,0)</f>
        <v>0</v>
      </c>
      <c r="BG583" s="193">
        <f>IF(N583="zákl. přenesená",J583,0)</f>
        <v>0</v>
      </c>
      <c r="BH583" s="193">
        <f>IF(N583="sníž. přenesená",J583,0)</f>
        <v>0</v>
      </c>
      <c r="BI583" s="193">
        <f>IF(N583="nulová",J583,0)</f>
        <v>0</v>
      </c>
      <c r="BJ583" s="24" t="s">
        <v>24</v>
      </c>
      <c r="BK583" s="193">
        <f>ROUND(I583*H583,2)</f>
        <v>0</v>
      </c>
      <c r="BL583" s="24" t="s">
        <v>285</v>
      </c>
      <c r="BM583" s="24" t="s">
        <v>980</v>
      </c>
    </row>
    <row r="584" spans="2:65" s="13" customFormat="1">
      <c r="B584" s="202"/>
      <c r="D584" s="195" t="s">
        <v>221</v>
      </c>
      <c r="E584" s="203" t="s">
        <v>5</v>
      </c>
      <c r="F584" s="204" t="s">
        <v>981</v>
      </c>
      <c r="H584" s="205">
        <v>49.017000000000003</v>
      </c>
      <c r="I584" s="206"/>
      <c r="L584" s="202"/>
      <c r="M584" s="207"/>
      <c r="N584" s="208"/>
      <c r="O584" s="208"/>
      <c r="P584" s="208"/>
      <c r="Q584" s="208"/>
      <c r="R584" s="208"/>
      <c r="S584" s="208"/>
      <c r="T584" s="209"/>
      <c r="AT584" s="203" t="s">
        <v>221</v>
      </c>
      <c r="AU584" s="203" t="s">
        <v>84</v>
      </c>
      <c r="AV584" s="13" t="s">
        <v>84</v>
      </c>
      <c r="AW584" s="13" t="s">
        <v>39</v>
      </c>
      <c r="AX584" s="13" t="s">
        <v>24</v>
      </c>
      <c r="AY584" s="203" t="s">
        <v>210</v>
      </c>
    </row>
    <row r="585" spans="2:65" s="1" customFormat="1" ht="20.45" customHeight="1">
      <c r="B585" s="181"/>
      <c r="C585" s="218" t="s">
        <v>982</v>
      </c>
      <c r="D585" s="218" t="s">
        <v>374</v>
      </c>
      <c r="E585" s="219" t="s">
        <v>983</v>
      </c>
      <c r="F585" s="220" t="s">
        <v>984</v>
      </c>
      <c r="G585" s="221" t="s">
        <v>111</v>
      </c>
      <c r="H585" s="222">
        <v>49.997</v>
      </c>
      <c r="I585" s="223"/>
      <c r="J585" s="224">
        <f>ROUND(I585*H585,2)</f>
        <v>0</v>
      </c>
      <c r="K585" s="220" t="s">
        <v>400</v>
      </c>
      <c r="L585" s="225"/>
      <c r="M585" s="226" t="s">
        <v>5</v>
      </c>
      <c r="N585" s="227" t="s">
        <v>47</v>
      </c>
      <c r="O585" s="42"/>
      <c r="P585" s="191">
        <f>O585*H585</f>
        <v>0</v>
      </c>
      <c r="Q585" s="191">
        <v>1.6799999999999999E-2</v>
      </c>
      <c r="R585" s="191">
        <f>Q585*H585</f>
        <v>0.83994959999999996</v>
      </c>
      <c r="S585" s="191">
        <v>0</v>
      </c>
      <c r="T585" s="192">
        <f>S585*H585</f>
        <v>0</v>
      </c>
      <c r="AR585" s="24" t="s">
        <v>377</v>
      </c>
      <c r="AT585" s="24" t="s">
        <v>374</v>
      </c>
      <c r="AU585" s="24" t="s">
        <v>84</v>
      </c>
      <c r="AY585" s="24" t="s">
        <v>210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24" t="s">
        <v>24</v>
      </c>
      <c r="BK585" s="193">
        <f>ROUND(I585*H585,2)</f>
        <v>0</v>
      </c>
      <c r="BL585" s="24" t="s">
        <v>285</v>
      </c>
      <c r="BM585" s="24" t="s">
        <v>985</v>
      </c>
    </row>
    <row r="586" spans="2:65" s="13" customFormat="1">
      <c r="B586" s="202"/>
      <c r="D586" s="195" t="s">
        <v>221</v>
      </c>
      <c r="F586" s="204" t="s">
        <v>986</v>
      </c>
      <c r="H586" s="205">
        <v>49.997</v>
      </c>
      <c r="I586" s="206"/>
      <c r="L586" s="202"/>
      <c r="M586" s="207"/>
      <c r="N586" s="208"/>
      <c r="O586" s="208"/>
      <c r="P586" s="208"/>
      <c r="Q586" s="208"/>
      <c r="R586" s="208"/>
      <c r="S586" s="208"/>
      <c r="T586" s="209"/>
      <c r="AT586" s="203" t="s">
        <v>221</v>
      </c>
      <c r="AU586" s="203" t="s">
        <v>84</v>
      </c>
      <c r="AV586" s="13" t="s">
        <v>84</v>
      </c>
      <c r="AW586" s="13" t="s">
        <v>6</v>
      </c>
      <c r="AX586" s="13" t="s">
        <v>24</v>
      </c>
      <c r="AY586" s="203" t="s">
        <v>210</v>
      </c>
    </row>
    <row r="587" spans="2:65" s="1" customFormat="1" ht="20.45" customHeight="1">
      <c r="B587" s="181"/>
      <c r="C587" s="182" t="s">
        <v>987</v>
      </c>
      <c r="D587" s="182" t="s">
        <v>214</v>
      </c>
      <c r="E587" s="183" t="s">
        <v>988</v>
      </c>
      <c r="F587" s="184" t="s">
        <v>989</v>
      </c>
      <c r="G587" s="185" t="s">
        <v>111</v>
      </c>
      <c r="H587" s="186">
        <v>48.976999999999997</v>
      </c>
      <c r="I587" s="187"/>
      <c r="J587" s="188">
        <f>ROUND(I587*H587,2)</f>
        <v>0</v>
      </c>
      <c r="K587" s="184" t="s">
        <v>218</v>
      </c>
      <c r="L587" s="41"/>
      <c r="M587" s="189" t="s">
        <v>5</v>
      </c>
      <c r="N587" s="190" t="s">
        <v>47</v>
      </c>
      <c r="O587" s="42"/>
      <c r="P587" s="191">
        <f>O587*H587</f>
        <v>0</v>
      </c>
      <c r="Q587" s="191">
        <v>0</v>
      </c>
      <c r="R587" s="191">
        <f>Q587*H587</f>
        <v>0</v>
      </c>
      <c r="S587" s="191">
        <v>0</v>
      </c>
      <c r="T587" s="192">
        <f>S587*H587</f>
        <v>0</v>
      </c>
      <c r="AR587" s="24" t="s">
        <v>285</v>
      </c>
      <c r="AT587" s="24" t="s">
        <v>214</v>
      </c>
      <c r="AU587" s="24" t="s">
        <v>84</v>
      </c>
      <c r="AY587" s="24" t="s">
        <v>210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4" t="s">
        <v>24</v>
      </c>
      <c r="BK587" s="193">
        <f>ROUND(I587*H587,2)</f>
        <v>0</v>
      </c>
      <c r="BL587" s="24" t="s">
        <v>285</v>
      </c>
      <c r="BM587" s="24" t="s">
        <v>990</v>
      </c>
    </row>
    <row r="588" spans="2:65" s="13" customFormat="1">
      <c r="B588" s="202"/>
      <c r="D588" s="195" t="s">
        <v>221</v>
      </c>
      <c r="E588" s="203" t="s">
        <v>5</v>
      </c>
      <c r="F588" s="204" t="s">
        <v>991</v>
      </c>
      <c r="H588" s="205">
        <v>45.371000000000002</v>
      </c>
      <c r="I588" s="206"/>
      <c r="L588" s="202"/>
      <c r="M588" s="207"/>
      <c r="N588" s="208"/>
      <c r="O588" s="208"/>
      <c r="P588" s="208"/>
      <c r="Q588" s="208"/>
      <c r="R588" s="208"/>
      <c r="S588" s="208"/>
      <c r="T588" s="209"/>
      <c r="AT588" s="203" t="s">
        <v>221</v>
      </c>
      <c r="AU588" s="203" t="s">
        <v>84</v>
      </c>
      <c r="AV588" s="13" t="s">
        <v>84</v>
      </c>
      <c r="AW588" s="13" t="s">
        <v>39</v>
      </c>
      <c r="AX588" s="13" t="s">
        <v>76</v>
      </c>
      <c r="AY588" s="203" t="s">
        <v>210</v>
      </c>
    </row>
    <row r="589" spans="2:65" s="13" customFormat="1">
      <c r="B589" s="202"/>
      <c r="D589" s="195" t="s">
        <v>221</v>
      </c>
      <c r="E589" s="203" t="s">
        <v>5</v>
      </c>
      <c r="F589" s="204" t="s">
        <v>896</v>
      </c>
      <c r="H589" s="205">
        <v>3.6059999999999999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221</v>
      </c>
      <c r="AU589" s="203" t="s">
        <v>84</v>
      </c>
      <c r="AV589" s="13" t="s">
        <v>84</v>
      </c>
      <c r="AW589" s="13" t="s">
        <v>39</v>
      </c>
      <c r="AX589" s="13" t="s">
        <v>76</v>
      </c>
      <c r="AY589" s="203" t="s">
        <v>210</v>
      </c>
    </row>
    <row r="590" spans="2:65" s="14" customFormat="1">
      <c r="B590" s="210"/>
      <c r="D590" s="195" t="s">
        <v>221</v>
      </c>
      <c r="E590" s="211" t="s">
        <v>5</v>
      </c>
      <c r="F590" s="212" t="s">
        <v>239</v>
      </c>
      <c r="H590" s="213">
        <v>48.976999999999997</v>
      </c>
      <c r="I590" s="214"/>
      <c r="L590" s="210"/>
      <c r="M590" s="215"/>
      <c r="N590" s="216"/>
      <c r="O590" s="216"/>
      <c r="P590" s="216"/>
      <c r="Q590" s="216"/>
      <c r="R590" s="216"/>
      <c r="S590" s="216"/>
      <c r="T590" s="217"/>
      <c r="AT590" s="211" t="s">
        <v>221</v>
      </c>
      <c r="AU590" s="211" t="s">
        <v>84</v>
      </c>
      <c r="AV590" s="14" t="s">
        <v>219</v>
      </c>
      <c r="AW590" s="14" t="s">
        <v>39</v>
      </c>
      <c r="AX590" s="14" t="s">
        <v>24</v>
      </c>
      <c r="AY590" s="211" t="s">
        <v>210</v>
      </c>
    </row>
    <row r="591" spans="2:65" s="1" customFormat="1" ht="14.45" customHeight="1">
      <c r="B591" s="181"/>
      <c r="C591" s="218" t="s">
        <v>992</v>
      </c>
      <c r="D591" s="218" t="s">
        <v>374</v>
      </c>
      <c r="E591" s="219" t="s">
        <v>388</v>
      </c>
      <c r="F591" s="220" t="s">
        <v>389</v>
      </c>
      <c r="G591" s="221" t="s">
        <v>111</v>
      </c>
      <c r="H591" s="222">
        <v>49.957000000000001</v>
      </c>
      <c r="I591" s="223"/>
      <c r="J591" s="224">
        <f>ROUND(I591*H591,2)</f>
        <v>0</v>
      </c>
      <c r="K591" s="220" t="s">
        <v>218</v>
      </c>
      <c r="L591" s="225"/>
      <c r="M591" s="226" t="s">
        <v>5</v>
      </c>
      <c r="N591" s="227" t="s">
        <v>47</v>
      </c>
      <c r="O591" s="42"/>
      <c r="P591" s="191">
        <f>O591*H591</f>
        <v>0</v>
      </c>
      <c r="Q591" s="191">
        <v>0.01</v>
      </c>
      <c r="R591" s="191">
        <f>Q591*H591</f>
        <v>0.49957000000000001</v>
      </c>
      <c r="S591" s="191">
        <v>0</v>
      </c>
      <c r="T591" s="192">
        <f>S591*H591</f>
        <v>0</v>
      </c>
      <c r="AR591" s="24" t="s">
        <v>377</v>
      </c>
      <c r="AT591" s="24" t="s">
        <v>374</v>
      </c>
      <c r="AU591" s="24" t="s">
        <v>84</v>
      </c>
      <c r="AY591" s="24" t="s">
        <v>210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24" t="s">
        <v>24</v>
      </c>
      <c r="BK591" s="193">
        <f>ROUND(I591*H591,2)</f>
        <v>0</v>
      </c>
      <c r="BL591" s="24" t="s">
        <v>285</v>
      </c>
      <c r="BM591" s="24" t="s">
        <v>993</v>
      </c>
    </row>
    <row r="592" spans="2:65" s="13" customFormat="1">
      <c r="B592" s="202"/>
      <c r="D592" s="195" t="s">
        <v>221</v>
      </c>
      <c r="F592" s="204" t="s">
        <v>994</v>
      </c>
      <c r="H592" s="205">
        <v>49.957000000000001</v>
      </c>
      <c r="I592" s="206"/>
      <c r="L592" s="202"/>
      <c r="M592" s="207"/>
      <c r="N592" s="208"/>
      <c r="O592" s="208"/>
      <c r="P592" s="208"/>
      <c r="Q592" s="208"/>
      <c r="R592" s="208"/>
      <c r="S592" s="208"/>
      <c r="T592" s="209"/>
      <c r="AT592" s="203" t="s">
        <v>221</v>
      </c>
      <c r="AU592" s="203" t="s">
        <v>84</v>
      </c>
      <c r="AV592" s="13" t="s">
        <v>84</v>
      </c>
      <c r="AW592" s="13" t="s">
        <v>6</v>
      </c>
      <c r="AX592" s="13" t="s">
        <v>24</v>
      </c>
      <c r="AY592" s="203" t="s">
        <v>210</v>
      </c>
    </row>
    <row r="593" spans="2:65" s="1" customFormat="1" ht="20.45" customHeight="1">
      <c r="B593" s="181"/>
      <c r="C593" s="182" t="s">
        <v>995</v>
      </c>
      <c r="D593" s="182" t="s">
        <v>214</v>
      </c>
      <c r="E593" s="183" t="s">
        <v>996</v>
      </c>
      <c r="F593" s="184" t="s">
        <v>997</v>
      </c>
      <c r="G593" s="185" t="s">
        <v>111</v>
      </c>
      <c r="H593" s="186">
        <v>48.976999999999997</v>
      </c>
      <c r="I593" s="187"/>
      <c r="J593" s="188">
        <f>ROUND(I593*H593,2)</f>
        <v>0</v>
      </c>
      <c r="K593" s="184" t="s">
        <v>218</v>
      </c>
      <c r="L593" s="41"/>
      <c r="M593" s="189" t="s">
        <v>5</v>
      </c>
      <c r="N593" s="190" t="s">
        <v>47</v>
      </c>
      <c r="O593" s="42"/>
      <c r="P593" s="191">
        <f>O593*H593</f>
        <v>0</v>
      </c>
      <c r="Q593" s="191">
        <v>4.0000000000000003E-5</v>
      </c>
      <c r="R593" s="191">
        <f>Q593*H593</f>
        <v>1.9590800000000002E-3</v>
      </c>
      <c r="S593" s="191">
        <v>0</v>
      </c>
      <c r="T593" s="192">
        <f>S593*H593</f>
        <v>0</v>
      </c>
      <c r="AR593" s="24" t="s">
        <v>285</v>
      </c>
      <c r="AT593" s="24" t="s">
        <v>214</v>
      </c>
      <c r="AU593" s="24" t="s">
        <v>84</v>
      </c>
      <c r="AY593" s="24" t="s">
        <v>210</v>
      </c>
      <c r="BE593" s="193">
        <f>IF(N593="základní",J593,0)</f>
        <v>0</v>
      </c>
      <c r="BF593" s="193">
        <f>IF(N593="snížená",J593,0)</f>
        <v>0</v>
      </c>
      <c r="BG593" s="193">
        <f>IF(N593="zákl. přenesená",J593,0)</f>
        <v>0</v>
      </c>
      <c r="BH593" s="193">
        <f>IF(N593="sníž. přenesená",J593,0)</f>
        <v>0</v>
      </c>
      <c r="BI593" s="193">
        <f>IF(N593="nulová",J593,0)</f>
        <v>0</v>
      </c>
      <c r="BJ593" s="24" t="s">
        <v>24</v>
      </c>
      <c r="BK593" s="193">
        <f>ROUND(I593*H593,2)</f>
        <v>0</v>
      </c>
      <c r="BL593" s="24" t="s">
        <v>285</v>
      </c>
      <c r="BM593" s="24" t="s">
        <v>998</v>
      </c>
    </row>
    <row r="594" spans="2:65" s="1" customFormat="1" ht="14.45" customHeight="1">
      <c r="B594" s="181"/>
      <c r="C594" s="218" t="s">
        <v>999</v>
      </c>
      <c r="D594" s="218" t="s">
        <v>374</v>
      </c>
      <c r="E594" s="219" t="s">
        <v>1000</v>
      </c>
      <c r="F594" s="220" t="s">
        <v>1001</v>
      </c>
      <c r="G594" s="221" t="s">
        <v>111</v>
      </c>
      <c r="H594" s="222">
        <v>56.323999999999998</v>
      </c>
      <c r="I594" s="223"/>
      <c r="J594" s="224">
        <f>ROUND(I594*H594,2)</f>
        <v>0</v>
      </c>
      <c r="K594" s="220" t="s">
        <v>5</v>
      </c>
      <c r="L594" s="225"/>
      <c r="M594" s="226" t="s">
        <v>5</v>
      </c>
      <c r="N594" s="227" t="s">
        <v>47</v>
      </c>
      <c r="O594" s="42"/>
      <c r="P594" s="191">
        <f>O594*H594</f>
        <v>0</v>
      </c>
      <c r="Q594" s="191">
        <v>1.7000000000000001E-4</v>
      </c>
      <c r="R594" s="191">
        <f>Q594*H594</f>
        <v>9.5750799999999997E-3</v>
      </c>
      <c r="S594" s="191">
        <v>0</v>
      </c>
      <c r="T594" s="192">
        <f>S594*H594</f>
        <v>0</v>
      </c>
      <c r="AR594" s="24" t="s">
        <v>377</v>
      </c>
      <c r="AT594" s="24" t="s">
        <v>374</v>
      </c>
      <c r="AU594" s="24" t="s">
        <v>84</v>
      </c>
      <c r="AY594" s="24" t="s">
        <v>210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24" t="s">
        <v>24</v>
      </c>
      <c r="BK594" s="193">
        <f>ROUND(I594*H594,2)</f>
        <v>0</v>
      </c>
      <c r="BL594" s="24" t="s">
        <v>285</v>
      </c>
      <c r="BM594" s="24" t="s">
        <v>1002</v>
      </c>
    </row>
    <row r="595" spans="2:65" s="13" customFormat="1">
      <c r="B595" s="202"/>
      <c r="D595" s="195" t="s">
        <v>221</v>
      </c>
      <c r="F595" s="204" t="s">
        <v>1003</v>
      </c>
      <c r="H595" s="205">
        <v>56.323999999999998</v>
      </c>
      <c r="I595" s="206"/>
      <c r="L595" s="202"/>
      <c r="M595" s="207"/>
      <c r="N595" s="208"/>
      <c r="O595" s="208"/>
      <c r="P595" s="208"/>
      <c r="Q595" s="208"/>
      <c r="R595" s="208"/>
      <c r="S595" s="208"/>
      <c r="T595" s="209"/>
      <c r="AT595" s="203" t="s">
        <v>221</v>
      </c>
      <c r="AU595" s="203" t="s">
        <v>84</v>
      </c>
      <c r="AV595" s="13" t="s">
        <v>84</v>
      </c>
      <c r="AW595" s="13" t="s">
        <v>6</v>
      </c>
      <c r="AX595" s="13" t="s">
        <v>24</v>
      </c>
      <c r="AY595" s="203" t="s">
        <v>210</v>
      </c>
    </row>
    <row r="596" spans="2:65" s="1" customFormat="1" ht="20.45" customHeight="1">
      <c r="B596" s="181"/>
      <c r="C596" s="182" t="s">
        <v>1004</v>
      </c>
      <c r="D596" s="182" t="s">
        <v>214</v>
      </c>
      <c r="E596" s="183" t="s">
        <v>1005</v>
      </c>
      <c r="F596" s="184" t="s">
        <v>1006</v>
      </c>
      <c r="G596" s="185" t="s">
        <v>871</v>
      </c>
      <c r="H596" s="231"/>
      <c r="I596" s="187"/>
      <c r="J596" s="188">
        <f>ROUND(I596*H596,2)</f>
        <v>0</v>
      </c>
      <c r="K596" s="184" t="s">
        <v>218</v>
      </c>
      <c r="L596" s="41"/>
      <c r="M596" s="189" t="s">
        <v>5</v>
      </c>
      <c r="N596" s="190" t="s">
        <v>47</v>
      </c>
      <c r="O596" s="42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AR596" s="24" t="s">
        <v>285</v>
      </c>
      <c r="AT596" s="24" t="s">
        <v>214</v>
      </c>
      <c r="AU596" s="24" t="s">
        <v>84</v>
      </c>
      <c r="AY596" s="24" t="s">
        <v>210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4" t="s">
        <v>24</v>
      </c>
      <c r="BK596" s="193">
        <f>ROUND(I596*H596,2)</f>
        <v>0</v>
      </c>
      <c r="BL596" s="24" t="s">
        <v>285</v>
      </c>
      <c r="BM596" s="24" t="s">
        <v>1007</v>
      </c>
    </row>
    <row r="597" spans="2:65" s="11" customFormat="1" ht="29.85" customHeight="1">
      <c r="B597" s="168"/>
      <c r="D597" s="169" t="s">
        <v>75</v>
      </c>
      <c r="E597" s="179" t="s">
        <v>1008</v>
      </c>
      <c r="F597" s="179" t="s">
        <v>1009</v>
      </c>
      <c r="I597" s="171"/>
      <c r="J597" s="180">
        <f>BK597</f>
        <v>0</v>
      </c>
      <c r="L597" s="168"/>
      <c r="M597" s="173"/>
      <c r="N597" s="174"/>
      <c r="O597" s="174"/>
      <c r="P597" s="175">
        <f>SUM(P598:P600)</f>
        <v>0</v>
      </c>
      <c r="Q597" s="174"/>
      <c r="R597" s="175">
        <f>SUM(R598:R600)</f>
        <v>1.8919999999999999E-2</v>
      </c>
      <c r="S597" s="174"/>
      <c r="T597" s="176">
        <f>SUM(T598:T600)</f>
        <v>0</v>
      </c>
      <c r="AR597" s="169" t="s">
        <v>84</v>
      </c>
      <c r="AT597" s="177" t="s">
        <v>75</v>
      </c>
      <c r="AU597" s="177" t="s">
        <v>24</v>
      </c>
      <c r="AY597" s="169" t="s">
        <v>210</v>
      </c>
      <c r="BK597" s="178">
        <f>SUM(BK598:BK600)</f>
        <v>0</v>
      </c>
    </row>
    <row r="598" spans="2:65" s="1" customFormat="1" ht="14.45" customHeight="1">
      <c r="B598" s="181"/>
      <c r="C598" s="182" t="s">
        <v>1010</v>
      </c>
      <c r="D598" s="182" t="s">
        <v>214</v>
      </c>
      <c r="E598" s="183" t="s">
        <v>1011</v>
      </c>
      <c r="F598" s="184" t="s">
        <v>1012</v>
      </c>
      <c r="G598" s="185" t="s">
        <v>510</v>
      </c>
      <c r="H598" s="186">
        <v>4.3</v>
      </c>
      <c r="I598" s="187"/>
      <c r="J598" s="188">
        <f>ROUND(I598*H598,2)</f>
        <v>0</v>
      </c>
      <c r="K598" s="184" t="s">
        <v>218</v>
      </c>
      <c r="L598" s="41"/>
      <c r="M598" s="189" t="s">
        <v>5</v>
      </c>
      <c r="N598" s="190" t="s">
        <v>47</v>
      </c>
      <c r="O598" s="42"/>
      <c r="P598" s="191">
        <f>O598*H598</f>
        <v>0</v>
      </c>
      <c r="Q598" s="191">
        <v>4.4000000000000003E-3</v>
      </c>
      <c r="R598" s="191">
        <f>Q598*H598</f>
        <v>1.8919999999999999E-2</v>
      </c>
      <c r="S598" s="191">
        <v>0</v>
      </c>
      <c r="T598" s="192">
        <f>S598*H598</f>
        <v>0</v>
      </c>
      <c r="AR598" s="24" t="s">
        <v>285</v>
      </c>
      <c r="AT598" s="24" t="s">
        <v>214</v>
      </c>
      <c r="AU598" s="24" t="s">
        <v>84</v>
      </c>
      <c r="AY598" s="24" t="s">
        <v>210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4" t="s">
        <v>24</v>
      </c>
      <c r="BK598" s="193">
        <f>ROUND(I598*H598,2)</f>
        <v>0</v>
      </c>
      <c r="BL598" s="24" t="s">
        <v>285</v>
      </c>
      <c r="BM598" s="24" t="s">
        <v>1013</v>
      </c>
    </row>
    <row r="599" spans="2:65" s="13" customFormat="1">
      <c r="B599" s="202"/>
      <c r="D599" s="195" t="s">
        <v>221</v>
      </c>
      <c r="E599" s="203" t="s">
        <v>5</v>
      </c>
      <c r="F599" s="204" t="s">
        <v>1014</v>
      </c>
      <c r="H599" s="205">
        <v>4.3</v>
      </c>
      <c r="I599" s="206"/>
      <c r="L599" s="202"/>
      <c r="M599" s="207"/>
      <c r="N599" s="208"/>
      <c r="O599" s="208"/>
      <c r="P599" s="208"/>
      <c r="Q599" s="208"/>
      <c r="R599" s="208"/>
      <c r="S599" s="208"/>
      <c r="T599" s="209"/>
      <c r="AT599" s="203" t="s">
        <v>221</v>
      </c>
      <c r="AU599" s="203" t="s">
        <v>84</v>
      </c>
      <c r="AV599" s="13" t="s">
        <v>84</v>
      </c>
      <c r="AW599" s="13" t="s">
        <v>39</v>
      </c>
      <c r="AX599" s="13" t="s">
        <v>24</v>
      </c>
      <c r="AY599" s="203" t="s">
        <v>210</v>
      </c>
    </row>
    <row r="600" spans="2:65" s="1" customFormat="1" ht="20.45" customHeight="1">
      <c r="B600" s="181"/>
      <c r="C600" s="182" t="s">
        <v>1015</v>
      </c>
      <c r="D600" s="182" t="s">
        <v>214</v>
      </c>
      <c r="E600" s="183" t="s">
        <v>1016</v>
      </c>
      <c r="F600" s="184" t="s">
        <v>1017</v>
      </c>
      <c r="G600" s="185" t="s">
        <v>871</v>
      </c>
      <c r="H600" s="231"/>
      <c r="I600" s="187"/>
      <c r="J600" s="188">
        <f>ROUND(I600*H600,2)</f>
        <v>0</v>
      </c>
      <c r="K600" s="184" t="s">
        <v>218</v>
      </c>
      <c r="L600" s="41"/>
      <c r="M600" s="189" t="s">
        <v>5</v>
      </c>
      <c r="N600" s="190" t="s">
        <v>47</v>
      </c>
      <c r="O600" s="42"/>
      <c r="P600" s="191">
        <f>O600*H600</f>
        <v>0</v>
      </c>
      <c r="Q600" s="191">
        <v>0</v>
      </c>
      <c r="R600" s="191">
        <f>Q600*H600</f>
        <v>0</v>
      </c>
      <c r="S600" s="191">
        <v>0</v>
      </c>
      <c r="T600" s="192">
        <f>S600*H600</f>
        <v>0</v>
      </c>
      <c r="AR600" s="24" t="s">
        <v>285</v>
      </c>
      <c r="AT600" s="24" t="s">
        <v>214</v>
      </c>
      <c r="AU600" s="24" t="s">
        <v>84</v>
      </c>
      <c r="AY600" s="24" t="s">
        <v>210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24" t="s">
        <v>24</v>
      </c>
      <c r="BK600" s="193">
        <f>ROUND(I600*H600,2)</f>
        <v>0</v>
      </c>
      <c r="BL600" s="24" t="s">
        <v>285</v>
      </c>
      <c r="BM600" s="24" t="s">
        <v>1018</v>
      </c>
    </row>
    <row r="601" spans="2:65" s="11" customFormat="1" ht="29.85" customHeight="1">
      <c r="B601" s="168"/>
      <c r="D601" s="169" t="s">
        <v>75</v>
      </c>
      <c r="E601" s="179" t="s">
        <v>1019</v>
      </c>
      <c r="F601" s="179" t="s">
        <v>1020</v>
      </c>
      <c r="I601" s="171"/>
      <c r="J601" s="180">
        <f>BK601</f>
        <v>0</v>
      </c>
      <c r="L601" s="168"/>
      <c r="M601" s="173"/>
      <c r="N601" s="174"/>
      <c r="O601" s="174"/>
      <c r="P601" s="175">
        <f>SUM(P602:P614)</f>
        <v>0</v>
      </c>
      <c r="Q601" s="174"/>
      <c r="R601" s="175">
        <f>SUM(R602:R614)</f>
        <v>2.6653200000000002E-2</v>
      </c>
      <c r="S601" s="174"/>
      <c r="T601" s="176">
        <f>SUM(T602:T614)</f>
        <v>0</v>
      </c>
      <c r="AR601" s="169" t="s">
        <v>84</v>
      </c>
      <c r="AT601" s="177" t="s">
        <v>75</v>
      </c>
      <c r="AU601" s="177" t="s">
        <v>24</v>
      </c>
      <c r="AY601" s="169" t="s">
        <v>210</v>
      </c>
      <c r="BK601" s="178">
        <f>SUM(BK602:BK614)</f>
        <v>0</v>
      </c>
    </row>
    <row r="602" spans="2:65" s="1" customFormat="1" ht="20.45" customHeight="1">
      <c r="B602" s="181"/>
      <c r="C602" s="182" t="s">
        <v>1021</v>
      </c>
      <c r="D602" s="182" t="s">
        <v>214</v>
      </c>
      <c r="E602" s="183" t="s">
        <v>1022</v>
      </c>
      <c r="F602" s="184" t="s">
        <v>1023</v>
      </c>
      <c r="G602" s="185" t="s">
        <v>217</v>
      </c>
      <c r="H602" s="186">
        <v>3</v>
      </c>
      <c r="I602" s="187"/>
      <c r="J602" s="188">
        <f>ROUND(I602*H602,2)</f>
        <v>0</v>
      </c>
      <c r="K602" s="184" t="s">
        <v>218</v>
      </c>
      <c r="L602" s="41"/>
      <c r="M602" s="189" t="s">
        <v>5</v>
      </c>
      <c r="N602" s="190" t="s">
        <v>47</v>
      </c>
      <c r="O602" s="42"/>
      <c r="P602" s="191">
        <f>O602*H602</f>
        <v>0</v>
      </c>
      <c r="Q602" s="191">
        <v>0</v>
      </c>
      <c r="R602" s="191">
        <f>Q602*H602</f>
        <v>0</v>
      </c>
      <c r="S602" s="191">
        <v>0</v>
      </c>
      <c r="T602" s="192">
        <f>S602*H602</f>
        <v>0</v>
      </c>
      <c r="AR602" s="24" t="s">
        <v>285</v>
      </c>
      <c r="AT602" s="24" t="s">
        <v>214</v>
      </c>
      <c r="AU602" s="24" t="s">
        <v>84</v>
      </c>
      <c r="AY602" s="24" t="s">
        <v>210</v>
      </c>
      <c r="BE602" s="193">
        <f>IF(N602="základní",J602,0)</f>
        <v>0</v>
      </c>
      <c r="BF602" s="193">
        <f>IF(N602="snížená",J602,0)</f>
        <v>0</v>
      </c>
      <c r="BG602" s="193">
        <f>IF(N602="zákl. přenesená",J602,0)</f>
        <v>0</v>
      </c>
      <c r="BH602" s="193">
        <f>IF(N602="sníž. přenesená",J602,0)</f>
        <v>0</v>
      </c>
      <c r="BI602" s="193">
        <f>IF(N602="nulová",J602,0)</f>
        <v>0</v>
      </c>
      <c r="BJ602" s="24" t="s">
        <v>24</v>
      </c>
      <c r="BK602" s="193">
        <f>ROUND(I602*H602,2)</f>
        <v>0</v>
      </c>
      <c r="BL602" s="24" t="s">
        <v>285</v>
      </c>
      <c r="BM602" s="24" t="s">
        <v>1024</v>
      </c>
    </row>
    <row r="603" spans="2:65" s="1" customFormat="1" ht="14.45" customHeight="1">
      <c r="B603" s="181"/>
      <c r="C603" s="218" t="s">
        <v>1025</v>
      </c>
      <c r="D603" s="218" t="s">
        <v>374</v>
      </c>
      <c r="E603" s="219" t="s">
        <v>1026</v>
      </c>
      <c r="F603" s="220" t="s">
        <v>1027</v>
      </c>
      <c r="G603" s="221" t="s">
        <v>217</v>
      </c>
      <c r="H603" s="222">
        <v>1</v>
      </c>
      <c r="I603" s="223"/>
      <c r="J603" s="224">
        <f>ROUND(I603*H603,2)</f>
        <v>0</v>
      </c>
      <c r="K603" s="220" t="s">
        <v>5</v>
      </c>
      <c r="L603" s="225"/>
      <c r="M603" s="226" t="s">
        <v>5</v>
      </c>
      <c r="N603" s="227" t="s">
        <v>47</v>
      </c>
      <c r="O603" s="42"/>
      <c r="P603" s="191">
        <f>O603*H603</f>
        <v>0</v>
      </c>
      <c r="Q603" s="191">
        <v>4.6000000000000001E-4</v>
      </c>
      <c r="R603" s="191">
        <f>Q603*H603</f>
        <v>4.6000000000000001E-4</v>
      </c>
      <c r="S603" s="191">
        <v>0</v>
      </c>
      <c r="T603" s="192">
        <f>S603*H603</f>
        <v>0</v>
      </c>
      <c r="AR603" s="24" t="s">
        <v>929</v>
      </c>
      <c r="AT603" s="24" t="s">
        <v>374</v>
      </c>
      <c r="AU603" s="24" t="s">
        <v>84</v>
      </c>
      <c r="AY603" s="24" t="s">
        <v>210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24" t="s">
        <v>24</v>
      </c>
      <c r="BK603" s="193">
        <f>ROUND(I603*H603,2)</f>
        <v>0</v>
      </c>
      <c r="BL603" s="24" t="s">
        <v>929</v>
      </c>
      <c r="BM603" s="24" t="s">
        <v>1028</v>
      </c>
    </row>
    <row r="604" spans="2:65" s="1" customFormat="1" ht="20.45" customHeight="1">
      <c r="B604" s="181"/>
      <c r="C604" s="218" t="s">
        <v>1029</v>
      </c>
      <c r="D604" s="218" t="s">
        <v>374</v>
      </c>
      <c r="E604" s="219" t="s">
        <v>1030</v>
      </c>
      <c r="F604" s="220" t="s">
        <v>1031</v>
      </c>
      <c r="G604" s="221" t="s">
        <v>217</v>
      </c>
      <c r="H604" s="222">
        <v>2</v>
      </c>
      <c r="I604" s="223"/>
      <c r="J604" s="224">
        <f>ROUND(I604*H604,2)</f>
        <v>0</v>
      </c>
      <c r="K604" s="220" t="s">
        <v>5</v>
      </c>
      <c r="L604" s="225"/>
      <c r="M604" s="226" t="s">
        <v>5</v>
      </c>
      <c r="N604" s="227" t="s">
        <v>47</v>
      </c>
      <c r="O604" s="42"/>
      <c r="P604" s="191">
        <f>O604*H604</f>
        <v>0</v>
      </c>
      <c r="Q604" s="191">
        <v>4.6000000000000001E-4</v>
      </c>
      <c r="R604" s="191">
        <f>Q604*H604</f>
        <v>9.2000000000000003E-4</v>
      </c>
      <c r="S604" s="191">
        <v>0</v>
      </c>
      <c r="T604" s="192">
        <f>S604*H604</f>
        <v>0</v>
      </c>
      <c r="AR604" s="24" t="s">
        <v>929</v>
      </c>
      <c r="AT604" s="24" t="s">
        <v>374</v>
      </c>
      <c r="AU604" s="24" t="s">
        <v>84</v>
      </c>
      <c r="AY604" s="24" t="s">
        <v>210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24" t="s">
        <v>24</v>
      </c>
      <c r="BK604" s="193">
        <f>ROUND(I604*H604,2)</f>
        <v>0</v>
      </c>
      <c r="BL604" s="24" t="s">
        <v>929</v>
      </c>
      <c r="BM604" s="24" t="s">
        <v>1032</v>
      </c>
    </row>
    <row r="605" spans="2:65" s="1" customFormat="1" ht="14.45" customHeight="1">
      <c r="B605" s="181"/>
      <c r="C605" s="182" t="s">
        <v>1033</v>
      </c>
      <c r="D605" s="182" t="s">
        <v>214</v>
      </c>
      <c r="E605" s="183" t="s">
        <v>1034</v>
      </c>
      <c r="F605" s="184" t="s">
        <v>1035</v>
      </c>
      <c r="G605" s="185" t="s">
        <v>510</v>
      </c>
      <c r="H605" s="186">
        <v>3.86</v>
      </c>
      <c r="I605" s="187"/>
      <c r="J605" s="188">
        <f>ROUND(I605*H605,2)</f>
        <v>0</v>
      </c>
      <c r="K605" s="184" t="s">
        <v>5</v>
      </c>
      <c r="L605" s="41"/>
      <c r="M605" s="189" t="s">
        <v>5</v>
      </c>
      <c r="N605" s="190" t="s">
        <v>47</v>
      </c>
      <c r="O605" s="42"/>
      <c r="P605" s="191">
        <f>O605*H605</f>
        <v>0</v>
      </c>
      <c r="Q605" s="191">
        <v>3.1199999999999999E-3</v>
      </c>
      <c r="R605" s="191">
        <f>Q605*H605</f>
        <v>1.2043199999999999E-2</v>
      </c>
      <c r="S605" s="191">
        <v>0</v>
      </c>
      <c r="T605" s="192">
        <f>S605*H605</f>
        <v>0</v>
      </c>
      <c r="AR605" s="24" t="s">
        <v>285</v>
      </c>
      <c r="AT605" s="24" t="s">
        <v>214</v>
      </c>
      <c r="AU605" s="24" t="s">
        <v>84</v>
      </c>
      <c r="AY605" s="24" t="s">
        <v>210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4" t="s">
        <v>24</v>
      </c>
      <c r="BK605" s="193">
        <f>ROUND(I605*H605,2)</f>
        <v>0</v>
      </c>
      <c r="BL605" s="24" t="s">
        <v>285</v>
      </c>
      <c r="BM605" s="24" t="s">
        <v>1036</v>
      </c>
    </row>
    <row r="606" spans="2:65" s="13" customFormat="1">
      <c r="B606" s="202"/>
      <c r="D606" s="195" t="s">
        <v>221</v>
      </c>
      <c r="E606" s="203" t="s">
        <v>5</v>
      </c>
      <c r="F606" s="204" t="s">
        <v>1037</v>
      </c>
      <c r="H606" s="205">
        <v>0.66</v>
      </c>
      <c r="I606" s="206"/>
      <c r="L606" s="202"/>
      <c r="M606" s="207"/>
      <c r="N606" s="208"/>
      <c r="O606" s="208"/>
      <c r="P606" s="208"/>
      <c r="Q606" s="208"/>
      <c r="R606" s="208"/>
      <c r="S606" s="208"/>
      <c r="T606" s="209"/>
      <c r="AT606" s="203" t="s">
        <v>221</v>
      </c>
      <c r="AU606" s="203" t="s">
        <v>84</v>
      </c>
      <c r="AV606" s="13" t="s">
        <v>84</v>
      </c>
      <c r="AW606" s="13" t="s">
        <v>39</v>
      </c>
      <c r="AX606" s="13" t="s">
        <v>76</v>
      </c>
      <c r="AY606" s="203" t="s">
        <v>210</v>
      </c>
    </row>
    <row r="607" spans="2:65" s="13" customFormat="1">
      <c r="B607" s="202"/>
      <c r="D607" s="195" t="s">
        <v>221</v>
      </c>
      <c r="E607" s="203" t="s">
        <v>5</v>
      </c>
      <c r="F607" s="204" t="s">
        <v>1038</v>
      </c>
      <c r="H607" s="205">
        <v>3.2</v>
      </c>
      <c r="I607" s="206"/>
      <c r="L607" s="202"/>
      <c r="M607" s="207"/>
      <c r="N607" s="208"/>
      <c r="O607" s="208"/>
      <c r="P607" s="208"/>
      <c r="Q607" s="208"/>
      <c r="R607" s="208"/>
      <c r="S607" s="208"/>
      <c r="T607" s="209"/>
      <c r="AT607" s="203" t="s">
        <v>221</v>
      </c>
      <c r="AU607" s="203" t="s">
        <v>84</v>
      </c>
      <c r="AV607" s="13" t="s">
        <v>84</v>
      </c>
      <c r="AW607" s="13" t="s">
        <v>39</v>
      </c>
      <c r="AX607" s="13" t="s">
        <v>76</v>
      </c>
      <c r="AY607" s="203" t="s">
        <v>210</v>
      </c>
    </row>
    <row r="608" spans="2:65" s="14" customFormat="1">
      <c r="B608" s="210"/>
      <c r="D608" s="195" t="s">
        <v>221</v>
      </c>
      <c r="E608" s="211" t="s">
        <v>5</v>
      </c>
      <c r="F608" s="212" t="s">
        <v>239</v>
      </c>
      <c r="H608" s="213">
        <v>3.86</v>
      </c>
      <c r="I608" s="214"/>
      <c r="L608" s="210"/>
      <c r="M608" s="215"/>
      <c r="N608" s="216"/>
      <c r="O608" s="216"/>
      <c r="P608" s="216"/>
      <c r="Q608" s="216"/>
      <c r="R608" s="216"/>
      <c r="S608" s="216"/>
      <c r="T608" s="217"/>
      <c r="AT608" s="211" t="s">
        <v>221</v>
      </c>
      <c r="AU608" s="211" t="s">
        <v>84</v>
      </c>
      <c r="AV608" s="14" t="s">
        <v>219</v>
      </c>
      <c r="AW608" s="14" t="s">
        <v>39</v>
      </c>
      <c r="AX608" s="14" t="s">
        <v>24</v>
      </c>
      <c r="AY608" s="211" t="s">
        <v>210</v>
      </c>
    </row>
    <row r="609" spans="2:65" s="1" customFormat="1" ht="14.45" customHeight="1">
      <c r="B609" s="181"/>
      <c r="C609" s="218" t="s">
        <v>1039</v>
      </c>
      <c r="D609" s="218" t="s">
        <v>374</v>
      </c>
      <c r="E609" s="219" t="s">
        <v>1040</v>
      </c>
      <c r="F609" s="220" t="s">
        <v>1041</v>
      </c>
      <c r="G609" s="221" t="s">
        <v>217</v>
      </c>
      <c r="H609" s="222">
        <v>3</v>
      </c>
      <c r="I609" s="223"/>
      <c r="J609" s="224">
        <f>ROUND(I609*H609,2)</f>
        <v>0</v>
      </c>
      <c r="K609" s="220" t="s">
        <v>5</v>
      </c>
      <c r="L609" s="225"/>
      <c r="M609" s="226" t="s">
        <v>5</v>
      </c>
      <c r="N609" s="227" t="s">
        <v>47</v>
      </c>
      <c r="O609" s="42"/>
      <c r="P609" s="191">
        <f>O609*H609</f>
        <v>0</v>
      </c>
      <c r="Q609" s="191">
        <v>3.1199999999999999E-3</v>
      </c>
      <c r="R609" s="191">
        <f>Q609*H609</f>
        <v>9.3600000000000003E-3</v>
      </c>
      <c r="S609" s="191">
        <v>0</v>
      </c>
      <c r="T609" s="192">
        <f>S609*H609</f>
        <v>0</v>
      </c>
      <c r="AR609" s="24" t="s">
        <v>377</v>
      </c>
      <c r="AT609" s="24" t="s">
        <v>374</v>
      </c>
      <c r="AU609" s="24" t="s">
        <v>84</v>
      </c>
      <c r="AY609" s="24" t="s">
        <v>210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4" t="s">
        <v>24</v>
      </c>
      <c r="BK609" s="193">
        <f>ROUND(I609*H609,2)</f>
        <v>0</v>
      </c>
      <c r="BL609" s="24" t="s">
        <v>285</v>
      </c>
      <c r="BM609" s="24" t="s">
        <v>1042</v>
      </c>
    </row>
    <row r="610" spans="2:65" s="1" customFormat="1" ht="20.45" customHeight="1">
      <c r="B610" s="181"/>
      <c r="C610" s="182" t="s">
        <v>1043</v>
      </c>
      <c r="D610" s="182" t="s">
        <v>214</v>
      </c>
      <c r="E610" s="183" t="s">
        <v>1044</v>
      </c>
      <c r="F610" s="184" t="s">
        <v>1045</v>
      </c>
      <c r="G610" s="185" t="s">
        <v>217</v>
      </c>
      <c r="H610" s="186">
        <v>1</v>
      </c>
      <c r="I610" s="187"/>
      <c r="J610" s="188">
        <f>ROUND(I610*H610,2)</f>
        <v>0</v>
      </c>
      <c r="K610" s="184" t="s">
        <v>218</v>
      </c>
      <c r="L610" s="41"/>
      <c r="M610" s="189" t="s">
        <v>5</v>
      </c>
      <c r="N610" s="190" t="s">
        <v>47</v>
      </c>
      <c r="O610" s="42"/>
      <c r="P610" s="191">
        <f>O610*H610</f>
        <v>0</v>
      </c>
      <c r="Q610" s="191">
        <v>0</v>
      </c>
      <c r="R610" s="191">
        <f>Q610*H610</f>
        <v>0</v>
      </c>
      <c r="S610" s="191">
        <v>0</v>
      </c>
      <c r="T610" s="192">
        <f>S610*H610</f>
        <v>0</v>
      </c>
      <c r="AR610" s="24" t="s">
        <v>285</v>
      </c>
      <c r="AT610" s="24" t="s">
        <v>214</v>
      </c>
      <c r="AU610" s="24" t="s">
        <v>84</v>
      </c>
      <c r="AY610" s="24" t="s">
        <v>210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4" t="s">
        <v>24</v>
      </c>
      <c r="BK610" s="193">
        <f>ROUND(I610*H610,2)</f>
        <v>0</v>
      </c>
      <c r="BL610" s="24" t="s">
        <v>285</v>
      </c>
      <c r="BM610" s="24" t="s">
        <v>1046</v>
      </c>
    </row>
    <row r="611" spans="2:65" s="1" customFormat="1" ht="14.45" customHeight="1">
      <c r="B611" s="181"/>
      <c r="C611" s="218" t="s">
        <v>1047</v>
      </c>
      <c r="D611" s="218" t="s">
        <v>374</v>
      </c>
      <c r="E611" s="219" t="s">
        <v>1048</v>
      </c>
      <c r="F611" s="220" t="s">
        <v>1049</v>
      </c>
      <c r="G611" s="221" t="s">
        <v>217</v>
      </c>
      <c r="H611" s="222">
        <v>1</v>
      </c>
      <c r="I611" s="223"/>
      <c r="J611" s="224">
        <f>ROUND(I611*H611,2)</f>
        <v>0</v>
      </c>
      <c r="K611" s="220" t="s">
        <v>218</v>
      </c>
      <c r="L611" s="225"/>
      <c r="M611" s="226" t="s">
        <v>5</v>
      </c>
      <c r="N611" s="227" t="s">
        <v>47</v>
      </c>
      <c r="O611" s="42"/>
      <c r="P611" s="191">
        <f>O611*H611</f>
        <v>0</v>
      </c>
      <c r="Q611" s="191">
        <v>7.5000000000000002E-4</v>
      </c>
      <c r="R611" s="191">
        <f>Q611*H611</f>
        <v>7.5000000000000002E-4</v>
      </c>
      <c r="S611" s="191">
        <v>0</v>
      </c>
      <c r="T611" s="192">
        <f>S611*H611</f>
        <v>0</v>
      </c>
      <c r="AR611" s="24" t="s">
        <v>377</v>
      </c>
      <c r="AT611" s="24" t="s">
        <v>374</v>
      </c>
      <c r="AU611" s="24" t="s">
        <v>84</v>
      </c>
      <c r="AY611" s="24" t="s">
        <v>210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24" t="s">
        <v>24</v>
      </c>
      <c r="BK611" s="193">
        <f>ROUND(I611*H611,2)</f>
        <v>0</v>
      </c>
      <c r="BL611" s="24" t="s">
        <v>285</v>
      </c>
      <c r="BM611" s="24" t="s">
        <v>1050</v>
      </c>
    </row>
    <row r="612" spans="2:65" s="1" customFormat="1" ht="14.45" customHeight="1">
      <c r="B612" s="181"/>
      <c r="C612" s="182" t="s">
        <v>1051</v>
      </c>
      <c r="D612" s="182" t="s">
        <v>214</v>
      </c>
      <c r="E612" s="183" t="s">
        <v>1052</v>
      </c>
      <c r="F612" s="184" t="s">
        <v>1053</v>
      </c>
      <c r="G612" s="185" t="s">
        <v>1054</v>
      </c>
      <c r="H612" s="186">
        <v>1</v>
      </c>
      <c r="I612" s="187"/>
      <c r="J612" s="188">
        <f>ROUND(I612*H612,2)</f>
        <v>0</v>
      </c>
      <c r="K612" s="184" t="s">
        <v>5</v>
      </c>
      <c r="L612" s="41"/>
      <c r="M612" s="189" t="s">
        <v>5</v>
      </c>
      <c r="N612" s="190" t="s">
        <v>47</v>
      </c>
      <c r="O612" s="42"/>
      <c r="P612" s="191">
        <f>O612*H612</f>
        <v>0</v>
      </c>
      <c r="Q612" s="191">
        <v>3.1199999999999999E-3</v>
      </c>
      <c r="R612" s="191">
        <f>Q612*H612</f>
        <v>3.1199999999999999E-3</v>
      </c>
      <c r="S612" s="191">
        <v>0</v>
      </c>
      <c r="T612" s="192">
        <f>S612*H612</f>
        <v>0</v>
      </c>
      <c r="AR612" s="24" t="s">
        <v>285</v>
      </c>
      <c r="AT612" s="24" t="s">
        <v>214</v>
      </c>
      <c r="AU612" s="24" t="s">
        <v>84</v>
      </c>
      <c r="AY612" s="24" t="s">
        <v>210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24" t="s">
        <v>24</v>
      </c>
      <c r="BK612" s="193">
        <f>ROUND(I612*H612,2)</f>
        <v>0</v>
      </c>
      <c r="BL612" s="24" t="s">
        <v>285</v>
      </c>
      <c r="BM612" s="24" t="s">
        <v>1055</v>
      </c>
    </row>
    <row r="613" spans="2:65" s="1" customFormat="1" ht="108">
      <c r="B613" s="41"/>
      <c r="D613" s="195" t="s">
        <v>639</v>
      </c>
      <c r="F613" s="228" t="s">
        <v>1056</v>
      </c>
      <c r="I613" s="229"/>
      <c r="L613" s="41"/>
      <c r="M613" s="230"/>
      <c r="N613" s="42"/>
      <c r="O613" s="42"/>
      <c r="P613" s="42"/>
      <c r="Q613" s="42"/>
      <c r="R613" s="42"/>
      <c r="S613" s="42"/>
      <c r="T613" s="70"/>
      <c r="AT613" s="24" t="s">
        <v>639</v>
      </c>
      <c r="AU613" s="24" t="s">
        <v>84</v>
      </c>
    </row>
    <row r="614" spans="2:65" s="1" customFormat="1" ht="20.45" customHeight="1">
      <c r="B614" s="181"/>
      <c r="C614" s="182" t="s">
        <v>1057</v>
      </c>
      <c r="D614" s="182" t="s">
        <v>214</v>
      </c>
      <c r="E614" s="183" t="s">
        <v>1058</v>
      </c>
      <c r="F614" s="184" t="s">
        <v>1059</v>
      </c>
      <c r="G614" s="185" t="s">
        <v>871</v>
      </c>
      <c r="H614" s="231"/>
      <c r="I614" s="187"/>
      <c r="J614" s="188">
        <f>ROUND(I614*H614,2)</f>
        <v>0</v>
      </c>
      <c r="K614" s="184" t="s">
        <v>218</v>
      </c>
      <c r="L614" s="41"/>
      <c r="M614" s="189" t="s">
        <v>5</v>
      </c>
      <c r="N614" s="190" t="s">
        <v>47</v>
      </c>
      <c r="O614" s="42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AR614" s="24" t="s">
        <v>285</v>
      </c>
      <c r="AT614" s="24" t="s">
        <v>214</v>
      </c>
      <c r="AU614" s="24" t="s">
        <v>84</v>
      </c>
      <c r="AY614" s="24" t="s">
        <v>210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4" t="s">
        <v>24</v>
      </c>
      <c r="BK614" s="193">
        <f>ROUND(I614*H614,2)</f>
        <v>0</v>
      </c>
      <c r="BL614" s="24" t="s">
        <v>285</v>
      </c>
      <c r="BM614" s="24" t="s">
        <v>1060</v>
      </c>
    </row>
    <row r="615" spans="2:65" s="11" customFormat="1" ht="29.85" customHeight="1">
      <c r="B615" s="168"/>
      <c r="D615" s="169" t="s">
        <v>75</v>
      </c>
      <c r="E615" s="179" t="s">
        <v>1061</v>
      </c>
      <c r="F615" s="179" t="s">
        <v>1062</v>
      </c>
      <c r="I615" s="171"/>
      <c r="J615" s="180">
        <f>BK615</f>
        <v>0</v>
      </c>
      <c r="L615" s="168"/>
      <c r="M615" s="173"/>
      <c r="N615" s="174"/>
      <c r="O615" s="174"/>
      <c r="P615" s="175">
        <f>SUM(P616:P669)</f>
        <v>0</v>
      </c>
      <c r="Q615" s="174"/>
      <c r="R615" s="175">
        <f>SUM(R616:R669)</f>
        <v>2.266968829004</v>
      </c>
      <c r="S615" s="174"/>
      <c r="T615" s="176">
        <f>SUM(T616:T669)</f>
        <v>5.5202000000000001E-2</v>
      </c>
      <c r="AR615" s="169" t="s">
        <v>84</v>
      </c>
      <c r="AT615" s="177" t="s">
        <v>75</v>
      </c>
      <c r="AU615" s="177" t="s">
        <v>24</v>
      </c>
      <c r="AY615" s="169" t="s">
        <v>210</v>
      </c>
      <c r="BK615" s="178">
        <f>SUM(BK616:BK669)</f>
        <v>0</v>
      </c>
    </row>
    <row r="616" spans="2:65" s="1" customFormat="1" ht="20.45" customHeight="1">
      <c r="B616" s="181"/>
      <c r="C616" s="182" t="s">
        <v>1063</v>
      </c>
      <c r="D616" s="182" t="s">
        <v>214</v>
      </c>
      <c r="E616" s="183" t="s">
        <v>1064</v>
      </c>
      <c r="F616" s="184" t="s">
        <v>1065</v>
      </c>
      <c r="G616" s="185" t="s">
        <v>510</v>
      </c>
      <c r="H616" s="186">
        <v>21.8</v>
      </c>
      <c r="I616" s="187"/>
      <c r="J616" s="188">
        <f>ROUND(I616*H616,2)</f>
        <v>0</v>
      </c>
      <c r="K616" s="184" t="s">
        <v>218</v>
      </c>
      <c r="L616" s="41"/>
      <c r="M616" s="189" t="s">
        <v>5</v>
      </c>
      <c r="N616" s="190" t="s">
        <v>47</v>
      </c>
      <c r="O616" s="42"/>
      <c r="P616" s="191">
        <f>O616*H616</f>
        <v>0</v>
      </c>
      <c r="Q616" s="191">
        <v>0</v>
      </c>
      <c r="R616" s="191">
        <f>Q616*H616</f>
        <v>0</v>
      </c>
      <c r="S616" s="191">
        <v>0</v>
      </c>
      <c r="T616" s="192">
        <f>S616*H616</f>
        <v>0</v>
      </c>
      <c r="AR616" s="24" t="s">
        <v>285</v>
      </c>
      <c r="AT616" s="24" t="s">
        <v>214</v>
      </c>
      <c r="AU616" s="24" t="s">
        <v>84</v>
      </c>
      <c r="AY616" s="24" t="s">
        <v>210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4" t="s">
        <v>24</v>
      </c>
      <c r="BK616" s="193">
        <f>ROUND(I616*H616,2)</f>
        <v>0</v>
      </c>
      <c r="BL616" s="24" t="s">
        <v>285</v>
      </c>
      <c r="BM616" s="24" t="s">
        <v>1066</v>
      </c>
    </row>
    <row r="617" spans="2:65" s="13" customFormat="1">
      <c r="B617" s="202"/>
      <c r="D617" s="195" t="s">
        <v>221</v>
      </c>
      <c r="E617" s="203" t="s">
        <v>5</v>
      </c>
      <c r="F617" s="204" t="s">
        <v>1067</v>
      </c>
      <c r="H617" s="205">
        <v>7.7</v>
      </c>
      <c r="I617" s="206"/>
      <c r="L617" s="202"/>
      <c r="M617" s="207"/>
      <c r="N617" s="208"/>
      <c r="O617" s="208"/>
      <c r="P617" s="208"/>
      <c r="Q617" s="208"/>
      <c r="R617" s="208"/>
      <c r="S617" s="208"/>
      <c r="T617" s="209"/>
      <c r="AT617" s="203" t="s">
        <v>221</v>
      </c>
      <c r="AU617" s="203" t="s">
        <v>84</v>
      </c>
      <c r="AV617" s="13" t="s">
        <v>84</v>
      </c>
      <c r="AW617" s="13" t="s">
        <v>39</v>
      </c>
      <c r="AX617" s="13" t="s">
        <v>76</v>
      </c>
      <c r="AY617" s="203" t="s">
        <v>210</v>
      </c>
    </row>
    <row r="618" spans="2:65" s="13" customFormat="1">
      <c r="B618" s="202"/>
      <c r="D618" s="195" t="s">
        <v>221</v>
      </c>
      <c r="E618" s="203" t="s">
        <v>5</v>
      </c>
      <c r="F618" s="204" t="s">
        <v>1068</v>
      </c>
      <c r="H618" s="205">
        <v>7.7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221</v>
      </c>
      <c r="AU618" s="203" t="s">
        <v>84</v>
      </c>
      <c r="AV618" s="13" t="s">
        <v>84</v>
      </c>
      <c r="AW618" s="13" t="s">
        <v>39</v>
      </c>
      <c r="AX618" s="13" t="s">
        <v>76</v>
      </c>
      <c r="AY618" s="203" t="s">
        <v>210</v>
      </c>
    </row>
    <row r="619" spans="2:65" s="13" customFormat="1">
      <c r="B619" s="202"/>
      <c r="D619" s="195" t="s">
        <v>221</v>
      </c>
      <c r="E619" s="203" t="s">
        <v>5</v>
      </c>
      <c r="F619" s="204" t="s">
        <v>1069</v>
      </c>
      <c r="H619" s="205">
        <v>2.95</v>
      </c>
      <c r="I619" s="206"/>
      <c r="L619" s="202"/>
      <c r="M619" s="207"/>
      <c r="N619" s="208"/>
      <c r="O619" s="208"/>
      <c r="P619" s="208"/>
      <c r="Q619" s="208"/>
      <c r="R619" s="208"/>
      <c r="S619" s="208"/>
      <c r="T619" s="209"/>
      <c r="AT619" s="203" t="s">
        <v>221</v>
      </c>
      <c r="AU619" s="203" t="s">
        <v>84</v>
      </c>
      <c r="AV619" s="13" t="s">
        <v>84</v>
      </c>
      <c r="AW619" s="13" t="s">
        <v>39</v>
      </c>
      <c r="AX619" s="13" t="s">
        <v>76</v>
      </c>
      <c r="AY619" s="203" t="s">
        <v>210</v>
      </c>
    </row>
    <row r="620" spans="2:65" s="13" customFormat="1">
      <c r="B620" s="202"/>
      <c r="D620" s="195" t="s">
        <v>221</v>
      </c>
      <c r="E620" s="203" t="s">
        <v>5</v>
      </c>
      <c r="F620" s="204" t="s">
        <v>1070</v>
      </c>
      <c r="H620" s="205">
        <v>3.45</v>
      </c>
      <c r="I620" s="206"/>
      <c r="L620" s="202"/>
      <c r="M620" s="207"/>
      <c r="N620" s="208"/>
      <c r="O620" s="208"/>
      <c r="P620" s="208"/>
      <c r="Q620" s="208"/>
      <c r="R620" s="208"/>
      <c r="S620" s="208"/>
      <c r="T620" s="209"/>
      <c r="AT620" s="203" t="s">
        <v>221</v>
      </c>
      <c r="AU620" s="203" t="s">
        <v>84</v>
      </c>
      <c r="AV620" s="13" t="s">
        <v>84</v>
      </c>
      <c r="AW620" s="13" t="s">
        <v>39</v>
      </c>
      <c r="AX620" s="13" t="s">
        <v>76</v>
      </c>
      <c r="AY620" s="203" t="s">
        <v>210</v>
      </c>
    </row>
    <row r="621" spans="2:65" s="14" customFormat="1">
      <c r="B621" s="210"/>
      <c r="D621" s="195" t="s">
        <v>221</v>
      </c>
      <c r="E621" s="211" t="s">
        <v>5</v>
      </c>
      <c r="F621" s="212" t="s">
        <v>239</v>
      </c>
      <c r="H621" s="213">
        <v>21.8</v>
      </c>
      <c r="I621" s="214"/>
      <c r="L621" s="210"/>
      <c r="M621" s="215"/>
      <c r="N621" s="216"/>
      <c r="O621" s="216"/>
      <c r="P621" s="216"/>
      <c r="Q621" s="216"/>
      <c r="R621" s="216"/>
      <c r="S621" s="216"/>
      <c r="T621" s="217"/>
      <c r="AT621" s="211" t="s">
        <v>221</v>
      </c>
      <c r="AU621" s="211" t="s">
        <v>84</v>
      </c>
      <c r="AV621" s="14" t="s">
        <v>219</v>
      </c>
      <c r="AW621" s="14" t="s">
        <v>39</v>
      </c>
      <c r="AX621" s="14" t="s">
        <v>24</v>
      </c>
      <c r="AY621" s="211" t="s">
        <v>210</v>
      </c>
    </row>
    <row r="622" spans="2:65" s="1" customFormat="1" ht="40.9" customHeight="1">
      <c r="B622" s="181"/>
      <c r="C622" s="182" t="s">
        <v>1071</v>
      </c>
      <c r="D622" s="182" t="s">
        <v>214</v>
      </c>
      <c r="E622" s="183" t="s">
        <v>1072</v>
      </c>
      <c r="F622" s="184" t="s">
        <v>1073</v>
      </c>
      <c r="G622" s="185" t="s">
        <v>510</v>
      </c>
      <c r="H622" s="186">
        <v>116.7</v>
      </c>
      <c r="I622" s="187"/>
      <c r="J622" s="188">
        <f>ROUND(I622*H622,2)</f>
        <v>0</v>
      </c>
      <c r="K622" s="184" t="s">
        <v>218</v>
      </c>
      <c r="L622" s="41"/>
      <c r="M622" s="189" t="s">
        <v>5</v>
      </c>
      <c r="N622" s="190" t="s">
        <v>47</v>
      </c>
      <c r="O622" s="42"/>
      <c r="P622" s="191">
        <f>O622*H622</f>
        <v>0</v>
      </c>
      <c r="Q622" s="191">
        <v>0</v>
      </c>
      <c r="R622" s="191">
        <f>Q622*H622</f>
        <v>0</v>
      </c>
      <c r="S622" s="191">
        <v>0</v>
      </c>
      <c r="T622" s="192">
        <f>S622*H622</f>
        <v>0</v>
      </c>
      <c r="AR622" s="24" t="s">
        <v>285</v>
      </c>
      <c r="AT622" s="24" t="s">
        <v>214</v>
      </c>
      <c r="AU622" s="24" t="s">
        <v>84</v>
      </c>
      <c r="AY622" s="24" t="s">
        <v>210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24" t="s">
        <v>24</v>
      </c>
      <c r="BK622" s="193">
        <f>ROUND(I622*H622,2)</f>
        <v>0</v>
      </c>
      <c r="BL622" s="24" t="s">
        <v>285</v>
      </c>
      <c r="BM622" s="24" t="s">
        <v>1074</v>
      </c>
    </row>
    <row r="623" spans="2:65" s="13" customFormat="1">
      <c r="B623" s="202"/>
      <c r="D623" s="195" t="s">
        <v>221</v>
      </c>
      <c r="E623" s="203" t="s">
        <v>5</v>
      </c>
      <c r="F623" s="204" t="s">
        <v>1075</v>
      </c>
      <c r="H623" s="205">
        <v>7.7</v>
      </c>
      <c r="I623" s="206"/>
      <c r="L623" s="202"/>
      <c r="M623" s="207"/>
      <c r="N623" s="208"/>
      <c r="O623" s="208"/>
      <c r="P623" s="208"/>
      <c r="Q623" s="208"/>
      <c r="R623" s="208"/>
      <c r="S623" s="208"/>
      <c r="T623" s="209"/>
      <c r="AT623" s="203" t="s">
        <v>221</v>
      </c>
      <c r="AU623" s="203" t="s">
        <v>84</v>
      </c>
      <c r="AV623" s="13" t="s">
        <v>84</v>
      </c>
      <c r="AW623" s="13" t="s">
        <v>39</v>
      </c>
      <c r="AX623" s="13" t="s">
        <v>76</v>
      </c>
      <c r="AY623" s="203" t="s">
        <v>210</v>
      </c>
    </row>
    <row r="624" spans="2:65" s="13" customFormat="1">
      <c r="B624" s="202"/>
      <c r="D624" s="195" t="s">
        <v>221</v>
      </c>
      <c r="E624" s="203" t="s">
        <v>5</v>
      </c>
      <c r="F624" s="204" t="s">
        <v>1076</v>
      </c>
      <c r="H624" s="205">
        <v>81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221</v>
      </c>
      <c r="AU624" s="203" t="s">
        <v>84</v>
      </c>
      <c r="AV624" s="13" t="s">
        <v>84</v>
      </c>
      <c r="AW624" s="13" t="s">
        <v>39</v>
      </c>
      <c r="AX624" s="13" t="s">
        <v>76</v>
      </c>
      <c r="AY624" s="203" t="s">
        <v>210</v>
      </c>
    </row>
    <row r="625" spans="2:65" s="13" customFormat="1">
      <c r="B625" s="202"/>
      <c r="D625" s="195" t="s">
        <v>221</v>
      </c>
      <c r="E625" s="203" t="s">
        <v>5</v>
      </c>
      <c r="F625" s="204" t="s">
        <v>1077</v>
      </c>
      <c r="H625" s="205">
        <v>17.5</v>
      </c>
      <c r="I625" s="206"/>
      <c r="L625" s="202"/>
      <c r="M625" s="207"/>
      <c r="N625" s="208"/>
      <c r="O625" s="208"/>
      <c r="P625" s="208"/>
      <c r="Q625" s="208"/>
      <c r="R625" s="208"/>
      <c r="S625" s="208"/>
      <c r="T625" s="209"/>
      <c r="AT625" s="203" t="s">
        <v>221</v>
      </c>
      <c r="AU625" s="203" t="s">
        <v>84</v>
      </c>
      <c r="AV625" s="13" t="s">
        <v>84</v>
      </c>
      <c r="AW625" s="13" t="s">
        <v>39</v>
      </c>
      <c r="AX625" s="13" t="s">
        <v>76</v>
      </c>
      <c r="AY625" s="203" t="s">
        <v>210</v>
      </c>
    </row>
    <row r="626" spans="2:65" s="13" customFormat="1">
      <c r="B626" s="202"/>
      <c r="D626" s="195" t="s">
        <v>221</v>
      </c>
      <c r="E626" s="203" t="s">
        <v>5</v>
      </c>
      <c r="F626" s="204" t="s">
        <v>1078</v>
      </c>
      <c r="H626" s="205">
        <v>10.5</v>
      </c>
      <c r="I626" s="206"/>
      <c r="L626" s="202"/>
      <c r="M626" s="207"/>
      <c r="N626" s="208"/>
      <c r="O626" s="208"/>
      <c r="P626" s="208"/>
      <c r="Q626" s="208"/>
      <c r="R626" s="208"/>
      <c r="S626" s="208"/>
      <c r="T626" s="209"/>
      <c r="AT626" s="203" t="s">
        <v>221</v>
      </c>
      <c r="AU626" s="203" t="s">
        <v>84</v>
      </c>
      <c r="AV626" s="13" t="s">
        <v>84</v>
      </c>
      <c r="AW626" s="13" t="s">
        <v>39</v>
      </c>
      <c r="AX626" s="13" t="s">
        <v>76</v>
      </c>
      <c r="AY626" s="203" t="s">
        <v>210</v>
      </c>
    </row>
    <row r="627" spans="2:65" s="14" customFormat="1">
      <c r="B627" s="210"/>
      <c r="D627" s="195" t="s">
        <v>221</v>
      </c>
      <c r="E627" s="211" t="s">
        <v>5</v>
      </c>
      <c r="F627" s="212" t="s">
        <v>239</v>
      </c>
      <c r="H627" s="213">
        <v>116.7</v>
      </c>
      <c r="I627" s="214"/>
      <c r="L627" s="210"/>
      <c r="M627" s="215"/>
      <c r="N627" s="216"/>
      <c r="O627" s="216"/>
      <c r="P627" s="216"/>
      <c r="Q627" s="216"/>
      <c r="R627" s="216"/>
      <c r="S627" s="216"/>
      <c r="T627" s="217"/>
      <c r="AT627" s="211" t="s">
        <v>221</v>
      </c>
      <c r="AU627" s="211" t="s">
        <v>84</v>
      </c>
      <c r="AV627" s="14" t="s">
        <v>219</v>
      </c>
      <c r="AW627" s="14" t="s">
        <v>39</v>
      </c>
      <c r="AX627" s="14" t="s">
        <v>24</v>
      </c>
      <c r="AY627" s="211" t="s">
        <v>210</v>
      </c>
    </row>
    <row r="628" spans="2:65" s="1" customFormat="1" ht="20.45" customHeight="1">
      <c r="B628" s="181"/>
      <c r="C628" s="218" t="s">
        <v>1079</v>
      </c>
      <c r="D628" s="218" t="s">
        <v>374</v>
      </c>
      <c r="E628" s="219" t="s">
        <v>1080</v>
      </c>
      <c r="F628" s="220" t="s">
        <v>1081</v>
      </c>
      <c r="G628" s="221" t="s">
        <v>119</v>
      </c>
      <c r="H628" s="222">
        <v>3.24</v>
      </c>
      <c r="I628" s="223"/>
      <c r="J628" s="224">
        <f>ROUND(I628*H628,2)</f>
        <v>0</v>
      </c>
      <c r="K628" s="220" t="s">
        <v>218</v>
      </c>
      <c r="L628" s="225"/>
      <c r="M628" s="226" t="s">
        <v>5</v>
      </c>
      <c r="N628" s="227" t="s">
        <v>47</v>
      </c>
      <c r="O628" s="42"/>
      <c r="P628" s="191">
        <f>O628*H628</f>
        <v>0</v>
      </c>
      <c r="Q628" s="191">
        <v>0.55000000000000004</v>
      </c>
      <c r="R628" s="191">
        <f>Q628*H628</f>
        <v>1.7820000000000003</v>
      </c>
      <c r="S628" s="191">
        <v>0</v>
      </c>
      <c r="T628" s="192">
        <f>S628*H628</f>
        <v>0</v>
      </c>
      <c r="AR628" s="24" t="s">
        <v>377</v>
      </c>
      <c r="AT628" s="24" t="s">
        <v>374</v>
      </c>
      <c r="AU628" s="24" t="s">
        <v>84</v>
      </c>
      <c r="AY628" s="24" t="s">
        <v>210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24" t="s">
        <v>24</v>
      </c>
      <c r="BK628" s="193">
        <f>ROUND(I628*H628,2)</f>
        <v>0</v>
      </c>
      <c r="BL628" s="24" t="s">
        <v>285</v>
      </c>
      <c r="BM628" s="24" t="s">
        <v>1082</v>
      </c>
    </row>
    <row r="629" spans="2:65" s="13" customFormat="1">
      <c r="B629" s="202"/>
      <c r="D629" s="195" t="s">
        <v>221</v>
      </c>
      <c r="E629" s="203" t="s">
        <v>5</v>
      </c>
      <c r="F629" s="204" t="s">
        <v>1083</v>
      </c>
      <c r="H629" s="205">
        <v>0.17199999999999999</v>
      </c>
      <c r="I629" s="206"/>
      <c r="L629" s="202"/>
      <c r="M629" s="207"/>
      <c r="N629" s="208"/>
      <c r="O629" s="208"/>
      <c r="P629" s="208"/>
      <c r="Q629" s="208"/>
      <c r="R629" s="208"/>
      <c r="S629" s="208"/>
      <c r="T629" s="209"/>
      <c r="AT629" s="203" t="s">
        <v>221</v>
      </c>
      <c r="AU629" s="203" t="s">
        <v>84</v>
      </c>
      <c r="AV629" s="13" t="s">
        <v>84</v>
      </c>
      <c r="AW629" s="13" t="s">
        <v>39</v>
      </c>
      <c r="AX629" s="13" t="s">
        <v>76</v>
      </c>
      <c r="AY629" s="203" t="s">
        <v>210</v>
      </c>
    </row>
    <row r="630" spans="2:65" s="13" customFormat="1">
      <c r="B630" s="202"/>
      <c r="D630" s="195" t="s">
        <v>221</v>
      </c>
      <c r="E630" s="203" t="s">
        <v>5</v>
      </c>
      <c r="F630" s="204" t="s">
        <v>1084</v>
      </c>
      <c r="H630" s="205">
        <v>0.16600000000000001</v>
      </c>
      <c r="I630" s="206"/>
      <c r="L630" s="202"/>
      <c r="M630" s="207"/>
      <c r="N630" s="208"/>
      <c r="O630" s="208"/>
      <c r="P630" s="208"/>
      <c r="Q630" s="208"/>
      <c r="R630" s="208"/>
      <c r="S630" s="208"/>
      <c r="T630" s="209"/>
      <c r="AT630" s="203" t="s">
        <v>221</v>
      </c>
      <c r="AU630" s="203" t="s">
        <v>84</v>
      </c>
      <c r="AV630" s="13" t="s">
        <v>84</v>
      </c>
      <c r="AW630" s="13" t="s">
        <v>39</v>
      </c>
      <c r="AX630" s="13" t="s">
        <v>76</v>
      </c>
      <c r="AY630" s="203" t="s">
        <v>210</v>
      </c>
    </row>
    <row r="631" spans="2:65" s="13" customFormat="1">
      <c r="B631" s="202"/>
      <c r="D631" s="195" t="s">
        <v>221</v>
      </c>
      <c r="E631" s="203" t="s">
        <v>5</v>
      </c>
      <c r="F631" s="204" t="s">
        <v>1085</v>
      </c>
      <c r="H631" s="205">
        <v>4.2000000000000003E-2</v>
      </c>
      <c r="I631" s="206"/>
      <c r="L631" s="202"/>
      <c r="M631" s="207"/>
      <c r="N631" s="208"/>
      <c r="O631" s="208"/>
      <c r="P631" s="208"/>
      <c r="Q631" s="208"/>
      <c r="R631" s="208"/>
      <c r="S631" s="208"/>
      <c r="T631" s="209"/>
      <c r="AT631" s="203" t="s">
        <v>221</v>
      </c>
      <c r="AU631" s="203" t="s">
        <v>84</v>
      </c>
      <c r="AV631" s="13" t="s">
        <v>84</v>
      </c>
      <c r="AW631" s="13" t="s">
        <v>39</v>
      </c>
      <c r="AX631" s="13" t="s">
        <v>76</v>
      </c>
      <c r="AY631" s="203" t="s">
        <v>210</v>
      </c>
    </row>
    <row r="632" spans="2:65" s="13" customFormat="1">
      <c r="B632" s="202"/>
      <c r="D632" s="195" t="s">
        <v>221</v>
      </c>
      <c r="E632" s="203" t="s">
        <v>5</v>
      </c>
      <c r="F632" s="204" t="s">
        <v>1086</v>
      </c>
      <c r="H632" s="205">
        <v>0.05</v>
      </c>
      <c r="I632" s="206"/>
      <c r="L632" s="202"/>
      <c r="M632" s="207"/>
      <c r="N632" s="208"/>
      <c r="O632" s="208"/>
      <c r="P632" s="208"/>
      <c r="Q632" s="208"/>
      <c r="R632" s="208"/>
      <c r="S632" s="208"/>
      <c r="T632" s="209"/>
      <c r="AT632" s="203" t="s">
        <v>221</v>
      </c>
      <c r="AU632" s="203" t="s">
        <v>84</v>
      </c>
      <c r="AV632" s="13" t="s">
        <v>84</v>
      </c>
      <c r="AW632" s="13" t="s">
        <v>39</v>
      </c>
      <c r="AX632" s="13" t="s">
        <v>76</v>
      </c>
      <c r="AY632" s="203" t="s">
        <v>210</v>
      </c>
    </row>
    <row r="633" spans="2:65" s="13" customFormat="1">
      <c r="B633" s="202"/>
      <c r="D633" s="195" t="s">
        <v>221</v>
      </c>
      <c r="E633" s="203" t="s">
        <v>5</v>
      </c>
      <c r="F633" s="204" t="s">
        <v>1087</v>
      </c>
      <c r="H633" s="205">
        <v>0.19400000000000001</v>
      </c>
      <c r="I633" s="206"/>
      <c r="L633" s="202"/>
      <c r="M633" s="207"/>
      <c r="N633" s="208"/>
      <c r="O633" s="208"/>
      <c r="P633" s="208"/>
      <c r="Q633" s="208"/>
      <c r="R633" s="208"/>
      <c r="S633" s="208"/>
      <c r="T633" s="209"/>
      <c r="AT633" s="203" t="s">
        <v>221</v>
      </c>
      <c r="AU633" s="203" t="s">
        <v>84</v>
      </c>
      <c r="AV633" s="13" t="s">
        <v>84</v>
      </c>
      <c r="AW633" s="13" t="s">
        <v>39</v>
      </c>
      <c r="AX633" s="13" t="s">
        <v>76</v>
      </c>
      <c r="AY633" s="203" t="s">
        <v>210</v>
      </c>
    </row>
    <row r="634" spans="2:65" s="13" customFormat="1">
      <c r="B634" s="202"/>
      <c r="D634" s="195" t="s">
        <v>221</v>
      </c>
      <c r="E634" s="203" t="s">
        <v>5</v>
      </c>
      <c r="F634" s="204" t="s">
        <v>1088</v>
      </c>
      <c r="H634" s="205">
        <v>1.944</v>
      </c>
      <c r="I634" s="206"/>
      <c r="L634" s="202"/>
      <c r="M634" s="207"/>
      <c r="N634" s="208"/>
      <c r="O634" s="208"/>
      <c r="P634" s="208"/>
      <c r="Q634" s="208"/>
      <c r="R634" s="208"/>
      <c r="S634" s="208"/>
      <c r="T634" s="209"/>
      <c r="AT634" s="203" t="s">
        <v>221</v>
      </c>
      <c r="AU634" s="203" t="s">
        <v>84</v>
      </c>
      <c r="AV634" s="13" t="s">
        <v>84</v>
      </c>
      <c r="AW634" s="13" t="s">
        <v>39</v>
      </c>
      <c r="AX634" s="13" t="s">
        <v>76</v>
      </c>
      <c r="AY634" s="203" t="s">
        <v>210</v>
      </c>
    </row>
    <row r="635" spans="2:65" s="13" customFormat="1">
      <c r="B635" s="202"/>
      <c r="D635" s="195" t="s">
        <v>221</v>
      </c>
      <c r="E635" s="203" t="s">
        <v>5</v>
      </c>
      <c r="F635" s="204" t="s">
        <v>1089</v>
      </c>
      <c r="H635" s="205">
        <v>0.42</v>
      </c>
      <c r="I635" s="206"/>
      <c r="L635" s="202"/>
      <c r="M635" s="207"/>
      <c r="N635" s="208"/>
      <c r="O635" s="208"/>
      <c r="P635" s="208"/>
      <c r="Q635" s="208"/>
      <c r="R635" s="208"/>
      <c r="S635" s="208"/>
      <c r="T635" s="209"/>
      <c r="AT635" s="203" t="s">
        <v>221</v>
      </c>
      <c r="AU635" s="203" t="s">
        <v>84</v>
      </c>
      <c r="AV635" s="13" t="s">
        <v>84</v>
      </c>
      <c r="AW635" s="13" t="s">
        <v>39</v>
      </c>
      <c r="AX635" s="13" t="s">
        <v>76</v>
      </c>
      <c r="AY635" s="203" t="s">
        <v>210</v>
      </c>
    </row>
    <row r="636" spans="2:65" s="13" customFormat="1">
      <c r="B636" s="202"/>
      <c r="D636" s="195" t="s">
        <v>221</v>
      </c>
      <c r="E636" s="203" t="s">
        <v>5</v>
      </c>
      <c r="F636" s="204" t="s">
        <v>1090</v>
      </c>
      <c r="H636" s="205">
        <v>0.252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221</v>
      </c>
      <c r="AU636" s="203" t="s">
        <v>84</v>
      </c>
      <c r="AV636" s="13" t="s">
        <v>84</v>
      </c>
      <c r="AW636" s="13" t="s">
        <v>39</v>
      </c>
      <c r="AX636" s="13" t="s">
        <v>76</v>
      </c>
      <c r="AY636" s="203" t="s">
        <v>210</v>
      </c>
    </row>
    <row r="637" spans="2:65" s="14" customFormat="1">
      <c r="B637" s="210"/>
      <c r="D637" s="195" t="s">
        <v>221</v>
      </c>
      <c r="E637" s="211" t="s">
        <v>1091</v>
      </c>
      <c r="F637" s="212" t="s">
        <v>239</v>
      </c>
      <c r="H637" s="213">
        <v>3.24</v>
      </c>
      <c r="I637" s="214"/>
      <c r="L637" s="210"/>
      <c r="M637" s="215"/>
      <c r="N637" s="216"/>
      <c r="O637" s="216"/>
      <c r="P637" s="216"/>
      <c r="Q637" s="216"/>
      <c r="R637" s="216"/>
      <c r="S637" s="216"/>
      <c r="T637" s="217"/>
      <c r="AT637" s="211" t="s">
        <v>221</v>
      </c>
      <c r="AU637" s="211" t="s">
        <v>84</v>
      </c>
      <c r="AV637" s="14" t="s">
        <v>219</v>
      </c>
      <c r="AW637" s="14" t="s">
        <v>39</v>
      </c>
      <c r="AX637" s="14" t="s">
        <v>24</v>
      </c>
      <c r="AY637" s="211" t="s">
        <v>210</v>
      </c>
    </row>
    <row r="638" spans="2:65" s="1" customFormat="1" ht="20.45" customHeight="1">
      <c r="B638" s="181"/>
      <c r="C638" s="182" t="s">
        <v>1092</v>
      </c>
      <c r="D638" s="182" t="s">
        <v>214</v>
      </c>
      <c r="E638" s="183" t="s">
        <v>1093</v>
      </c>
      <c r="F638" s="184" t="s">
        <v>1094</v>
      </c>
      <c r="G638" s="185" t="s">
        <v>111</v>
      </c>
      <c r="H638" s="186">
        <v>68.623000000000005</v>
      </c>
      <c r="I638" s="187"/>
      <c r="J638" s="188">
        <f>ROUND(I638*H638,2)</f>
        <v>0</v>
      </c>
      <c r="K638" s="184" t="s">
        <v>218</v>
      </c>
      <c r="L638" s="41"/>
      <c r="M638" s="189" t="s">
        <v>5</v>
      </c>
      <c r="N638" s="190" t="s">
        <v>47</v>
      </c>
      <c r="O638" s="42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AR638" s="24" t="s">
        <v>285</v>
      </c>
      <c r="AT638" s="24" t="s">
        <v>214</v>
      </c>
      <c r="AU638" s="24" t="s">
        <v>84</v>
      </c>
      <c r="AY638" s="24" t="s">
        <v>210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24" t="s">
        <v>24</v>
      </c>
      <c r="BK638" s="193">
        <f>ROUND(I638*H638,2)</f>
        <v>0</v>
      </c>
      <c r="BL638" s="24" t="s">
        <v>285</v>
      </c>
      <c r="BM638" s="24" t="s">
        <v>1095</v>
      </c>
    </row>
    <row r="639" spans="2:65" s="13" customFormat="1">
      <c r="B639" s="202"/>
      <c r="D639" s="195" t="s">
        <v>221</v>
      </c>
      <c r="E639" s="203" t="s">
        <v>5</v>
      </c>
      <c r="F639" s="204" t="s">
        <v>109</v>
      </c>
      <c r="H639" s="205">
        <v>68.623000000000005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221</v>
      </c>
      <c r="AU639" s="203" t="s">
        <v>84</v>
      </c>
      <c r="AV639" s="13" t="s">
        <v>84</v>
      </c>
      <c r="AW639" s="13" t="s">
        <v>39</v>
      </c>
      <c r="AX639" s="13" t="s">
        <v>24</v>
      </c>
      <c r="AY639" s="203" t="s">
        <v>210</v>
      </c>
    </row>
    <row r="640" spans="2:65" s="1" customFormat="1" ht="30.6" customHeight="1">
      <c r="B640" s="181"/>
      <c r="C640" s="218" t="s">
        <v>1096</v>
      </c>
      <c r="D640" s="218" t="s">
        <v>374</v>
      </c>
      <c r="E640" s="219" t="s">
        <v>1097</v>
      </c>
      <c r="F640" s="220" t="s">
        <v>1098</v>
      </c>
      <c r="G640" s="221" t="s">
        <v>119</v>
      </c>
      <c r="H640" s="222">
        <v>0.54800000000000004</v>
      </c>
      <c r="I640" s="223"/>
      <c r="J640" s="224">
        <f>ROUND(I640*H640,2)</f>
        <v>0</v>
      </c>
      <c r="K640" s="220" t="s">
        <v>218</v>
      </c>
      <c r="L640" s="225"/>
      <c r="M640" s="226" t="s">
        <v>5</v>
      </c>
      <c r="N640" s="227" t="s">
        <v>47</v>
      </c>
      <c r="O640" s="42"/>
      <c r="P640" s="191">
        <f>O640*H640</f>
        <v>0</v>
      </c>
      <c r="Q640" s="191">
        <v>0.55000000000000004</v>
      </c>
      <c r="R640" s="191">
        <f>Q640*H640</f>
        <v>0.30140000000000006</v>
      </c>
      <c r="S640" s="191">
        <v>0</v>
      </c>
      <c r="T640" s="192">
        <f>S640*H640</f>
        <v>0</v>
      </c>
      <c r="AR640" s="24" t="s">
        <v>377</v>
      </c>
      <c r="AT640" s="24" t="s">
        <v>374</v>
      </c>
      <c r="AU640" s="24" t="s">
        <v>84</v>
      </c>
      <c r="AY640" s="24" t="s">
        <v>210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24" t="s">
        <v>24</v>
      </c>
      <c r="BK640" s="193">
        <f>ROUND(I640*H640,2)</f>
        <v>0</v>
      </c>
      <c r="BL640" s="24" t="s">
        <v>285</v>
      </c>
      <c r="BM640" s="24" t="s">
        <v>1099</v>
      </c>
    </row>
    <row r="641" spans="2:65" s="13" customFormat="1">
      <c r="B641" s="202"/>
      <c r="D641" s="195" t="s">
        <v>221</v>
      </c>
      <c r="E641" s="203" t="s">
        <v>5</v>
      </c>
      <c r="F641" s="204" t="s">
        <v>1100</v>
      </c>
      <c r="H641" s="205">
        <v>0.23100000000000001</v>
      </c>
      <c r="I641" s="206"/>
      <c r="L641" s="202"/>
      <c r="M641" s="207"/>
      <c r="N641" s="208"/>
      <c r="O641" s="208"/>
      <c r="P641" s="208"/>
      <c r="Q641" s="208"/>
      <c r="R641" s="208"/>
      <c r="S641" s="208"/>
      <c r="T641" s="209"/>
      <c r="AT641" s="203" t="s">
        <v>221</v>
      </c>
      <c r="AU641" s="203" t="s">
        <v>84</v>
      </c>
      <c r="AV641" s="13" t="s">
        <v>84</v>
      </c>
      <c r="AW641" s="13" t="s">
        <v>39</v>
      </c>
      <c r="AX641" s="13" t="s">
        <v>76</v>
      </c>
      <c r="AY641" s="203" t="s">
        <v>210</v>
      </c>
    </row>
    <row r="642" spans="2:65" s="13" customFormat="1">
      <c r="B642" s="202"/>
      <c r="D642" s="195" t="s">
        <v>221</v>
      </c>
      <c r="E642" s="203" t="s">
        <v>5</v>
      </c>
      <c r="F642" s="204" t="s">
        <v>1101</v>
      </c>
      <c r="H642" s="205">
        <v>0.05</v>
      </c>
      <c r="I642" s="206"/>
      <c r="L642" s="202"/>
      <c r="M642" s="207"/>
      <c r="N642" s="208"/>
      <c r="O642" s="208"/>
      <c r="P642" s="208"/>
      <c r="Q642" s="208"/>
      <c r="R642" s="208"/>
      <c r="S642" s="208"/>
      <c r="T642" s="209"/>
      <c r="AT642" s="203" t="s">
        <v>221</v>
      </c>
      <c r="AU642" s="203" t="s">
        <v>84</v>
      </c>
      <c r="AV642" s="13" t="s">
        <v>84</v>
      </c>
      <c r="AW642" s="13" t="s">
        <v>39</v>
      </c>
      <c r="AX642" s="13" t="s">
        <v>76</v>
      </c>
      <c r="AY642" s="203" t="s">
        <v>210</v>
      </c>
    </row>
    <row r="643" spans="2:65" s="13" customFormat="1">
      <c r="B643" s="202"/>
      <c r="D643" s="195" t="s">
        <v>221</v>
      </c>
      <c r="E643" s="203" t="s">
        <v>5</v>
      </c>
      <c r="F643" s="204" t="s">
        <v>1102</v>
      </c>
      <c r="H643" s="205">
        <v>2.1000000000000001E-2</v>
      </c>
      <c r="I643" s="206"/>
      <c r="L643" s="202"/>
      <c r="M643" s="207"/>
      <c r="N643" s="208"/>
      <c r="O643" s="208"/>
      <c r="P643" s="208"/>
      <c r="Q643" s="208"/>
      <c r="R643" s="208"/>
      <c r="S643" s="208"/>
      <c r="T643" s="209"/>
      <c r="AT643" s="203" t="s">
        <v>221</v>
      </c>
      <c r="AU643" s="203" t="s">
        <v>84</v>
      </c>
      <c r="AV643" s="13" t="s">
        <v>84</v>
      </c>
      <c r="AW643" s="13" t="s">
        <v>39</v>
      </c>
      <c r="AX643" s="13" t="s">
        <v>76</v>
      </c>
      <c r="AY643" s="203" t="s">
        <v>210</v>
      </c>
    </row>
    <row r="644" spans="2:65" s="13" customFormat="1">
      <c r="B644" s="202"/>
      <c r="D644" s="195" t="s">
        <v>221</v>
      </c>
      <c r="E644" s="203" t="s">
        <v>5</v>
      </c>
      <c r="F644" s="204" t="s">
        <v>1103</v>
      </c>
      <c r="H644" s="205">
        <v>2.8000000000000001E-2</v>
      </c>
      <c r="I644" s="206"/>
      <c r="L644" s="202"/>
      <c r="M644" s="207"/>
      <c r="N644" s="208"/>
      <c r="O644" s="208"/>
      <c r="P644" s="208"/>
      <c r="Q644" s="208"/>
      <c r="R644" s="208"/>
      <c r="S644" s="208"/>
      <c r="T644" s="209"/>
      <c r="AT644" s="203" t="s">
        <v>221</v>
      </c>
      <c r="AU644" s="203" t="s">
        <v>84</v>
      </c>
      <c r="AV644" s="13" t="s">
        <v>84</v>
      </c>
      <c r="AW644" s="13" t="s">
        <v>39</v>
      </c>
      <c r="AX644" s="13" t="s">
        <v>76</v>
      </c>
      <c r="AY644" s="203" t="s">
        <v>210</v>
      </c>
    </row>
    <row r="645" spans="2:65" s="13" customFormat="1">
      <c r="B645" s="202"/>
      <c r="D645" s="195" t="s">
        <v>221</v>
      </c>
      <c r="E645" s="203" t="s">
        <v>5</v>
      </c>
      <c r="F645" s="204" t="s">
        <v>1104</v>
      </c>
      <c r="H645" s="205">
        <v>0.16200000000000001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221</v>
      </c>
      <c r="AU645" s="203" t="s">
        <v>84</v>
      </c>
      <c r="AV645" s="13" t="s">
        <v>84</v>
      </c>
      <c r="AW645" s="13" t="s">
        <v>39</v>
      </c>
      <c r="AX645" s="13" t="s">
        <v>76</v>
      </c>
      <c r="AY645" s="203" t="s">
        <v>210</v>
      </c>
    </row>
    <row r="646" spans="2:65" s="13" customFormat="1">
      <c r="B646" s="202"/>
      <c r="D646" s="195" t="s">
        <v>221</v>
      </c>
      <c r="E646" s="203" t="s">
        <v>5</v>
      </c>
      <c r="F646" s="204" t="s">
        <v>1105</v>
      </c>
      <c r="H646" s="205">
        <v>3.5000000000000003E-2</v>
      </c>
      <c r="I646" s="206"/>
      <c r="L646" s="202"/>
      <c r="M646" s="207"/>
      <c r="N646" s="208"/>
      <c r="O646" s="208"/>
      <c r="P646" s="208"/>
      <c r="Q646" s="208"/>
      <c r="R646" s="208"/>
      <c r="S646" s="208"/>
      <c r="T646" s="209"/>
      <c r="AT646" s="203" t="s">
        <v>221</v>
      </c>
      <c r="AU646" s="203" t="s">
        <v>84</v>
      </c>
      <c r="AV646" s="13" t="s">
        <v>84</v>
      </c>
      <c r="AW646" s="13" t="s">
        <v>39</v>
      </c>
      <c r="AX646" s="13" t="s">
        <v>76</v>
      </c>
      <c r="AY646" s="203" t="s">
        <v>210</v>
      </c>
    </row>
    <row r="647" spans="2:65" s="13" customFormat="1">
      <c r="B647" s="202"/>
      <c r="D647" s="195" t="s">
        <v>221</v>
      </c>
      <c r="E647" s="203" t="s">
        <v>5</v>
      </c>
      <c r="F647" s="204" t="s">
        <v>1106</v>
      </c>
      <c r="H647" s="205">
        <v>2.1000000000000001E-2</v>
      </c>
      <c r="I647" s="206"/>
      <c r="L647" s="202"/>
      <c r="M647" s="207"/>
      <c r="N647" s="208"/>
      <c r="O647" s="208"/>
      <c r="P647" s="208"/>
      <c r="Q647" s="208"/>
      <c r="R647" s="208"/>
      <c r="S647" s="208"/>
      <c r="T647" s="209"/>
      <c r="AT647" s="203" t="s">
        <v>221</v>
      </c>
      <c r="AU647" s="203" t="s">
        <v>84</v>
      </c>
      <c r="AV647" s="13" t="s">
        <v>84</v>
      </c>
      <c r="AW647" s="13" t="s">
        <v>39</v>
      </c>
      <c r="AX647" s="13" t="s">
        <v>76</v>
      </c>
      <c r="AY647" s="203" t="s">
        <v>210</v>
      </c>
    </row>
    <row r="648" spans="2:65" s="14" customFormat="1">
      <c r="B648" s="210"/>
      <c r="D648" s="195" t="s">
        <v>221</v>
      </c>
      <c r="E648" s="211" t="s">
        <v>117</v>
      </c>
      <c r="F648" s="212" t="s">
        <v>239</v>
      </c>
      <c r="H648" s="213">
        <v>0.54800000000000004</v>
      </c>
      <c r="I648" s="214"/>
      <c r="L648" s="210"/>
      <c r="M648" s="215"/>
      <c r="N648" s="216"/>
      <c r="O648" s="216"/>
      <c r="P648" s="216"/>
      <c r="Q648" s="216"/>
      <c r="R648" s="216"/>
      <c r="S648" s="216"/>
      <c r="T648" s="217"/>
      <c r="AT648" s="211" t="s">
        <v>221</v>
      </c>
      <c r="AU648" s="211" t="s">
        <v>84</v>
      </c>
      <c r="AV648" s="14" t="s">
        <v>219</v>
      </c>
      <c r="AW648" s="14" t="s">
        <v>39</v>
      </c>
      <c r="AX648" s="14" t="s">
        <v>24</v>
      </c>
      <c r="AY648" s="211" t="s">
        <v>210</v>
      </c>
    </row>
    <row r="649" spans="2:65" s="1" customFormat="1" ht="20.45" customHeight="1">
      <c r="B649" s="181"/>
      <c r="C649" s="182" t="s">
        <v>1107</v>
      </c>
      <c r="D649" s="182" t="s">
        <v>214</v>
      </c>
      <c r="E649" s="183" t="s">
        <v>1108</v>
      </c>
      <c r="F649" s="184" t="s">
        <v>1109</v>
      </c>
      <c r="G649" s="185" t="s">
        <v>119</v>
      </c>
      <c r="H649" s="186">
        <v>3.7879999999999998</v>
      </c>
      <c r="I649" s="187"/>
      <c r="J649" s="188">
        <f>ROUND(I649*H649,2)</f>
        <v>0</v>
      </c>
      <c r="K649" s="184" t="s">
        <v>218</v>
      </c>
      <c r="L649" s="41"/>
      <c r="M649" s="189" t="s">
        <v>5</v>
      </c>
      <c r="N649" s="190" t="s">
        <v>47</v>
      </c>
      <c r="O649" s="42"/>
      <c r="P649" s="191">
        <f>O649*H649</f>
        <v>0</v>
      </c>
      <c r="Q649" s="191">
        <v>2.4308033E-2</v>
      </c>
      <c r="R649" s="191">
        <f>Q649*H649</f>
        <v>9.2078829003999996E-2</v>
      </c>
      <c r="S649" s="191">
        <v>0</v>
      </c>
      <c r="T649" s="192">
        <f>S649*H649</f>
        <v>0</v>
      </c>
      <c r="AR649" s="24" t="s">
        <v>285</v>
      </c>
      <c r="AT649" s="24" t="s">
        <v>214</v>
      </c>
      <c r="AU649" s="24" t="s">
        <v>84</v>
      </c>
      <c r="AY649" s="24" t="s">
        <v>210</v>
      </c>
      <c r="BE649" s="193">
        <f>IF(N649="základní",J649,0)</f>
        <v>0</v>
      </c>
      <c r="BF649" s="193">
        <f>IF(N649="snížená",J649,0)</f>
        <v>0</v>
      </c>
      <c r="BG649" s="193">
        <f>IF(N649="zákl. přenesená",J649,0)</f>
        <v>0</v>
      </c>
      <c r="BH649" s="193">
        <f>IF(N649="sníž. přenesená",J649,0)</f>
        <v>0</v>
      </c>
      <c r="BI649" s="193">
        <f>IF(N649="nulová",J649,0)</f>
        <v>0</v>
      </c>
      <c r="BJ649" s="24" t="s">
        <v>24</v>
      </c>
      <c r="BK649" s="193">
        <f>ROUND(I649*H649,2)</f>
        <v>0</v>
      </c>
      <c r="BL649" s="24" t="s">
        <v>285</v>
      </c>
      <c r="BM649" s="24" t="s">
        <v>1110</v>
      </c>
    </row>
    <row r="650" spans="2:65" s="13" customFormat="1">
      <c r="B650" s="202"/>
      <c r="D650" s="195" t="s">
        <v>221</v>
      </c>
      <c r="E650" s="203" t="s">
        <v>5</v>
      </c>
      <c r="F650" s="204" t="s">
        <v>1111</v>
      </c>
      <c r="H650" s="205">
        <v>3.24</v>
      </c>
      <c r="I650" s="206"/>
      <c r="L650" s="202"/>
      <c r="M650" s="207"/>
      <c r="N650" s="208"/>
      <c r="O650" s="208"/>
      <c r="P650" s="208"/>
      <c r="Q650" s="208"/>
      <c r="R650" s="208"/>
      <c r="S650" s="208"/>
      <c r="T650" s="209"/>
      <c r="AT650" s="203" t="s">
        <v>221</v>
      </c>
      <c r="AU650" s="203" t="s">
        <v>84</v>
      </c>
      <c r="AV650" s="13" t="s">
        <v>84</v>
      </c>
      <c r="AW650" s="13" t="s">
        <v>39</v>
      </c>
      <c r="AX650" s="13" t="s">
        <v>76</v>
      </c>
      <c r="AY650" s="203" t="s">
        <v>210</v>
      </c>
    </row>
    <row r="651" spans="2:65" s="13" customFormat="1">
      <c r="B651" s="202"/>
      <c r="D651" s="195" t="s">
        <v>221</v>
      </c>
      <c r="E651" s="203" t="s">
        <v>5</v>
      </c>
      <c r="F651" s="204" t="s">
        <v>1112</v>
      </c>
      <c r="H651" s="205">
        <v>0.54800000000000004</v>
      </c>
      <c r="I651" s="206"/>
      <c r="L651" s="202"/>
      <c r="M651" s="207"/>
      <c r="N651" s="208"/>
      <c r="O651" s="208"/>
      <c r="P651" s="208"/>
      <c r="Q651" s="208"/>
      <c r="R651" s="208"/>
      <c r="S651" s="208"/>
      <c r="T651" s="209"/>
      <c r="AT651" s="203" t="s">
        <v>221</v>
      </c>
      <c r="AU651" s="203" t="s">
        <v>84</v>
      </c>
      <c r="AV651" s="13" t="s">
        <v>84</v>
      </c>
      <c r="AW651" s="13" t="s">
        <v>39</v>
      </c>
      <c r="AX651" s="13" t="s">
        <v>76</v>
      </c>
      <c r="AY651" s="203" t="s">
        <v>210</v>
      </c>
    </row>
    <row r="652" spans="2:65" s="14" customFormat="1">
      <c r="B652" s="210"/>
      <c r="D652" s="195" t="s">
        <v>221</v>
      </c>
      <c r="E652" s="211" t="s">
        <v>5</v>
      </c>
      <c r="F652" s="212" t="s">
        <v>239</v>
      </c>
      <c r="H652" s="213">
        <v>3.7879999999999998</v>
      </c>
      <c r="I652" s="214"/>
      <c r="L652" s="210"/>
      <c r="M652" s="215"/>
      <c r="N652" s="216"/>
      <c r="O652" s="216"/>
      <c r="P652" s="216"/>
      <c r="Q652" s="216"/>
      <c r="R652" s="216"/>
      <c r="S652" s="216"/>
      <c r="T652" s="217"/>
      <c r="AT652" s="211" t="s">
        <v>221</v>
      </c>
      <c r="AU652" s="211" t="s">
        <v>84</v>
      </c>
      <c r="AV652" s="14" t="s">
        <v>219</v>
      </c>
      <c r="AW652" s="14" t="s">
        <v>39</v>
      </c>
      <c r="AX652" s="14" t="s">
        <v>24</v>
      </c>
      <c r="AY652" s="211" t="s">
        <v>210</v>
      </c>
    </row>
    <row r="653" spans="2:65" s="1" customFormat="1" ht="14.45" customHeight="1">
      <c r="B653" s="181"/>
      <c r="C653" s="182" t="s">
        <v>1113</v>
      </c>
      <c r="D653" s="182" t="s">
        <v>214</v>
      </c>
      <c r="E653" s="183" t="s">
        <v>1114</v>
      </c>
      <c r="F653" s="184" t="s">
        <v>1115</v>
      </c>
      <c r="G653" s="185" t="s">
        <v>1054</v>
      </c>
      <c r="H653" s="186">
        <v>21</v>
      </c>
      <c r="I653" s="187"/>
      <c r="J653" s="188">
        <f>ROUND(I653*H653,2)</f>
        <v>0</v>
      </c>
      <c r="K653" s="184" t="s">
        <v>5</v>
      </c>
      <c r="L653" s="41"/>
      <c r="M653" s="189" t="s">
        <v>5</v>
      </c>
      <c r="N653" s="190" t="s">
        <v>47</v>
      </c>
      <c r="O653" s="42"/>
      <c r="P653" s="191">
        <f>O653*H653</f>
        <v>0</v>
      </c>
      <c r="Q653" s="191">
        <v>1.0000000000000001E-5</v>
      </c>
      <c r="R653" s="191">
        <f>Q653*H653</f>
        <v>2.1000000000000001E-4</v>
      </c>
      <c r="S653" s="191">
        <v>0</v>
      </c>
      <c r="T653" s="192">
        <f>S653*H653</f>
        <v>0</v>
      </c>
      <c r="AR653" s="24" t="s">
        <v>219</v>
      </c>
      <c r="AT653" s="24" t="s">
        <v>214</v>
      </c>
      <c r="AU653" s="24" t="s">
        <v>84</v>
      </c>
      <c r="AY653" s="24" t="s">
        <v>210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4" t="s">
        <v>24</v>
      </c>
      <c r="BK653" s="193">
        <f>ROUND(I653*H653,2)</f>
        <v>0</v>
      </c>
      <c r="BL653" s="24" t="s">
        <v>219</v>
      </c>
      <c r="BM653" s="24" t="s">
        <v>1116</v>
      </c>
    </row>
    <row r="654" spans="2:65" s="1" customFormat="1" ht="40.5">
      <c r="B654" s="41"/>
      <c r="D654" s="195" t="s">
        <v>639</v>
      </c>
      <c r="F654" s="228" t="s">
        <v>1117</v>
      </c>
      <c r="I654" s="229"/>
      <c r="L654" s="41"/>
      <c r="M654" s="230"/>
      <c r="N654" s="42"/>
      <c r="O654" s="42"/>
      <c r="P654" s="42"/>
      <c r="Q654" s="42"/>
      <c r="R654" s="42"/>
      <c r="S654" s="42"/>
      <c r="T654" s="70"/>
      <c r="AT654" s="24" t="s">
        <v>639</v>
      </c>
      <c r="AU654" s="24" t="s">
        <v>84</v>
      </c>
    </row>
    <row r="655" spans="2:65" s="1" customFormat="1" ht="14.45" customHeight="1">
      <c r="B655" s="181"/>
      <c r="C655" s="182" t="s">
        <v>1118</v>
      </c>
      <c r="D655" s="182" t="s">
        <v>214</v>
      </c>
      <c r="E655" s="183" t="s">
        <v>1119</v>
      </c>
      <c r="F655" s="184" t="s">
        <v>1120</v>
      </c>
      <c r="G655" s="185" t="s">
        <v>1054</v>
      </c>
      <c r="H655" s="186">
        <v>4</v>
      </c>
      <c r="I655" s="187"/>
      <c r="J655" s="188">
        <f>ROUND(I655*H655,2)</f>
        <v>0</v>
      </c>
      <c r="K655" s="184" t="s">
        <v>5</v>
      </c>
      <c r="L655" s="41"/>
      <c r="M655" s="189" t="s">
        <v>5</v>
      </c>
      <c r="N655" s="190" t="s">
        <v>47</v>
      </c>
      <c r="O655" s="42"/>
      <c r="P655" s="191">
        <f>O655*H655</f>
        <v>0</v>
      </c>
      <c r="Q655" s="191">
        <v>1.0000000000000001E-5</v>
      </c>
      <c r="R655" s="191">
        <f>Q655*H655</f>
        <v>4.0000000000000003E-5</v>
      </c>
      <c r="S655" s="191">
        <v>0</v>
      </c>
      <c r="T655" s="192">
        <f>S655*H655</f>
        <v>0</v>
      </c>
      <c r="AR655" s="24" t="s">
        <v>219</v>
      </c>
      <c r="AT655" s="24" t="s">
        <v>214</v>
      </c>
      <c r="AU655" s="24" t="s">
        <v>84</v>
      </c>
      <c r="AY655" s="24" t="s">
        <v>210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4" t="s">
        <v>24</v>
      </c>
      <c r="BK655" s="193">
        <f>ROUND(I655*H655,2)</f>
        <v>0</v>
      </c>
      <c r="BL655" s="24" t="s">
        <v>219</v>
      </c>
      <c r="BM655" s="24" t="s">
        <v>1121</v>
      </c>
    </row>
    <row r="656" spans="2:65" s="1" customFormat="1" ht="40.5">
      <c r="B656" s="41"/>
      <c r="D656" s="195" t="s">
        <v>639</v>
      </c>
      <c r="F656" s="228" t="s">
        <v>1122</v>
      </c>
      <c r="I656" s="229"/>
      <c r="L656" s="41"/>
      <c r="M656" s="230"/>
      <c r="N656" s="42"/>
      <c r="O656" s="42"/>
      <c r="P656" s="42"/>
      <c r="Q656" s="42"/>
      <c r="R656" s="42"/>
      <c r="S656" s="42"/>
      <c r="T656" s="70"/>
      <c r="AT656" s="24" t="s">
        <v>639</v>
      </c>
      <c r="AU656" s="24" t="s">
        <v>84</v>
      </c>
    </row>
    <row r="657" spans="2:65" s="1" customFormat="1" ht="14.45" customHeight="1">
      <c r="B657" s="181"/>
      <c r="C657" s="182" t="s">
        <v>1123</v>
      </c>
      <c r="D657" s="182" t="s">
        <v>214</v>
      </c>
      <c r="E657" s="183" t="s">
        <v>1124</v>
      </c>
      <c r="F657" s="184" t="s">
        <v>1125</v>
      </c>
      <c r="G657" s="185" t="s">
        <v>1054</v>
      </c>
      <c r="H657" s="186">
        <v>24</v>
      </c>
      <c r="I657" s="187"/>
      <c r="J657" s="188">
        <f>ROUND(I657*H657,2)</f>
        <v>0</v>
      </c>
      <c r="K657" s="184" t="s">
        <v>5</v>
      </c>
      <c r="L657" s="41"/>
      <c r="M657" s="189" t="s">
        <v>5</v>
      </c>
      <c r="N657" s="190" t="s">
        <v>47</v>
      </c>
      <c r="O657" s="42"/>
      <c r="P657" s="191">
        <f>O657*H657</f>
        <v>0</v>
      </c>
      <c r="Q657" s="191">
        <v>1.0000000000000001E-5</v>
      </c>
      <c r="R657" s="191">
        <f>Q657*H657</f>
        <v>2.4000000000000003E-4</v>
      </c>
      <c r="S657" s="191">
        <v>0</v>
      </c>
      <c r="T657" s="192">
        <f>S657*H657</f>
        <v>0</v>
      </c>
      <c r="AR657" s="24" t="s">
        <v>219</v>
      </c>
      <c r="AT657" s="24" t="s">
        <v>214</v>
      </c>
      <c r="AU657" s="24" t="s">
        <v>84</v>
      </c>
      <c r="AY657" s="24" t="s">
        <v>210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24" t="s">
        <v>24</v>
      </c>
      <c r="BK657" s="193">
        <f>ROUND(I657*H657,2)</f>
        <v>0</v>
      </c>
      <c r="BL657" s="24" t="s">
        <v>219</v>
      </c>
      <c r="BM657" s="24" t="s">
        <v>1126</v>
      </c>
    </row>
    <row r="658" spans="2:65" s="1" customFormat="1" ht="40.5">
      <c r="B658" s="41"/>
      <c r="D658" s="195" t="s">
        <v>639</v>
      </c>
      <c r="F658" s="228" t="s">
        <v>1127</v>
      </c>
      <c r="I658" s="229"/>
      <c r="L658" s="41"/>
      <c r="M658" s="230"/>
      <c r="N658" s="42"/>
      <c r="O658" s="42"/>
      <c r="P658" s="42"/>
      <c r="Q658" s="42"/>
      <c r="R658" s="42"/>
      <c r="S658" s="42"/>
      <c r="T658" s="70"/>
      <c r="AT658" s="24" t="s">
        <v>639</v>
      </c>
      <c r="AU658" s="24" t="s">
        <v>84</v>
      </c>
    </row>
    <row r="659" spans="2:65" s="1" customFormat="1" ht="20.45" customHeight="1">
      <c r="B659" s="181"/>
      <c r="C659" s="182" t="s">
        <v>1128</v>
      </c>
      <c r="D659" s="182" t="s">
        <v>214</v>
      </c>
      <c r="E659" s="183" t="s">
        <v>1129</v>
      </c>
      <c r="F659" s="184" t="s">
        <v>1130</v>
      </c>
      <c r="G659" s="185" t="s">
        <v>111</v>
      </c>
      <c r="H659" s="186">
        <v>3.9430000000000001</v>
      </c>
      <c r="I659" s="187"/>
      <c r="J659" s="188">
        <f>ROUND(I659*H659,2)</f>
        <v>0</v>
      </c>
      <c r="K659" s="184" t="s">
        <v>218</v>
      </c>
      <c r="L659" s="41"/>
      <c r="M659" s="189" t="s">
        <v>5</v>
      </c>
      <c r="N659" s="190" t="s">
        <v>47</v>
      </c>
      <c r="O659" s="42"/>
      <c r="P659" s="191">
        <f>O659*H659</f>
        <v>0</v>
      </c>
      <c r="Q659" s="191">
        <v>0</v>
      </c>
      <c r="R659" s="191">
        <f>Q659*H659</f>
        <v>0</v>
      </c>
      <c r="S659" s="191">
        <v>1.4E-2</v>
      </c>
      <c r="T659" s="192">
        <f>S659*H659</f>
        <v>5.5202000000000001E-2</v>
      </c>
      <c r="AR659" s="24" t="s">
        <v>285</v>
      </c>
      <c r="AT659" s="24" t="s">
        <v>214</v>
      </c>
      <c r="AU659" s="24" t="s">
        <v>84</v>
      </c>
      <c r="AY659" s="24" t="s">
        <v>210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4" t="s">
        <v>24</v>
      </c>
      <c r="BK659" s="193">
        <f>ROUND(I659*H659,2)</f>
        <v>0</v>
      </c>
      <c r="BL659" s="24" t="s">
        <v>285</v>
      </c>
      <c r="BM659" s="24" t="s">
        <v>1131</v>
      </c>
    </row>
    <row r="660" spans="2:65" s="13" customFormat="1">
      <c r="B660" s="202"/>
      <c r="D660" s="195" t="s">
        <v>221</v>
      </c>
      <c r="E660" s="203" t="s">
        <v>5</v>
      </c>
      <c r="F660" s="204" t="s">
        <v>880</v>
      </c>
      <c r="H660" s="205">
        <v>3.9430000000000001</v>
      </c>
      <c r="I660" s="206"/>
      <c r="L660" s="202"/>
      <c r="M660" s="207"/>
      <c r="N660" s="208"/>
      <c r="O660" s="208"/>
      <c r="P660" s="208"/>
      <c r="Q660" s="208"/>
      <c r="R660" s="208"/>
      <c r="S660" s="208"/>
      <c r="T660" s="209"/>
      <c r="AT660" s="203" t="s">
        <v>221</v>
      </c>
      <c r="AU660" s="203" t="s">
        <v>84</v>
      </c>
      <c r="AV660" s="13" t="s">
        <v>84</v>
      </c>
      <c r="AW660" s="13" t="s">
        <v>39</v>
      </c>
      <c r="AX660" s="13" t="s">
        <v>24</v>
      </c>
      <c r="AY660" s="203" t="s">
        <v>210</v>
      </c>
    </row>
    <row r="661" spans="2:65" s="1" customFormat="1" ht="20.45" customHeight="1">
      <c r="B661" s="181"/>
      <c r="C661" s="182" t="s">
        <v>1132</v>
      </c>
      <c r="D661" s="182" t="s">
        <v>214</v>
      </c>
      <c r="E661" s="183" t="s">
        <v>1133</v>
      </c>
      <c r="F661" s="184" t="s">
        <v>1134</v>
      </c>
      <c r="G661" s="185" t="s">
        <v>111</v>
      </c>
      <c r="H661" s="186">
        <v>5.3879999999999999</v>
      </c>
      <c r="I661" s="187"/>
      <c r="J661" s="188">
        <f>ROUND(I661*H661,2)</f>
        <v>0</v>
      </c>
      <c r="K661" s="184" t="s">
        <v>218</v>
      </c>
      <c r="L661" s="41"/>
      <c r="M661" s="189" t="s">
        <v>5</v>
      </c>
      <c r="N661" s="190" t="s">
        <v>47</v>
      </c>
      <c r="O661" s="42"/>
      <c r="P661" s="191">
        <f>O661*H661</f>
        <v>0</v>
      </c>
      <c r="Q661" s="191">
        <v>0</v>
      </c>
      <c r="R661" s="191">
        <f>Q661*H661</f>
        <v>0</v>
      </c>
      <c r="S661" s="191">
        <v>0</v>
      </c>
      <c r="T661" s="192">
        <f>S661*H661</f>
        <v>0</v>
      </c>
      <c r="AR661" s="24" t="s">
        <v>285</v>
      </c>
      <c r="AT661" s="24" t="s">
        <v>214</v>
      </c>
      <c r="AU661" s="24" t="s">
        <v>84</v>
      </c>
      <c r="AY661" s="24" t="s">
        <v>210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24" t="s">
        <v>24</v>
      </c>
      <c r="BK661" s="193">
        <f>ROUND(I661*H661,2)</f>
        <v>0</v>
      </c>
      <c r="BL661" s="24" t="s">
        <v>285</v>
      </c>
      <c r="BM661" s="24" t="s">
        <v>1135</v>
      </c>
    </row>
    <row r="662" spans="2:65" s="13" customFormat="1">
      <c r="B662" s="202"/>
      <c r="D662" s="195" t="s">
        <v>221</v>
      </c>
      <c r="E662" s="203" t="s">
        <v>5</v>
      </c>
      <c r="F662" s="204" t="s">
        <v>1136</v>
      </c>
      <c r="H662" s="205">
        <v>5.3879999999999999</v>
      </c>
      <c r="I662" s="206"/>
      <c r="L662" s="202"/>
      <c r="M662" s="207"/>
      <c r="N662" s="208"/>
      <c r="O662" s="208"/>
      <c r="P662" s="208"/>
      <c r="Q662" s="208"/>
      <c r="R662" s="208"/>
      <c r="S662" s="208"/>
      <c r="T662" s="209"/>
      <c r="AT662" s="203" t="s">
        <v>221</v>
      </c>
      <c r="AU662" s="203" t="s">
        <v>84</v>
      </c>
      <c r="AV662" s="13" t="s">
        <v>84</v>
      </c>
      <c r="AW662" s="13" t="s">
        <v>39</v>
      </c>
      <c r="AX662" s="13" t="s">
        <v>24</v>
      </c>
      <c r="AY662" s="203" t="s">
        <v>210</v>
      </c>
    </row>
    <row r="663" spans="2:65" s="1" customFormat="1" ht="20.45" customHeight="1">
      <c r="B663" s="181"/>
      <c r="C663" s="182" t="s">
        <v>1137</v>
      </c>
      <c r="D663" s="182" t="s">
        <v>214</v>
      </c>
      <c r="E663" s="183" t="s">
        <v>1138</v>
      </c>
      <c r="F663" s="184" t="s">
        <v>1139</v>
      </c>
      <c r="G663" s="185" t="s">
        <v>510</v>
      </c>
      <c r="H663" s="186">
        <v>15.38</v>
      </c>
      <c r="I663" s="187"/>
      <c r="J663" s="188">
        <f>ROUND(I663*H663,2)</f>
        <v>0</v>
      </c>
      <c r="K663" s="184" t="s">
        <v>218</v>
      </c>
      <c r="L663" s="41"/>
      <c r="M663" s="189" t="s">
        <v>5</v>
      </c>
      <c r="N663" s="190" t="s">
        <v>47</v>
      </c>
      <c r="O663" s="42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AR663" s="24" t="s">
        <v>285</v>
      </c>
      <c r="AT663" s="24" t="s">
        <v>214</v>
      </c>
      <c r="AU663" s="24" t="s">
        <v>84</v>
      </c>
      <c r="AY663" s="24" t="s">
        <v>210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24" t="s">
        <v>24</v>
      </c>
      <c r="BK663" s="193">
        <f>ROUND(I663*H663,2)</f>
        <v>0</v>
      </c>
      <c r="BL663" s="24" t="s">
        <v>285</v>
      </c>
      <c r="BM663" s="24" t="s">
        <v>1140</v>
      </c>
    </row>
    <row r="664" spans="2:65" s="13" customFormat="1">
      <c r="B664" s="202"/>
      <c r="D664" s="195" t="s">
        <v>221</v>
      </c>
      <c r="E664" s="203" t="s">
        <v>5</v>
      </c>
      <c r="F664" s="204" t="s">
        <v>1141</v>
      </c>
      <c r="H664" s="205">
        <v>15.38</v>
      </c>
      <c r="I664" s="206"/>
      <c r="L664" s="202"/>
      <c r="M664" s="207"/>
      <c r="N664" s="208"/>
      <c r="O664" s="208"/>
      <c r="P664" s="208"/>
      <c r="Q664" s="208"/>
      <c r="R664" s="208"/>
      <c r="S664" s="208"/>
      <c r="T664" s="209"/>
      <c r="AT664" s="203" t="s">
        <v>221</v>
      </c>
      <c r="AU664" s="203" t="s">
        <v>84</v>
      </c>
      <c r="AV664" s="13" t="s">
        <v>84</v>
      </c>
      <c r="AW664" s="13" t="s">
        <v>39</v>
      </c>
      <c r="AX664" s="13" t="s">
        <v>24</v>
      </c>
      <c r="AY664" s="203" t="s">
        <v>210</v>
      </c>
    </row>
    <row r="665" spans="2:65" s="1" customFormat="1" ht="14.45" customHeight="1">
      <c r="B665" s="181"/>
      <c r="C665" s="218" t="s">
        <v>1142</v>
      </c>
      <c r="D665" s="218" t="s">
        <v>374</v>
      </c>
      <c r="E665" s="219" t="s">
        <v>1143</v>
      </c>
      <c r="F665" s="220" t="s">
        <v>1144</v>
      </c>
      <c r="G665" s="221" t="s">
        <v>119</v>
      </c>
      <c r="H665" s="222">
        <v>0.182</v>
      </c>
      <c r="I665" s="223"/>
      <c r="J665" s="224">
        <f>ROUND(I665*H665,2)</f>
        <v>0</v>
      </c>
      <c r="K665" s="220" t="s">
        <v>5</v>
      </c>
      <c r="L665" s="225"/>
      <c r="M665" s="226" t="s">
        <v>5</v>
      </c>
      <c r="N665" s="227" t="s">
        <v>47</v>
      </c>
      <c r="O665" s="42"/>
      <c r="P665" s="191">
        <f>O665*H665</f>
        <v>0</v>
      </c>
      <c r="Q665" s="191">
        <v>0.5</v>
      </c>
      <c r="R665" s="191">
        <f>Q665*H665</f>
        <v>9.0999999999999998E-2</v>
      </c>
      <c r="S665" s="191">
        <v>0</v>
      </c>
      <c r="T665" s="192">
        <f>S665*H665</f>
        <v>0</v>
      </c>
      <c r="AR665" s="24" t="s">
        <v>377</v>
      </c>
      <c r="AT665" s="24" t="s">
        <v>374</v>
      </c>
      <c r="AU665" s="24" t="s">
        <v>84</v>
      </c>
      <c r="AY665" s="24" t="s">
        <v>210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24" t="s">
        <v>24</v>
      </c>
      <c r="BK665" s="193">
        <f>ROUND(I665*H665,2)</f>
        <v>0</v>
      </c>
      <c r="BL665" s="24" t="s">
        <v>285</v>
      </c>
      <c r="BM665" s="24" t="s">
        <v>1145</v>
      </c>
    </row>
    <row r="666" spans="2:65" s="13" customFormat="1">
      <c r="B666" s="202"/>
      <c r="D666" s="195" t="s">
        <v>221</v>
      </c>
      <c r="E666" s="203" t="s">
        <v>5</v>
      </c>
      <c r="F666" s="204" t="s">
        <v>1146</v>
      </c>
      <c r="H666" s="205">
        <v>9.7000000000000003E-2</v>
      </c>
      <c r="I666" s="206"/>
      <c r="L666" s="202"/>
      <c r="M666" s="207"/>
      <c r="N666" s="208"/>
      <c r="O666" s="208"/>
      <c r="P666" s="208"/>
      <c r="Q666" s="208"/>
      <c r="R666" s="208"/>
      <c r="S666" s="208"/>
      <c r="T666" s="209"/>
      <c r="AT666" s="203" t="s">
        <v>221</v>
      </c>
      <c r="AU666" s="203" t="s">
        <v>84</v>
      </c>
      <c r="AV666" s="13" t="s">
        <v>84</v>
      </c>
      <c r="AW666" s="13" t="s">
        <v>39</v>
      </c>
      <c r="AX666" s="13" t="s">
        <v>76</v>
      </c>
      <c r="AY666" s="203" t="s">
        <v>210</v>
      </c>
    </row>
    <row r="667" spans="2:65" s="13" customFormat="1">
      <c r="B667" s="202"/>
      <c r="D667" s="195" t="s">
        <v>221</v>
      </c>
      <c r="E667" s="203" t="s">
        <v>5</v>
      </c>
      <c r="F667" s="204" t="s">
        <v>1147</v>
      </c>
      <c r="H667" s="205">
        <v>8.5000000000000006E-2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221</v>
      </c>
      <c r="AU667" s="203" t="s">
        <v>84</v>
      </c>
      <c r="AV667" s="13" t="s">
        <v>84</v>
      </c>
      <c r="AW667" s="13" t="s">
        <v>39</v>
      </c>
      <c r="AX667" s="13" t="s">
        <v>76</v>
      </c>
      <c r="AY667" s="203" t="s">
        <v>210</v>
      </c>
    </row>
    <row r="668" spans="2:65" s="14" customFormat="1">
      <c r="B668" s="210"/>
      <c r="D668" s="195" t="s">
        <v>221</v>
      </c>
      <c r="E668" s="211" t="s">
        <v>5</v>
      </c>
      <c r="F668" s="212" t="s">
        <v>239</v>
      </c>
      <c r="H668" s="213">
        <v>0.182</v>
      </c>
      <c r="I668" s="214"/>
      <c r="L668" s="210"/>
      <c r="M668" s="215"/>
      <c r="N668" s="216"/>
      <c r="O668" s="216"/>
      <c r="P668" s="216"/>
      <c r="Q668" s="216"/>
      <c r="R668" s="216"/>
      <c r="S668" s="216"/>
      <c r="T668" s="217"/>
      <c r="AT668" s="211" t="s">
        <v>221</v>
      </c>
      <c r="AU668" s="211" t="s">
        <v>84</v>
      </c>
      <c r="AV668" s="14" t="s">
        <v>219</v>
      </c>
      <c r="AW668" s="14" t="s">
        <v>39</v>
      </c>
      <c r="AX668" s="14" t="s">
        <v>24</v>
      </c>
      <c r="AY668" s="211" t="s">
        <v>210</v>
      </c>
    </row>
    <row r="669" spans="2:65" s="1" customFormat="1" ht="20.45" customHeight="1">
      <c r="B669" s="181"/>
      <c r="C669" s="182" t="s">
        <v>1148</v>
      </c>
      <c r="D669" s="182" t="s">
        <v>214</v>
      </c>
      <c r="E669" s="183" t="s">
        <v>1149</v>
      </c>
      <c r="F669" s="184" t="s">
        <v>1150</v>
      </c>
      <c r="G669" s="185" t="s">
        <v>871</v>
      </c>
      <c r="H669" s="231"/>
      <c r="I669" s="187"/>
      <c r="J669" s="188">
        <f>ROUND(I669*H669,2)</f>
        <v>0</v>
      </c>
      <c r="K669" s="184" t="s">
        <v>218</v>
      </c>
      <c r="L669" s="41"/>
      <c r="M669" s="189" t="s">
        <v>5</v>
      </c>
      <c r="N669" s="190" t="s">
        <v>47</v>
      </c>
      <c r="O669" s="42"/>
      <c r="P669" s="191">
        <f>O669*H669</f>
        <v>0</v>
      </c>
      <c r="Q669" s="191">
        <v>0</v>
      </c>
      <c r="R669" s="191">
        <f>Q669*H669</f>
        <v>0</v>
      </c>
      <c r="S669" s="191">
        <v>0</v>
      </c>
      <c r="T669" s="192">
        <f>S669*H669</f>
        <v>0</v>
      </c>
      <c r="AR669" s="24" t="s">
        <v>285</v>
      </c>
      <c r="AT669" s="24" t="s">
        <v>214</v>
      </c>
      <c r="AU669" s="24" t="s">
        <v>84</v>
      </c>
      <c r="AY669" s="24" t="s">
        <v>210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24" t="s">
        <v>24</v>
      </c>
      <c r="BK669" s="193">
        <f>ROUND(I669*H669,2)</f>
        <v>0</v>
      </c>
      <c r="BL669" s="24" t="s">
        <v>285</v>
      </c>
      <c r="BM669" s="24" t="s">
        <v>1151</v>
      </c>
    </row>
    <row r="670" spans="2:65" s="11" customFormat="1" ht="29.85" customHeight="1">
      <c r="B670" s="168"/>
      <c r="D670" s="169" t="s">
        <v>75</v>
      </c>
      <c r="E670" s="179" t="s">
        <v>1152</v>
      </c>
      <c r="F670" s="179" t="s">
        <v>1153</v>
      </c>
      <c r="I670" s="171"/>
      <c r="J670" s="180">
        <f>BK670</f>
        <v>0</v>
      </c>
      <c r="L670" s="168"/>
      <c r="M670" s="173"/>
      <c r="N670" s="174"/>
      <c r="O670" s="174"/>
      <c r="P670" s="175">
        <f>SUM(P671:P677)</f>
        <v>0</v>
      </c>
      <c r="Q670" s="174"/>
      <c r="R670" s="175">
        <f>SUM(R671:R677)</f>
        <v>0.82542887999999992</v>
      </c>
      <c r="S670" s="174"/>
      <c r="T670" s="176">
        <f>SUM(T671:T677)</f>
        <v>0</v>
      </c>
      <c r="AR670" s="169" t="s">
        <v>84</v>
      </c>
      <c r="AT670" s="177" t="s">
        <v>75</v>
      </c>
      <c r="AU670" s="177" t="s">
        <v>24</v>
      </c>
      <c r="AY670" s="169" t="s">
        <v>210</v>
      </c>
      <c r="BK670" s="178">
        <f>SUM(BK671:BK677)</f>
        <v>0</v>
      </c>
    </row>
    <row r="671" spans="2:65" s="1" customFormat="1" ht="20.45" customHeight="1">
      <c r="B671" s="181"/>
      <c r="C671" s="182" t="s">
        <v>1154</v>
      </c>
      <c r="D671" s="182" t="s">
        <v>214</v>
      </c>
      <c r="E671" s="183" t="s">
        <v>1155</v>
      </c>
      <c r="F671" s="184" t="s">
        <v>1156</v>
      </c>
      <c r="G671" s="185" t="s">
        <v>111</v>
      </c>
      <c r="H671" s="186">
        <v>27.54</v>
      </c>
      <c r="I671" s="187"/>
      <c r="J671" s="188">
        <f>ROUND(I671*H671,2)</f>
        <v>0</v>
      </c>
      <c r="K671" s="184" t="s">
        <v>218</v>
      </c>
      <c r="L671" s="41"/>
      <c r="M671" s="189" t="s">
        <v>5</v>
      </c>
      <c r="N671" s="190" t="s">
        <v>47</v>
      </c>
      <c r="O671" s="42"/>
      <c r="P671" s="191">
        <f>O671*H671</f>
        <v>0</v>
      </c>
      <c r="Q671" s="191">
        <v>0</v>
      </c>
      <c r="R671" s="191">
        <f>Q671*H671</f>
        <v>0</v>
      </c>
      <c r="S671" s="191">
        <v>0</v>
      </c>
      <c r="T671" s="192">
        <f>S671*H671</f>
        <v>0</v>
      </c>
      <c r="AR671" s="24" t="s">
        <v>285</v>
      </c>
      <c r="AT671" s="24" t="s">
        <v>214</v>
      </c>
      <c r="AU671" s="24" t="s">
        <v>84</v>
      </c>
      <c r="AY671" s="24" t="s">
        <v>210</v>
      </c>
      <c r="BE671" s="193">
        <f>IF(N671="základní",J671,0)</f>
        <v>0</v>
      </c>
      <c r="BF671" s="193">
        <f>IF(N671="snížená",J671,0)</f>
        <v>0</v>
      </c>
      <c r="BG671" s="193">
        <f>IF(N671="zákl. přenesená",J671,0)</f>
        <v>0</v>
      </c>
      <c r="BH671" s="193">
        <f>IF(N671="sníž. přenesená",J671,0)</f>
        <v>0</v>
      </c>
      <c r="BI671" s="193">
        <f>IF(N671="nulová",J671,0)</f>
        <v>0</v>
      </c>
      <c r="BJ671" s="24" t="s">
        <v>24</v>
      </c>
      <c r="BK671" s="193">
        <f>ROUND(I671*H671,2)</f>
        <v>0</v>
      </c>
      <c r="BL671" s="24" t="s">
        <v>285</v>
      </c>
      <c r="BM671" s="24" t="s">
        <v>1157</v>
      </c>
    </row>
    <row r="672" spans="2:65" s="1" customFormat="1" ht="14.45" customHeight="1">
      <c r="B672" s="181"/>
      <c r="C672" s="218" t="s">
        <v>1158</v>
      </c>
      <c r="D672" s="218" t="s">
        <v>374</v>
      </c>
      <c r="E672" s="219" t="s">
        <v>1159</v>
      </c>
      <c r="F672" s="220" t="s">
        <v>1160</v>
      </c>
      <c r="G672" s="221" t="s">
        <v>111</v>
      </c>
      <c r="H672" s="222">
        <v>30.294</v>
      </c>
      <c r="I672" s="223"/>
      <c r="J672" s="224">
        <f>ROUND(I672*H672,2)</f>
        <v>0</v>
      </c>
      <c r="K672" s="220" t="s">
        <v>5</v>
      </c>
      <c r="L672" s="225"/>
      <c r="M672" s="226" t="s">
        <v>5</v>
      </c>
      <c r="N672" s="227" t="s">
        <v>47</v>
      </c>
      <c r="O672" s="42"/>
      <c r="P672" s="191">
        <f>O672*H672</f>
        <v>0</v>
      </c>
      <c r="Q672" s="191">
        <v>1.2E-4</v>
      </c>
      <c r="R672" s="191">
        <f>Q672*H672</f>
        <v>3.6352800000000003E-3</v>
      </c>
      <c r="S672" s="191">
        <v>0</v>
      </c>
      <c r="T672" s="192">
        <f>S672*H672</f>
        <v>0</v>
      </c>
      <c r="AR672" s="24" t="s">
        <v>377</v>
      </c>
      <c r="AT672" s="24" t="s">
        <v>374</v>
      </c>
      <c r="AU672" s="24" t="s">
        <v>84</v>
      </c>
      <c r="AY672" s="24" t="s">
        <v>210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24" t="s">
        <v>24</v>
      </c>
      <c r="BK672" s="193">
        <f>ROUND(I672*H672,2)</f>
        <v>0</v>
      </c>
      <c r="BL672" s="24" t="s">
        <v>285</v>
      </c>
      <c r="BM672" s="24" t="s">
        <v>1161</v>
      </c>
    </row>
    <row r="673" spans="2:65" s="13" customFormat="1">
      <c r="B673" s="202"/>
      <c r="D673" s="195" t="s">
        <v>221</v>
      </c>
      <c r="F673" s="204" t="s">
        <v>1162</v>
      </c>
      <c r="H673" s="205">
        <v>30.294</v>
      </c>
      <c r="I673" s="206"/>
      <c r="L673" s="202"/>
      <c r="M673" s="207"/>
      <c r="N673" s="208"/>
      <c r="O673" s="208"/>
      <c r="P673" s="208"/>
      <c r="Q673" s="208"/>
      <c r="R673" s="208"/>
      <c r="S673" s="208"/>
      <c r="T673" s="209"/>
      <c r="AT673" s="203" t="s">
        <v>221</v>
      </c>
      <c r="AU673" s="203" t="s">
        <v>84</v>
      </c>
      <c r="AV673" s="13" t="s">
        <v>84</v>
      </c>
      <c r="AW673" s="13" t="s">
        <v>6</v>
      </c>
      <c r="AX673" s="13" t="s">
        <v>24</v>
      </c>
      <c r="AY673" s="203" t="s">
        <v>210</v>
      </c>
    </row>
    <row r="674" spans="2:65" s="1" customFormat="1" ht="14.45" customHeight="1">
      <c r="B674" s="181"/>
      <c r="C674" s="182" t="s">
        <v>1163</v>
      </c>
      <c r="D674" s="182" t="s">
        <v>214</v>
      </c>
      <c r="E674" s="183" t="s">
        <v>1164</v>
      </c>
      <c r="F674" s="184" t="s">
        <v>1165</v>
      </c>
      <c r="G674" s="185" t="s">
        <v>111</v>
      </c>
      <c r="H674" s="186">
        <v>27.54</v>
      </c>
      <c r="I674" s="187"/>
      <c r="J674" s="188">
        <f>ROUND(I674*H674,2)</f>
        <v>0</v>
      </c>
      <c r="K674" s="184" t="s">
        <v>5</v>
      </c>
      <c r="L674" s="41"/>
      <c r="M674" s="189" t="s">
        <v>5</v>
      </c>
      <c r="N674" s="190" t="s">
        <v>47</v>
      </c>
      <c r="O674" s="42"/>
      <c r="P674" s="191">
        <f>O674*H674</f>
        <v>0</v>
      </c>
      <c r="Q674" s="191">
        <v>2.9839999999999998E-2</v>
      </c>
      <c r="R674" s="191">
        <f>Q674*H674</f>
        <v>0.8217935999999999</v>
      </c>
      <c r="S674" s="191">
        <v>0</v>
      </c>
      <c r="T674" s="192">
        <f>S674*H674</f>
        <v>0</v>
      </c>
      <c r="AR674" s="24" t="s">
        <v>285</v>
      </c>
      <c r="AT674" s="24" t="s">
        <v>214</v>
      </c>
      <c r="AU674" s="24" t="s">
        <v>84</v>
      </c>
      <c r="AY674" s="24" t="s">
        <v>210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24" t="s">
        <v>24</v>
      </c>
      <c r="BK674" s="193">
        <f>ROUND(I674*H674,2)</f>
        <v>0</v>
      </c>
      <c r="BL674" s="24" t="s">
        <v>285</v>
      </c>
      <c r="BM674" s="24" t="s">
        <v>1166</v>
      </c>
    </row>
    <row r="675" spans="2:65" s="13" customFormat="1">
      <c r="B675" s="202"/>
      <c r="D675" s="195" t="s">
        <v>221</v>
      </c>
      <c r="E675" s="203" t="s">
        <v>5</v>
      </c>
      <c r="F675" s="204" t="s">
        <v>1167</v>
      </c>
      <c r="H675" s="205">
        <v>27.54</v>
      </c>
      <c r="I675" s="206"/>
      <c r="L675" s="202"/>
      <c r="M675" s="207"/>
      <c r="N675" s="208"/>
      <c r="O675" s="208"/>
      <c r="P675" s="208"/>
      <c r="Q675" s="208"/>
      <c r="R675" s="208"/>
      <c r="S675" s="208"/>
      <c r="T675" s="209"/>
      <c r="AT675" s="203" t="s">
        <v>221</v>
      </c>
      <c r="AU675" s="203" t="s">
        <v>84</v>
      </c>
      <c r="AV675" s="13" t="s">
        <v>84</v>
      </c>
      <c r="AW675" s="13" t="s">
        <v>39</v>
      </c>
      <c r="AX675" s="13" t="s">
        <v>76</v>
      </c>
      <c r="AY675" s="203" t="s">
        <v>210</v>
      </c>
    </row>
    <row r="676" spans="2:65" s="14" customFormat="1">
      <c r="B676" s="210"/>
      <c r="D676" s="195" t="s">
        <v>221</v>
      </c>
      <c r="E676" s="211" t="s">
        <v>113</v>
      </c>
      <c r="F676" s="212" t="s">
        <v>239</v>
      </c>
      <c r="H676" s="213">
        <v>27.54</v>
      </c>
      <c r="I676" s="214"/>
      <c r="L676" s="210"/>
      <c r="M676" s="215"/>
      <c r="N676" s="216"/>
      <c r="O676" s="216"/>
      <c r="P676" s="216"/>
      <c r="Q676" s="216"/>
      <c r="R676" s="216"/>
      <c r="S676" s="216"/>
      <c r="T676" s="217"/>
      <c r="AT676" s="211" t="s">
        <v>221</v>
      </c>
      <c r="AU676" s="211" t="s">
        <v>84</v>
      </c>
      <c r="AV676" s="14" t="s">
        <v>219</v>
      </c>
      <c r="AW676" s="14" t="s">
        <v>39</v>
      </c>
      <c r="AX676" s="14" t="s">
        <v>24</v>
      </c>
      <c r="AY676" s="211" t="s">
        <v>210</v>
      </c>
    </row>
    <row r="677" spans="2:65" s="1" customFormat="1" ht="20.45" customHeight="1">
      <c r="B677" s="181"/>
      <c r="C677" s="182" t="s">
        <v>1168</v>
      </c>
      <c r="D677" s="182" t="s">
        <v>214</v>
      </c>
      <c r="E677" s="183" t="s">
        <v>1169</v>
      </c>
      <c r="F677" s="184" t="s">
        <v>1170</v>
      </c>
      <c r="G677" s="185" t="s">
        <v>871</v>
      </c>
      <c r="H677" s="231"/>
      <c r="I677" s="187"/>
      <c r="J677" s="188">
        <f>ROUND(I677*H677,2)</f>
        <v>0</v>
      </c>
      <c r="K677" s="184" t="s">
        <v>218</v>
      </c>
      <c r="L677" s="41"/>
      <c r="M677" s="189" t="s">
        <v>5</v>
      </c>
      <c r="N677" s="190" t="s">
        <v>47</v>
      </c>
      <c r="O677" s="42"/>
      <c r="P677" s="191">
        <f>O677*H677</f>
        <v>0</v>
      </c>
      <c r="Q677" s="191">
        <v>0</v>
      </c>
      <c r="R677" s="191">
        <f>Q677*H677</f>
        <v>0</v>
      </c>
      <c r="S677" s="191">
        <v>0</v>
      </c>
      <c r="T677" s="192">
        <f>S677*H677</f>
        <v>0</v>
      </c>
      <c r="AR677" s="24" t="s">
        <v>285</v>
      </c>
      <c r="AT677" s="24" t="s">
        <v>214</v>
      </c>
      <c r="AU677" s="24" t="s">
        <v>84</v>
      </c>
      <c r="AY677" s="24" t="s">
        <v>210</v>
      </c>
      <c r="BE677" s="193">
        <f>IF(N677="základní",J677,0)</f>
        <v>0</v>
      </c>
      <c r="BF677" s="193">
        <f>IF(N677="snížená",J677,0)</f>
        <v>0</v>
      </c>
      <c r="BG677" s="193">
        <f>IF(N677="zákl. přenesená",J677,0)</f>
        <v>0</v>
      </c>
      <c r="BH677" s="193">
        <f>IF(N677="sníž. přenesená",J677,0)</f>
        <v>0</v>
      </c>
      <c r="BI677" s="193">
        <f>IF(N677="nulová",J677,0)</f>
        <v>0</v>
      </c>
      <c r="BJ677" s="24" t="s">
        <v>24</v>
      </c>
      <c r="BK677" s="193">
        <f>ROUND(I677*H677,2)</f>
        <v>0</v>
      </c>
      <c r="BL677" s="24" t="s">
        <v>285</v>
      </c>
      <c r="BM677" s="24" t="s">
        <v>1171</v>
      </c>
    </row>
    <row r="678" spans="2:65" s="11" customFormat="1" ht="29.85" customHeight="1">
      <c r="B678" s="168"/>
      <c r="D678" s="169" t="s">
        <v>75</v>
      </c>
      <c r="E678" s="179" t="s">
        <v>1172</v>
      </c>
      <c r="F678" s="179" t="s">
        <v>1173</v>
      </c>
      <c r="I678" s="171"/>
      <c r="J678" s="180">
        <f>BK678</f>
        <v>0</v>
      </c>
      <c r="L678" s="168"/>
      <c r="M678" s="173"/>
      <c r="N678" s="174"/>
      <c r="O678" s="174"/>
      <c r="P678" s="175">
        <f>SUM(P679:P693)</f>
        <v>0</v>
      </c>
      <c r="Q678" s="174"/>
      <c r="R678" s="175">
        <f>SUM(R679:R693)</f>
        <v>3.0104000000000002E-2</v>
      </c>
      <c r="S678" s="174"/>
      <c r="T678" s="176">
        <f>SUM(T679:T693)</f>
        <v>0.18240671999999999</v>
      </c>
      <c r="AR678" s="169" t="s">
        <v>84</v>
      </c>
      <c r="AT678" s="177" t="s">
        <v>75</v>
      </c>
      <c r="AU678" s="177" t="s">
        <v>24</v>
      </c>
      <c r="AY678" s="169" t="s">
        <v>210</v>
      </c>
      <c r="BK678" s="178">
        <f>SUM(BK679:BK693)</f>
        <v>0</v>
      </c>
    </row>
    <row r="679" spans="2:65" s="1" customFormat="1" ht="14.45" customHeight="1">
      <c r="B679" s="181"/>
      <c r="C679" s="182" t="s">
        <v>1174</v>
      </c>
      <c r="D679" s="182" t="s">
        <v>214</v>
      </c>
      <c r="E679" s="183" t="s">
        <v>1175</v>
      </c>
      <c r="F679" s="184" t="s">
        <v>1176</v>
      </c>
      <c r="G679" s="185" t="s">
        <v>111</v>
      </c>
      <c r="H679" s="186">
        <v>33.381</v>
      </c>
      <c r="I679" s="187"/>
      <c r="J679" s="188">
        <f>ROUND(I679*H679,2)</f>
        <v>0</v>
      </c>
      <c r="K679" s="184" t="s">
        <v>218</v>
      </c>
      <c r="L679" s="41"/>
      <c r="M679" s="189" t="s">
        <v>5</v>
      </c>
      <c r="N679" s="190" t="s">
        <v>47</v>
      </c>
      <c r="O679" s="42"/>
      <c r="P679" s="191">
        <f>O679*H679</f>
        <v>0</v>
      </c>
      <c r="Q679" s="191">
        <v>0</v>
      </c>
      <c r="R679" s="191">
        <f>Q679*H679</f>
        <v>0</v>
      </c>
      <c r="S679" s="191">
        <v>3.1199999999999999E-3</v>
      </c>
      <c r="T679" s="192">
        <f>S679*H679</f>
        <v>0.10414872</v>
      </c>
      <c r="AR679" s="24" t="s">
        <v>285</v>
      </c>
      <c r="AT679" s="24" t="s">
        <v>214</v>
      </c>
      <c r="AU679" s="24" t="s">
        <v>84</v>
      </c>
      <c r="AY679" s="24" t="s">
        <v>210</v>
      </c>
      <c r="BE679" s="193">
        <f>IF(N679="základní",J679,0)</f>
        <v>0</v>
      </c>
      <c r="BF679" s="193">
        <f>IF(N679="snížená",J679,0)</f>
        <v>0</v>
      </c>
      <c r="BG679" s="193">
        <f>IF(N679="zákl. přenesená",J679,0)</f>
        <v>0</v>
      </c>
      <c r="BH679" s="193">
        <f>IF(N679="sníž. přenesená",J679,0)</f>
        <v>0</v>
      </c>
      <c r="BI679" s="193">
        <f>IF(N679="nulová",J679,0)</f>
        <v>0</v>
      </c>
      <c r="BJ679" s="24" t="s">
        <v>24</v>
      </c>
      <c r="BK679" s="193">
        <f>ROUND(I679*H679,2)</f>
        <v>0</v>
      </c>
      <c r="BL679" s="24" t="s">
        <v>285</v>
      </c>
      <c r="BM679" s="24" t="s">
        <v>1177</v>
      </c>
    </row>
    <row r="680" spans="2:65" s="13" customFormat="1">
      <c r="B680" s="202"/>
      <c r="D680" s="195" t="s">
        <v>221</v>
      </c>
      <c r="E680" s="203" t="s">
        <v>5</v>
      </c>
      <c r="F680" s="204" t="s">
        <v>1178</v>
      </c>
      <c r="H680" s="205">
        <v>28</v>
      </c>
      <c r="I680" s="206"/>
      <c r="L680" s="202"/>
      <c r="M680" s="207"/>
      <c r="N680" s="208"/>
      <c r="O680" s="208"/>
      <c r="P680" s="208"/>
      <c r="Q680" s="208"/>
      <c r="R680" s="208"/>
      <c r="S680" s="208"/>
      <c r="T680" s="209"/>
      <c r="AT680" s="203" t="s">
        <v>221</v>
      </c>
      <c r="AU680" s="203" t="s">
        <v>84</v>
      </c>
      <c r="AV680" s="13" t="s">
        <v>84</v>
      </c>
      <c r="AW680" s="13" t="s">
        <v>39</v>
      </c>
      <c r="AX680" s="13" t="s">
        <v>76</v>
      </c>
      <c r="AY680" s="203" t="s">
        <v>210</v>
      </c>
    </row>
    <row r="681" spans="2:65" s="13" customFormat="1">
      <c r="B681" s="202"/>
      <c r="D681" s="195" t="s">
        <v>221</v>
      </c>
      <c r="E681" s="203" t="s">
        <v>5</v>
      </c>
      <c r="F681" s="204" t="s">
        <v>1179</v>
      </c>
      <c r="H681" s="205">
        <v>4.181</v>
      </c>
      <c r="I681" s="206"/>
      <c r="L681" s="202"/>
      <c r="M681" s="207"/>
      <c r="N681" s="208"/>
      <c r="O681" s="208"/>
      <c r="P681" s="208"/>
      <c r="Q681" s="208"/>
      <c r="R681" s="208"/>
      <c r="S681" s="208"/>
      <c r="T681" s="209"/>
      <c r="AT681" s="203" t="s">
        <v>221</v>
      </c>
      <c r="AU681" s="203" t="s">
        <v>84</v>
      </c>
      <c r="AV681" s="13" t="s">
        <v>84</v>
      </c>
      <c r="AW681" s="13" t="s">
        <v>39</v>
      </c>
      <c r="AX681" s="13" t="s">
        <v>76</v>
      </c>
      <c r="AY681" s="203" t="s">
        <v>210</v>
      </c>
    </row>
    <row r="682" spans="2:65" s="13" customFormat="1">
      <c r="B682" s="202"/>
      <c r="D682" s="195" t="s">
        <v>221</v>
      </c>
      <c r="E682" s="203" t="s">
        <v>5</v>
      </c>
      <c r="F682" s="204" t="s">
        <v>1180</v>
      </c>
      <c r="H682" s="205">
        <v>1.2</v>
      </c>
      <c r="I682" s="206"/>
      <c r="L682" s="202"/>
      <c r="M682" s="207"/>
      <c r="N682" s="208"/>
      <c r="O682" s="208"/>
      <c r="P682" s="208"/>
      <c r="Q682" s="208"/>
      <c r="R682" s="208"/>
      <c r="S682" s="208"/>
      <c r="T682" s="209"/>
      <c r="AT682" s="203" t="s">
        <v>221</v>
      </c>
      <c r="AU682" s="203" t="s">
        <v>84</v>
      </c>
      <c r="AV682" s="13" t="s">
        <v>84</v>
      </c>
      <c r="AW682" s="13" t="s">
        <v>39</v>
      </c>
      <c r="AX682" s="13" t="s">
        <v>76</v>
      </c>
      <c r="AY682" s="203" t="s">
        <v>210</v>
      </c>
    </row>
    <row r="683" spans="2:65" s="14" customFormat="1">
      <c r="B683" s="210"/>
      <c r="D683" s="195" t="s">
        <v>221</v>
      </c>
      <c r="E683" s="211" t="s">
        <v>5</v>
      </c>
      <c r="F683" s="212" t="s">
        <v>239</v>
      </c>
      <c r="H683" s="213">
        <v>33.381</v>
      </c>
      <c r="I683" s="214"/>
      <c r="L683" s="210"/>
      <c r="M683" s="215"/>
      <c r="N683" s="216"/>
      <c r="O683" s="216"/>
      <c r="P683" s="216"/>
      <c r="Q683" s="216"/>
      <c r="R683" s="216"/>
      <c r="S683" s="216"/>
      <c r="T683" s="217"/>
      <c r="AT683" s="211" t="s">
        <v>221</v>
      </c>
      <c r="AU683" s="211" t="s">
        <v>84</v>
      </c>
      <c r="AV683" s="14" t="s">
        <v>219</v>
      </c>
      <c r="AW683" s="14" t="s">
        <v>39</v>
      </c>
      <c r="AX683" s="14" t="s">
        <v>24</v>
      </c>
      <c r="AY683" s="211" t="s">
        <v>210</v>
      </c>
    </row>
    <row r="684" spans="2:65" s="1" customFormat="1" ht="20.45" customHeight="1">
      <c r="B684" s="181"/>
      <c r="C684" s="182" t="s">
        <v>1181</v>
      </c>
      <c r="D684" s="182" t="s">
        <v>214</v>
      </c>
      <c r="E684" s="183" t="s">
        <v>1182</v>
      </c>
      <c r="F684" s="184" t="s">
        <v>1183</v>
      </c>
      <c r="G684" s="185" t="s">
        <v>510</v>
      </c>
      <c r="H684" s="186">
        <v>15.8</v>
      </c>
      <c r="I684" s="187"/>
      <c r="J684" s="188">
        <f>ROUND(I684*H684,2)</f>
        <v>0</v>
      </c>
      <c r="K684" s="184" t="s">
        <v>218</v>
      </c>
      <c r="L684" s="41"/>
      <c r="M684" s="189" t="s">
        <v>5</v>
      </c>
      <c r="N684" s="190" t="s">
        <v>47</v>
      </c>
      <c r="O684" s="42"/>
      <c r="P684" s="191">
        <f>O684*H684</f>
        <v>0</v>
      </c>
      <c r="Q684" s="191">
        <v>0</v>
      </c>
      <c r="R684" s="191">
        <f>Q684*H684</f>
        <v>0</v>
      </c>
      <c r="S684" s="191">
        <v>1.91E-3</v>
      </c>
      <c r="T684" s="192">
        <f>S684*H684</f>
        <v>3.0178000000000003E-2</v>
      </c>
      <c r="AR684" s="24" t="s">
        <v>285</v>
      </c>
      <c r="AT684" s="24" t="s">
        <v>214</v>
      </c>
      <c r="AU684" s="24" t="s">
        <v>84</v>
      </c>
      <c r="AY684" s="24" t="s">
        <v>210</v>
      </c>
      <c r="BE684" s="193">
        <f>IF(N684="základní",J684,0)</f>
        <v>0</v>
      </c>
      <c r="BF684" s="193">
        <f>IF(N684="snížená",J684,0)</f>
        <v>0</v>
      </c>
      <c r="BG684" s="193">
        <f>IF(N684="zákl. přenesená",J684,0)</f>
        <v>0</v>
      </c>
      <c r="BH684" s="193">
        <f>IF(N684="sníž. přenesená",J684,0)</f>
        <v>0</v>
      </c>
      <c r="BI684" s="193">
        <f>IF(N684="nulová",J684,0)</f>
        <v>0</v>
      </c>
      <c r="BJ684" s="24" t="s">
        <v>24</v>
      </c>
      <c r="BK684" s="193">
        <f>ROUND(I684*H684,2)</f>
        <v>0</v>
      </c>
      <c r="BL684" s="24" t="s">
        <v>285</v>
      </c>
      <c r="BM684" s="24" t="s">
        <v>1184</v>
      </c>
    </row>
    <row r="685" spans="2:65" s="13" customFormat="1">
      <c r="B685" s="202"/>
      <c r="D685" s="195" t="s">
        <v>221</v>
      </c>
      <c r="E685" s="203" t="s">
        <v>5</v>
      </c>
      <c r="F685" s="204" t="s">
        <v>1185</v>
      </c>
      <c r="H685" s="205">
        <v>15.8</v>
      </c>
      <c r="I685" s="206"/>
      <c r="L685" s="202"/>
      <c r="M685" s="207"/>
      <c r="N685" s="208"/>
      <c r="O685" s="208"/>
      <c r="P685" s="208"/>
      <c r="Q685" s="208"/>
      <c r="R685" s="208"/>
      <c r="S685" s="208"/>
      <c r="T685" s="209"/>
      <c r="AT685" s="203" t="s">
        <v>221</v>
      </c>
      <c r="AU685" s="203" t="s">
        <v>84</v>
      </c>
      <c r="AV685" s="13" t="s">
        <v>84</v>
      </c>
      <c r="AW685" s="13" t="s">
        <v>39</v>
      </c>
      <c r="AX685" s="13" t="s">
        <v>24</v>
      </c>
      <c r="AY685" s="203" t="s">
        <v>210</v>
      </c>
    </row>
    <row r="686" spans="2:65" s="1" customFormat="1" ht="14.45" customHeight="1">
      <c r="B686" s="181"/>
      <c r="C686" s="182" t="s">
        <v>1186</v>
      </c>
      <c r="D686" s="182" t="s">
        <v>214</v>
      </c>
      <c r="E686" s="183" t="s">
        <v>1187</v>
      </c>
      <c r="F686" s="184" t="s">
        <v>1188</v>
      </c>
      <c r="G686" s="185" t="s">
        <v>510</v>
      </c>
      <c r="H686" s="186">
        <v>9.4</v>
      </c>
      <c r="I686" s="187"/>
      <c r="J686" s="188">
        <f>ROUND(I686*H686,2)</f>
        <v>0</v>
      </c>
      <c r="K686" s="184" t="s">
        <v>218</v>
      </c>
      <c r="L686" s="41"/>
      <c r="M686" s="189" t="s">
        <v>5</v>
      </c>
      <c r="N686" s="190" t="s">
        <v>47</v>
      </c>
      <c r="O686" s="42"/>
      <c r="P686" s="191">
        <f>O686*H686</f>
        <v>0</v>
      </c>
      <c r="Q686" s="191">
        <v>0</v>
      </c>
      <c r="R686" s="191">
        <f>Q686*H686</f>
        <v>0</v>
      </c>
      <c r="S686" s="191">
        <v>2.5999999999999999E-3</v>
      </c>
      <c r="T686" s="192">
        <f>S686*H686</f>
        <v>2.444E-2</v>
      </c>
      <c r="AR686" s="24" t="s">
        <v>285</v>
      </c>
      <c r="AT686" s="24" t="s">
        <v>214</v>
      </c>
      <c r="AU686" s="24" t="s">
        <v>84</v>
      </c>
      <c r="AY686" s="24" t="s">
        <v>210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24" t="s">
        <v>24</v>
      </c>
      <c r="BK686" s="193">
        <f>ROUND(I686*H686,2)</f>
        <v>0</v>
      </c>
      <c r="BL686" s="24" t="s">
        <v>285</v>
      </c>
      <c r="BM686" s="24" t="s">
        <v>1189</v>
      </c>
    </row>
    <row r="687" spans="2:65" s="13" customFormat="1">
      <c r="B687" s="202"/>
      <c r="D687" s="195" t="s">
        <v>221</v>
      </c>
      <c r="E687" s="203" t="s">
        <v>5</v>
      </c>
      <c r="F687" s="204" t="s">
        <v>1190</v>
      </c>
      <c r="H687" s="205">
        <v>9.4</v>
      </c>
      <c r="I687" s="206"/>
      <c r="L687" s="202"/>
      <c r="M687" s="207"/>
      <c r="N687" s="208"/>
      <c r="O687" s="208"/>
      <c r="P687" s="208"/>
      <c r="Q687" s="208"/>
      <c r="R687" s="208"/>
      <c r="S687" s="208"/>
      <c r="T687" s="209"/>
      <c r="AT687" s="203" t="s">
        <v>221</v>
      </c>
      <c r="AU687" s="203" t="s">
        <v>84</v>
      </c>
      <c r="AV687" s="13" t="s">
        <v>84</v>
      </c>
      <c r="AW687" s="13" t="s">
        <v>39</v>
      </c>
      <c r="AX687" s="13" t="s">
        <v>24</v>
      </c>
      <c r="AY687" s="203" t="s">
        <v>210</v>
      </c>
    </row>
    <row r="688" spans="2:65" s="1" customFormat="1" ht="14.45" customHeight="1">
      <c r="B688" s="181"/>
      <c r="C688" s="182" t="s">
        <v>1191</v>
      </c>
      <c r="D688" s="182" t="s">
        <v>214</v>
      </c>
      <c r="E688" s="183" t="s">
        <v>1192</v>
      </c>
      <c r="F688" s="184" t="s">
        <v>1193</v>
      </c>
      <c r="G688" s="185" t="s">
        <v>510</v>
      </c>
      <c r="H688" s="186">
        <v>6</v>
      </c>
      <c r="I688" s="187"/>
      <c r="J688" s="188">
        <f>ROUND(I688*H688,2)</f>
        <v>0</v>
      </c>
      <c r="K688" s="184" t="s">
        <v>218</v>
      </c>
      <c r="L688" s="41"/>
      <c r="M688" s="189" t="s">
        <v>5</v>
      </c>
      <c r="N688" s="190" t="s">
        <v>47</v>
      </c>
      <c r="O688" s="42"/>
      <c r="P688" s="191">
        <f>O688*H688</f>
        <v>0</v>
      </c>
      <c r="Q688" s="191">
        <v>0</v>
      </c>
      <c r="R688" s="191">
        <f>Q688*H688</f>
        <v>0</v>
      </c>
      <c r="S688" s="191">
        <v>3.9399999999999999E-3</v>
      </c>
      <c r="T688" s="192">
        <f>S688*H688</f>
        <v>2.3640000000000001E-2</v>
      </c>
      <c r="AR688" s="24" t="s">
        <v>285</v>
      </c>
      <c r="AT688" s="24" t="s">
        <v>214</v>
      </c>
      <c r="AU688" s="24" t="s">
        <v>84</v>
      </c>
      <c r="AY688" s="24" t="s">
        <v>210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24" t="s">
        <v>24</v>
      </c>
      <c r="BK688" s="193">
        <f>ROUND(I688*H688,2)</f>
        <v>0</v>
      </c>
      <c r="BL688" s="24" t="s">
        <v>285</v>
      </c>
      <c r="BM688" s="24" t="s">
        <v>1194</v>
      </c>
    </row>
    <row r="689" spans="2:65" s="13" customFormat="1">
      <c r="B689" s="202"/>
      <c r="D689" s="195" t="s">
        <v>221</v>
      </c>
      <c r="E689" s="203" t="s">
        <v>5</v>
      </c>
      <c r="F689" s="204" t="s">
        <v>1195</v>
      </c>
      <c r="H689" s="205">
        <v>6</v>
      </c>
      <c r="I689" s="206"/>
      <c r="L689" s="202"/>
      <c r="M689" s="207"/>
      <c r="N689" s="208"/>
      <c r="O689" s="208"/>
      <c r="P689" s="208"/>
      <c r="Q689" s="208"/>
      <c r="R689" s="208"/>
      <c r="S689" s="208"/>
      <c r="T689" s="209"/>
      <c r="AT689" s="203" t="s">
        <v>221</v>
      </c>
      <c r="AU689" s="203" t="s">
        <v>84</v>
      </c>
      <c r="AV689" s="13" t="s">
        <v>84</v>
      </c>
      <c r="AW689" s="13" t="s">
        <v>39</v>
      </c>
      <c r="AX689" s="13" t="s">
        <v>24</v>
      </c>
      <c r="AY689" s="203" t="s">
        <v>210</v>
      </c>
    </row>
    <row r="690" spans="2:65" s="1" customFormat="1" ht="20.45" customHeight="1">
      <c r="B690" s="181"/>
      <c r="C690" s="182" t="s">
        <v>1196</v>
      </c>
      <c r="D690" s="182" t="s">
        <v>214</v>
      </c>
      <c r="E690" s="183" t="s">
        <v>1197</v>
      </c>
      <c r="F690" s="184" t="s">
        <v>1198</v>
      </c>
      <c r="G690" s="185" t="s">
        <v>510</v>
      </c>
      <c r="H690" s="186">
        <v>7.8</v>
      </c>
      <c r="I690" s="187"/>
      <c r="J690" s="188">
        <f>ROUND(I690*H690,2)</f>
        <v>0</v>
      </c>
      <c r="K690" s="184" t="s">
        <v>218</v>
      </c>
      <c r="L690" s="41"/>
      <c r="M690" s="189" t="s">
        <v>5</v>
      </c>
      <c r="N690" s="190" t="s">
        <v>47</v>
      </c>
      <c r="O690" s="42"/>
      <c r="P690" s="191">
        <f>O690*H690</f>
        <v>0</v>
      </c>
      <c r="Q690" s="191">
        <v>2.8600000000000001E-3</v>
      </c>
      <c r="R690" s="191">
        <f>Q690*H690</f>
        <v>2.2308000000000001E-2</v>
      </c>
      <c r="S690" s="191">
        <v>0</v>
      </c>
      <c r="T690" s="192">
        <f>S690*H690</f>
        <v>0</v>
      </c>
      <c r="AR690" s="24" t="s">
        <v>285</v>
      </c>
      <c r="AT690" s="24" t="s">
        <v>214</v>
      </c>
      <c r="AU690" s="24" t="s">
        <v>84</v>
      </c>
      <c r="AY690" s="24" t="s">
        <v>210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24" t="s">
        <v>24</v>
      </c>
      <c r="BK690" s="193">
        <f>ROUND(I690*H690,2)</f>
        <v>0</v>
      </c>
      <c r="BL690" s="24" t="s">
        <v>285</v>
      </c>
      <c r="BM690" s="24" t="s">
        <v>1199</v>
      </c>
    </row>
    <row r="691" spans="2:65" s="1" customFormat="1" ht="20.45" customHeight="1">
      <c r="B691" s="181"/>
      <c r="C691" s="182" t="s">
        <v>1200</v>
      </c>
      <c r="D691" s="182" t="s">
        <v>214</v>
      </c>
      <c r="E691" s="183" t="s">
        <v>1201</v>
      </c>
      <c r="F691" s="184" t="s">
        <v>1202</v>
      </c>
      <c r="G691" s="185" t="s">
        <v>217</v>
      </c>
      <c r="H691" s="186">
        <v>1</v>
      </c>
      <c r="I691" s="187"/>
      <c r="J691" s="188">
        <f>ROUND(I691*H691,2)</f>
        <v>0</v>
      </c>
      <c r="K691" s="184" t="s">
        <v>218</v>
      </c>
      <c r="L691" s="41"/>
      <c r="M691" s="189" t="s">
        <v>5</v>
      </c>
      <c r="N691" s="190" t="s">
        <v>47</v>
      </c>
      <c r="O691" s="42"/>
      <c r="P691" s="191">
        <f>O691*H691</f>
        <v>0</v>
      </c>
      <c r="Q691" s="191">
        <v>4.8000000000000001E-4</v>
      </c>
      <c r="R691" s="191">
        <f>Q691*H691</f>
        <v>4.8000000000000001E-4</v>
      </c>
      <c r="S691" s="191">
        <v>0</v>
      </c>
      <c r="T691" s="192">
        <f>S691*H691</f>
        <v>0</v>
      </c>
      <c r="AR691" s="24" t="s">
        <v>285</v>
      </c>
      <c r="AT691" s="24" t="s">
        <v>214</v>
      </c>
      <c r="AU691" s="24" t="s">
        <v>84</v>
      </c>
      <c r="AY691" s="24" t="s">
        <v>210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24" t="s">
        <v>24</v>
      </c>
      <c r="BK691" s="193">
        <f>ROUND(I691*H691,2)</f>
        <v>0</v>
      </c>
      <c r="BL691" s="24" t="s">
        <v>285</v>
      </c>
      <c r="BM691" s="24" t="s">
        <v>1203</v>
      </c>
    </row>
    <row r="692" spans="2:65" s="1" customFormat="1" ht="20.45" customHeight="1">
      <c r="B692" s="181"/>
      <c r="C692" s="182" t="s">
        <v>1204</v>
      </c>
      <c r="D692" s="182" t="s">
        <v>214</v>
      </c>
      <c r="E692" s="183" t="s">
        <v>1205</v>
      </c>
      <c r="F692" s="184" t="s">
        <v>1206</v>
      </c>
      <c r="G692" s="185" t="s">
        <v>510</v>
      </c>
      <c r="H692" s="186">
        <v>3.1</v>
      </c>
      <c r="I692" s="187"/>
      <c r="J692" s="188">
        <f>ROUND(I692*H692,2)</f>
        <v>0</v>
      </c>
      <c r="K692" s="184" t="s">
        <v>218</v>
      </c>
      <c r="L692" s="41"/>
      <c r="M692" s="189" t="s">
        <v>5</v>
      </c>
      <c r="N692" s="190" t="s">
        <v>47</v>
      </c>
      <c r="O692" s="42"/>
      <c r="P692" s="191">
        <f>O692*H692</f>
        <v>0</v>
      </c>
      <c r="Q692" s="191">
        <v>2.3600000000000001E-3</v>
      </c>
      <c r="R692" s="191">
        <f>Q692*H692</f>
        <v>7.3160000000000005E-3</v>
      </c>
      <c r="S692" s="191">
        <v>0</v>
      </c>
      <c r="T692" s="192">
        <f>S692*H692</f>
        <v>0</v>
      </c>
      <c r="AR692" s="24" t="s">
        <v>285</v>
      </c>
      <c r="AT692" s="24" t="s">
        <v>214</v>
      </c>
      <c r="AU692" s="24" t="s">
        <v>84</v>
      </c>
      <c r="AY692" s="24" t="s">
        <v>210</v>
      </c>
      <c r="BE692" s="193">
        <f>IF(N692="základní",J692,0)</f>
        <v>0</v>
      </c>
      <c r="BF692" s="193">
        <f>IF(N692="snížená",J692,0)</f>
        <v>0</v>
      </c>
      <c r="BG692" s="193">
        <f>IF(N692="zákl. přenesená",J692,0)</f>
        <v>0</v>
      </c>
      <c r="BH692" s="193">
        <f>IF(N692="sníž. přenesená",J692,0)</f>
        <v>0</v>
      </c>
      <c r="BI692" s="193">
        <f>IF(N692="nulová",J692,0)</f>
        <v>0</v>
      </c>
      <c r="BJ692" s="24" t="s">
        <v>24</v>
      </c>
      <c r="BK692" s="193">
        <f>ROUND(I692*H692,2)</f>
        <v>0</v>
      </c>
      <c r="BL692" s="24" t="s">
        <v>285</v>
      </c>
      <c r="BM692" s="24" t="s">
        <v>1207</v>
      </c>
    </row>
    <row r="693" spans="2:65" s="1" customFormat="1" ht="20.45" customHeight="1">
      <c r="B693" s="181"/>
      <c r="C693" s="182" t="s">
        <v>1208</v>
      </c>
      <c r="D693" s="182" t="s">
        <v>214</v>
      </c>
      <c r="E693" s="183" t="s">
        <v>1209</v>
      </c>
      <c r="F693" s="184" t="s">
        <v>1210</v>
      </c>
      <c r="G693" s="185" t="s">
        <v>871</v>
      </c>
      <c r="H693" s="231"/>
      <c r="I693" s="187"/>
      <c r="J693" s="188">
        <f>ROUND(I693*H693,2)</f>
        <v>0</v>
      </c>
      <c r="K693" s="184" t="s">
        <v>218</v>
      </c>
      <c r="L693" s="41"/>
      <c r="M693" s="189" t="s">
        <v>5</v>
      </c>
      <c r="N693" s="190" t="s">
        <v>47</v>
      </c>
      <c r="O693" s="42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AR693" s="24" t="s">
        <v>285</v>
      </c>
      <c r="AT693" s="24" t="s">
        <v>214</v>
      </c>
      <c r="AU693" s="24" t="s">
        <v>84</v>
      </c>
      <c r="AY693" s="24" t="s">
        <v>210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24" t="s">
        <v>24</v>
      </c>
      <c r="BK693" s="193">
        <f>ROUND(I693*H693,2)</f>
        <v>0</v>
      </c>
      <c r="BL693" s="24" t="s">
        <v>285</v>
      </c>
      <c r="BM693" s="24" t="s">
        <v>1211</v>
      </c>
    </row>
    <row r="694" spans="2:65" s="11" customFormat="1" ht="29.85" customHeight="1">
      <c r="B694" s="168"/>
      <c r="D694" s="169" t="s">
        <v>75</v>
      </c>
      <c r="E694" s="179" t="s">
        <v>1212</v>
      </c>
      <c r="F694" s="179" t="s">
        <v>1213</v>
      </c>
      <c r="I694" s="171"/>
      <c r="J694" s="180">
        <f>BK694</f>
        <v>0</v>
      </c>
      <c r="L694" s="168"/>
      <c r="M694" s="173"/>
      <c r="N694" s="174"/>
      <c r="O694" s="174"/>
      <c r="P694" s="175">
        <f>SUM(P695:P712)</f>
        <v>0</v>
      </c>
      <c r="Q694" s="174"/>
      <c r="R694" s="175">
        <f>SUM(R695:R712)</f>
        <v>5.0378058799999996</v>
      </c>
      <c r="S694" s="174"/>
      <c r="T694" s="176">
        <f>SUM(T695:T712)</f>
        <v>0</v>
      </c>
      <c r="AR694" s="169" t="s">
        <v>84</v>
      </c>
      <c r="AT694" s="177" t="s">
        <v>75</v>
      </c>
      <c r="AU694" s="177" t="s">
        <v>24</v>
      </c>
      <c r="AY694" s="169" t="s">
        <v>210</v>
      </c>
      <c r="BK694" s="178">
        <f>SUM(BK695:BK712)</f>
        <v>0</v>
      </c>
    </row>
    <row r="695" spans="2:65" s="1" customFormat="1" ht="20.45" customHeight="1">
      <c r="B695" s="181"/>
      <c r="C695" s="182" t="s">
        <v>1214</v>
      </c>
      <c r="D695" s="182" t="s">
        <v>214</v>
      </c>
      <c r="E695" s="183" t="s">
        <v>1215</v>
      </c>
      <c r="F695" s="184" t="s">
        <v>1216</v>
      </c>
      <c r="G695" s="185" t="s">
        <v>510</v>
      </c>
      <c r="H695" s="186">
        <v>15.38</v>
      </c>
      <c r="I695" s="187"/>
      <c r="J695" s="188">
        <f>ROUND(I695*H695,2)</f>
        <v>0</v>
      </c>
      <c r="K695" s="184" t="s">
        <v>218</v>
      </c>
      <c r="L695" s="41"/>
      <c r="M695" s="189" t="s">
        <v>5</v>
      </c>
      <c r="N695" s="190" t="s">
        <v>47</v>
      </c>
      <c r="O695" s="42"/>
      <c r="P695" s="191">
        <f>O695*H695</f>
        <v>0</v>
      </c>
      <c r="Q695" s="191">
        <v>8.0000000000000007E-5</v>
      </c>
      <c r="R695" s="191">
        <f>Q695*H695</f>
        <v>1.2304000000000002E-3</v>
      </c>
      <c r="S695" s="191">
        <v>0</v>
      </c>
      <c r="T695" s="192">
        <f>S695*H695</f>
        <v>0</v>
      </c>
      <c r="AR695" s="24" t="s">
        <v>285</v>
      </c>
      <c r="AT695" s="24" t="s">
        <v>214</v>
      </c>
      <c r="AU695" s="24" t="s">
        <v>84</v>
      </c>
      <c r="AY695" s="24" t="s">
        <v>210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24" t="s">
        <v>24</v>
      </c>
      <c r="BK695" s="193">
        <f>ROUND(I695*H695,2)</f>
        <v>0</v>
      </c>
      <c r="BL695" s="24" t="s">
        <v>285</v>
      </c>
      <c r="BM695" s="24" t="s">
        <v>1217</v>
      </c>
    </row>
    <row r="696" spans="2:65" s="13" customFormat="1">
      <c r="B696" s="202"/>
      <c r="D696" s="195" t="s">
        <v>221</v>
      </c>
      <c r="E696" s="203" t="s">
        <v>5</v>
      </c>
      <c r="F696" s="204" t="s">
        <v>1141</v>
      </c>
      <c r="H696" s="205">
        <v>15.38</v>
      </c>
      <c r="I696" s="206"/>
      <c r="L696" s="202"/>
      <c r="M696" s="207"/>
      <c r="N696" s="208"/>
      <c r="O696" s="208"/>
      <c r="P696" s="208"/>
      <c r="Q696" s="208"/>
      <c r="R696" s="208"/>
      <c r="S696" s="208"/>
      <c r="T696" s="209"/>
      <c r="AT696" s="203" t="s">
        <v>221</v>
      </c>
      <c r="AU696" s="203" t="s">
        <v>84</v>
      </c>
      <c r="AV696" s="13" t="s">
        <v>84</v>
      </c>
      <c r="AW696" s="13" t="s">
        <v>39</v>
      </c>
      <c r="AX696" s="13" t="s">
        <v>24</v>
      </c>
      <c r="AY696" s="203" t="s">
        <v>210</v>
      </c>
    </row>
    <row r="697" spans="2:65" s="1" customFormat="1" ht="20.45" customHeight="1">
      <c r="B697" s="181"/>
      <c r="C697" s="182" t="s">
        <v>1218</v>
      </c>
      <c r="D697" s="182" t="s">
        <v>214</v>
      </c>
      <c r="E697" s="183" t="s">
        <v>1219</v>
      </c>
      <c r="F697" s="184" t="s">
        <v>1220</v>
      </c>
      <c r="G697" s="185" t="s">
        <v>111</v>
      </c>
      <c r="H697" s="186">
        <v>68.623000000000005</v>
      </c>
      <c r="I697" s="187"/>
      <c r="J697" s="188">
        <f>ROUND(I697*H697,2)</f>
        <v>0</v>
      </c>
      <c r="K697" s="184" t="s">
        <v>218</v>
      </c>
      <c r="L697" s="41"/>
      <c r="M697" s="189" t="s">
        <v>5</v>
      </c>
      <c r="N697" s="190" t="s">
        <v>47</v>
      </c>
      <c r="O697" s="42"/>
      <c r="P697" s="191">
        <f>O697*H697</f>
        <v>0</v>
      </c>
      <c r="Q697" s="191">
        <v>6.7080000000000001E-2</v>
      </c>
      <c r="R697" s="191">
        <f>Q697*H697</f>
        <v>4.6032308400000002</v>
      </c>
      <c r="S697" s="191">
        <v>0</v>
      </c>
      <c r="T697" s="192">
        <f>S697*H697</f>
        <v>0</v>
      </c>
      <c r="AR697" s="24" t="s">
        <v>285</v>
      </c>
      <c r="AT697" s="24" t="s">
        <v>214</v>
      </c>
      <c r="AU697" s="24" t="s">
        <v>84</v>
      </c>
      <c r="AY697" s="24" t="s">
        <v>210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4" t="s">
        <v>24</v>
      </c>
      <c r="BK697" s="193">
        <f>ROUND(I697*H697,2)</f>
        <v>0</v>
      </c>
      <c r="BL697" s="24" t="s">
        <v>285</v>
      </c>
      <c r="BM697" s="24" t="s">
        <v>1221</v>
      </c>
    </row>
    <row r="698" spans="2:65" s="13" customFormat="1">
      <c r="B698" s="202"/>
      <c r="D698" s="195" t="s">
        <v>221</v>
      </c>
      <c r="E698" s="203" t="s">
        <v>5</v>
      </c>
      <c r="F698" s="204" t="s">
        <v>1222</v>
      </c>
      <c r="H698" s="205">
        <v>51.039000000000001</v>
      </c>
      <c r="I698" s="206"/>
      <c r="L698" s="202"/>
      <c r="M698" s="207"/>
      <c r="N698" s="208"/>
      <c r="O698" s="208"/>
      <c r="P698" s="208"/>
      <c r="Q698" s="208"/>
      <c r="R698" s="208"/>
      <c r="S698" s="208"/>
      <c r="T698" s="209"/>
      <c r="AT698" s="203" t="s">
        <v>221</v>
      </c>
      <c r="AU698" s="203" t="s">
        <v>84</v>
      </c>
      <c r="AV698" s="13" t="s">
        <v>84</v>
      </c>
      <c r="AW698" s="13" t="s">
        <v>39</v>
      </c>
      <c r="AX698" s="13" t="s">
        <v>76</v>
      </c>
      <c r="AY698" s="203" t="s">
        <v>210</v>
      </c>
    </row>
    <row r="699" spans="2:65" s="13" customFormat="1">
      <c r="B699" s="202"/>
      <c r="D699" s="195" t="s">
        <v>221</v>
      </c>
      <c r="E699" s="203" t="s">
        <v>5</v>
      </c>
      <c r="F699" s="204" t="s">
        <v>1223</v>
      </c>
      <c r="H699" s="205">
        <v>7.4960000000000004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221</v>
      </c>
      <c r="AU699" s="203" t="s">
        <v>84</v>
      </c>
      <c r="AV699" s="13" t="s">
        <v>84</v>
      </c>
      <c r="AW699" s="13" t="s">
        <v>39</v>
      </c>
      <c r="AX699" s="13" t="s">
        <v>76</v>
      </c>
      <c r="AY699" s="203" t="s">
        <v>210</v>
      </c>
    </row>
    <row r="700" spans="2:65" s="13" customFormat="1">
      <c r="B700" s="202"/>
      <c r="D700" s="195" t="s">
        <v>221</v>
      </c>
      <c r="E700" s="203" t="s">
        <v>5</v>
      </c>
      <c r="F700" s="204" t="s">
        <v>1224</v>
      </c>
      <c r="H700" s="205">
        <v>10.087999999999999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221</v>
      </c>
      <c r="AU700" s="203" t="s">
        <v>84</v>
      </c>
      <c r="AV700" s="13" t="s">
        <v>84</v>
      </c>
      <c r="AW700" s="13" t="s">
        <v>39</v>
      </c>
      <c r="AX700" s="13" t="s">
        <v>76</v>
      </c>
      <c r="AY700" s="203" t="s">
        <v>210</v>
      </c>
    </row>
    <row r="701" spans="2:65" s="14" customFormat="1">
      <c r="B701" s="210"/>
      <c r="D701" s="195" t="s">
        <v>221</v>
      </c>
      <c r="E701" s="211" t="s">
        <v>109</v>
      </c>
      <c r="F701" s="212" t="s">
        <v>239</v>
      </c>
      <c r="H701" s="213">
        <v>68.623000000000005</v>
      </c>
      <c r="I701" s="214"/>
      <c r="L701" s="210"/>
      <c r="M701" s="215"/>
      <c r="N701" s="216"/>
      <c r="O701" s="216"/>
      <c r="P701" s="216"/>
      <c r="Q701" s="216"/>
      <c r="R701" s="216"/>
      <c r="S701" s="216"/>
      <c r="T701" s="217"/>
      <c r="AT701" s="211" t="s">
        <v>221</v>
      </c>
      <c r="AU701" s="211" t="s">
        <v>84</v>
      </c>
      <c r="AV701" s="14" t="s">
        <v>219</v>
      </c>
      <c r="AW701" s="14" t="s">
        <v>39</v>
      </c>
      <c r="AX701" s="14" t="s">
        <v>24</v>
      </c>
      <c r="AY701" s="211" t="s">
        <v>210</v>
      </c>
    </row>
    <row r="702" spans="2:65" s="1" customFormat="1" ht="20.45" customHeight="1">
      <c r="B702" s="181"/>
      <c r="C702" s="182" t="s">
        <v>1225</v>
      </c>
      <c r="D702" s="182" t="s">
        <v>214</v>
      </c>
      <c r="E702" s="183" t="s">
        <v>1226</v>
      </c>
      <c r="F702" s="184" t="s">
        <v>1227</v>
      </c>
      <c r="G702" s="185" t="s">
        <v>510</v>
      </c>
      <c r="H702" s="186">
        <v>7.69</v>
      </c>
      <c r="I702" s="187"/>
      <c r="J702" s="188">
        <f>ROUND(I702*H702,2)</f>
        <v>0</v>
      </c>
      <c r="K702" s="184" t="s">
        <v>218</v>
      </c>
      <c r="L702" s="41"/>
      <c r="M702" s="189" t="s">
        <v>5</v>
      </c>
      <c r="N702" s="190" t="s">
        <v>47</v>
      </c>
      <c r="O702" s="42"/>
      <c r="P702" s="191">
        <f>O702*H702</f>
        <v>0</v>
      </c>
      <c r="Q702" s="191">
        <v>7.3699999999999998E-3</v>
      </c>
      <c r="R702" s="191">
        <f>Q702*H702</f>
        <v>5.6675300000000005E-2</v>
      </c>
      <c r="S702" s="191">
        <v>0</v>
      </c>
      <c r="T702" s="192">
        <f>S702*H702</f>
        <v>0</v>
      </c>
      <c r="AR702" s="24" t="s">
        <v>285</v>
      </c>
      <c r="AT702" s="24" t="s">
        <v>214</v>
      </c>
      <c r="AU702" s="24" t="s">
        <v>84</v>
      </c>
      <c r="AY702" s="24" t="s">
        <v>210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24" t="s">
        <v>24</v>
      </c>
      <c r="BK702" s="193">
        <f>ROUND(I702*H702,2)</f>
        <v>0</v>
      </c>
      <c r="BL702" s="24" t="s">
        <v>285</v>
      </c>
      <c r="BM702" s="24" t="s">
        <v>1228</v>
      </c>
    </row>
    <row r="703" spans="2:65" s="13" customFormat="1">
      <c r="B703" s="202"/>
      <c r="D703" s="195" t="s">
        <v>221</v>
      </c>
      <c r="E703" s="203" t="s">
        <v>5</v>
      </c>
      <c r="F703" s="204" t="s">
        <v>1229</v>
      </c>
      <c r="H703" s="205">
        <v>7.69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221</v>
      </c>
      <c r="AU703" s="203" t="s">
        <v>84</v>
      </c>
      <c r="AV703" s="13" t="s">
        <v>84</v>
      </c>
      <c r="AW703" s="13" t="s">
        <v>39</v>
      </c>
      <c r="AX703" s="13" t="s">
        <v>24</v>
      </c>
      <c r="AY703" s="203" t="s">
        <v>210</v>
      </c>
    </row>
    <row r="704" spans="2:65" s="1" customFormat="1" ht="20.45" customHeight="1">
      <c r="B704" s="181"/>
      <c r="C704" s="182" t="s">
        <v>1230</v>
      </c>
      <c r="D704" s="182" t="s">
        <v>214</v>
      </c>
      <c r="E704" s="183" t="s">
        <v>1231</v>
      </c>
      <c r="F704" s="184" t="s">
        <v>1232</v>
      </c>
      <c r="G704" s="185" t="s">
        <v>510</v>
      </c>
      <c r="H704" s="186">
        <v>19.988</v>
      </c>
      <c r="I704" s="187"/>
      <c r="J704" s="188">
        <f>ROUND(I704*H704,2)</f>
        <v>0</v>
      </c>
      <c r="K704" s="184" t="s">
        <v>218</v>
      </c>
      <c r="L704" s="41"/>
      <c r="M704" s="189" t="s">
        <v>5</v>
      </c>
      <c r="N704" s="190" t="s">
        <v>47</v>
      </c>
      <c r="O704" s="42"/>
      <c r="P704" s="191">
        <f>O704*H704</f>
        <v>0</v>
      </c>
      <c r="Q704" s="191">
        <v>1.3180000000000001E-2</v>
      </c>
      <c r="R704" s="191">
        <f>Q704*H704</f>
        <v>0.26344183999999998</v>
      </c>
      <c r="S704" s="191">
        <v>0</v>
      </c>
      <c r="T704" s="192">
        <f>S704*H704</f>
        <v>0</v>
      </c>
      <c r="AR704" s="24" t="s">
        <v>285</v>
      </c>
      <c r="AT704" s="24" t="s">
        <v>214</v>
      </c>
      <c r="AU704" s="24" t="s">
        <v>84</v>
      </c>
      <c r="AY704" s="24" t="s">
        <v>210</v>
      </c>
      <c r="BE704" s="193">
        <f>IF(N704="základní",J704,0)</f>
        <v>0</v>
      </c>
      <c r="BF704" s="193">
        <f>IF(N704="snížená",J704,0)</f>
        <v>0</v>
      </c>
      <c r="BG704" s="193">
        <f>IF(N704="zákl. přenesená",J704,0)</f>
        <v>0</v>
      </c>
      <c r="BH704" s="193">
        <f>IF(N704="sníž. přenesená",J704,0)</f>
        <v>0</v>
      </c>
      <c r="BI704" s="193">
        <f>IF(N704="nulová",J704,0)</f>
        <v>0</v>
      </c>
      <c r="BJ704" s="24" t="s">
        <v>24</v>
      </c>
      <c r="BK704" s="193">
        <f>ROUND(I704*H704,2)</f>
        <v>0</v>
      </c>
      <c r="BL704" s="24" t="s">
        <v>285</v>
      </c>
      <c r="BM704" s="24" t="s">
        <v>1233</v>
      </c>
    </row>
    <row r="705" spans="2:65" s="13" customFormat="1">
      <c r="B705" s="202"/>
      <c r="D705" s="195" t="s">
        <v>221</v>
      </c>
      <c r="E705" s="203" t="s">
        <v>5</v>
      </c>
      <c r="F705" s="204" t="s">
        <v>1234</v>
      </c>
      <c r="H705" s="205">
        <v>6.7140000000000004</v>
      </c>
      <c r="I705" s="206"/>
      <c r="L705" s="202"/>
      <c r="M705" s="207"/>
      <c r="N705" s="208"/>
      <c r="O705" s="208"/>
      <c r="P705" s="208"/>
      <c r="Q705" s="208"/>
      <c r="R705" s="208"/>
      <c r="S705" s="208"/>
      <c r="T705" s="209"/>
      <c r="AT705" s="203" t="s">
        <v>221</v>
      </c>
      <c r="AU705" s="203" t="s">
        <v>84</v>
      </c>
      <c r="AV705" s="13" t="s">
        <v>84</v>
      </c>
      <c r="AW705" s="13" t="s">
        <v>39</v>
      </c>
      <c r="AX705" s="13" t="s">
        <v>76</v>
      </c>
      <c r="AY705" s="203" t="s">
        <v>210</v>
      </c>
    </row>
    <row r="706" spans="2:65" s="13" customFormat="1">
      <c r="B706" s="202"/>
      <c r="D706" s="195" t="s">
        <v>221</v>
      </c>
      <c r="E706" s="203" t="s">
        <v>5</v>
      </c>
      <c r="F706" s="204" t="s">
        <v>1235</v>
      </c>
      <c r="H706" s="205">
        <v>13.273999999999999</v>
      </c>
      <c r="I706" s="206"/>
      <c r="L706" s="202"/>
      <c r="M706" s="207"/>
      <c r="N706" s="208"/>
      <c r="O706" s="208"/>
      <c r="P706" s="208"/>
      <c r="Q706" s="208"/>
      <c r="R706" s="208"/>
      <c r="S706" s="208"/>
      <c r="T706" s="209"/>
      <c r="AT706" s="203" t="s">
        <v>221</v>
      </c>
      <c r="AU706" s="203" t="s">
        <v>84</v>
      </c>
      <c r="AV706" s="13" t="s">
        <v>84</v>
      </c>
      <c r="AW706" s="13" t="s">
        <v>39</v>
      </c>
      <c r="AX706" s="13" t="s">
        <v>76</v>
      </c>
      <c r="AY706" s="203" t="s">
        <v>210</v>
      </c>
    </row>
    <row r="707" spans="2:65" s="14" customFormat="1">
      <c r="B707" s="210"/>
      <c r="D707" s="195" t="s">
        <v>221</v>
      </c>
      <c r="E707" s="211" t="s">
        <v>5</v>
      </c>
      <c r="F707" s="212" t="s">
        <v>239</v>
      </c>
      <c r="H707" s="213">
        <v>19.988</v>
      </c>
      <c r="I707" s="214"/>
      <c r="L707" s="210"/>
      <c r="M707" s="215"/>
      <c r="N707" s="216"/>
      <c r="O707" s="216"/>
      <c r="P707" s="216"/>
      <c r="Q707" s="216"/>
      <c r="R707" s="216"/>
      <c r="S707" s="216"/>
      <c r="T707" s="217"/>
      <c r="AT707" s="211" t="s">
        <v>221</v>
      </c>
      <c r="AU707" s="211" t="s">
        <v>84</v>
      </c>
      <c r="AV707" s="14" t="s">
        <v>219</v>
      </c>
      <c r="AW707" s="14" t="s">
        <v>39</v>
      </c>
      <c r="AX707" s="14" t="s">
        <v>24</v>
      </c>
      <c r="AY707" s="211" t="s">
        <v>210</v>
      </c>
    </row>
    <row r="708" spans="2:65" s="1" customFormat="1" ht="20.45" customHeight="1">
      <c r="B708" s="181"/>
      <c r="C708" s="182" t="s">
        <v>1236</v>
      </c>
      <c r="D708" s="182" t="s">
        <v>214</v>
      </c>
      <c r="E708" s="183" t="s">
        <v>1237</v>
      </c>
      <c r="F708" s="184" t="s">
        <v>1238</v>
      </c>
      <c r="G708" s="185" t="s">
        <v>111</v>
      </c>
      <c r="H708" s="186">
        <v>68.623000000000005</v>
      </c>
      <c r="I708" s="187"/>
      <c r="J708" s="188">
        <f>ROUND(I708*H708,2)</f>
        <v>0</v>
      </c>
      <c r="K708" s="184" t="s">
        <v>218</v>
      </c>
      <c r="L708" s="41"/>
      <c r="M708" s="189" t="s">
        <v>5</v>
      </c>
      <c r="N708" s="190" t="s">
        <v>47</v>
      </c>
      <c r="O708" s="42"/>
      <c r="P708" s="191">
        <f>O708*H708</f>
        <v>0</v>
      </c>
      <c r="Q708" s="191">
        <v>0</v>
      </c>
      <c r="R708" s="191">
        <f>Q708*H708</f>
        <v>0</v>
      </c>
      <c r="S708" s="191">
        <v>0</v>
      </c>
      <c r="T708" s="192">
        <f>S708*H708</f>
        <v>0</v>
      </c>
      <c r="AR708" s="24" t="s">
        <v>285</v>
      </c>
      <c r="AT708" s="24" t="s">
        <v>214</v>
      </c>
      <c r="AU708" s="24" t="s">
        <v>84</v>
      </c>
      <c r="AY708" s="24" t="s">
        <v>210</v>
      </c>
      <c r="BE708" s="193">
        <f>IF(N708="základní",J708,0)</f>
        <v>0</v>
      </c>
      <c r="BF708" s="193">
        <f>IF(N708="snížená",J708,0)</f>
        <v>0</v>
      </c>
      <c r="BG708" s="193">
        <f>IF(N708="zákl. přenesená",J708,0)</f>
        <v>0</v>
      </c>
      <c r="BH708" s="193">
        <f>IF(N708="sníž. přenesená",J708,0)</f>
        <v>0</v>
      </c>
      <c r="BI708" s="193">
        <f>IF(N708="nulová",J708,0)</f>
        <v>0</v>
      </c>
      <c r="BJ708" s="24" t="s">
        <v>24</v>
      </c>
      <c r="BK708" s="193">
        <f>ROUND(I708*H708,2)</f>
        <v>0</v>
      </c>
      <c r="BL708" s="24" t="s">
        <v>285</v>
      </c>
      <c r="BM708" s="24" t="s">
        <v>1239</v>
      </c>
    </row>
    <row r="709" spans="2:65" s="13" customFormat="1">
      <c r="B709" s="202"/>
      <c r="D709" s="195" t="s">
        <v>221</v>
      </c>
      <c r="E709" s="203" t="s">
        <v>5</v>
      </c>
      <c r="F709" s="204" t="s">
        <v>109</v>
      </c>
      <c r="H709" s="205">
        <v>68.623000000000005</v>
      </c>
      <c r="I709" s="206"/>
      <c r="L709" s="202"/>
      <c r="M709" s="207"/>
      <c r="N709" s="208"/>
      <c r="O709" s="208"/>
      <c r="P709" s="208"/>
      <c r="Q709" s="208"/>
      <c r="R709" s="208"/>
      <c r="S709" s="208"/>
      <c r="T709" s="209"/>
      <c r="AT709" s="203" t="s">
        <v>221</v>
      </c>
      <c r="AU709" s="203" t="s">
        <v>84</v>
      </c>
      <c r="AV709" s="13" t="s">
        <v>84</v>
      </c>
      <c r="AW709" s="13" t="s">
        <v>39</v>
      </c>
      <c r="AX709" s="13" t="s">
        <v>24</v>
      </c>
      <c r="AY709" s="203" t="s">
        <v>210</v>
      </c>
    </row>
    <row r="710" spans="2:65" s="1" customFormat="1" ht="14.45" customHeight="1">
      <c r="B710" s="181"/>
      <c r="C710" s="218" t="s">
        <v>1240</v>
      </c>
      <c r="D710" s="218" t="s">
        <v>374</v>
      </c>
      <c r="E710" s="219" t="s">
        <v>1241</v>
      </c>
      <c r="F710" s="220" t="s">
        <v>1242</v>
      </c>
      <c r="G710" s="221" t="s">
        <v>111</v>
      </c>
      <c r="H710" s="222">
        <v>75.484999999999999</v>
      </c>
      <c r="I710" s="223"/>
      <c r="J710" s="224">
        <f>ROUND(I710*H710,2)</f>
        <v>0</v>
      </c>
      <c r="K710" s="220" t="s">
        <v>5</v>
      </c>
      <c r="L710" s="225"/>
      <c r="M710" s="226" t="s">
        <v>5</v>
      </c>
      <c r="N710" s="227" t="s">
        <v>47</v>
      </c>
      <c r="O710" s="42"/>
      <c r="P710" s="191">
        <f>O710*H710</f>
        <v>0</v>
      </c>
      <c r="Q710" s="191">
        <v>1.5E-3</v>
      </c>
      <c r="R710" s="191">
        <f>Q710*H710</f>
        <v>0.11322749999999999</v>
      </c>
      <c r="S710" s="191">
        <v>0</v>
      </c>
      <c r="T710" s="192">
        <f>S710*H710</f>
        <v>0</v>
      </c>
      <c r="AR710" s="24" t="s">
        <v>377</v>
      </c>
      <c r="AT710" s="24" t="s">
        <v>374</v>
      </c>
      <c r="AU710" s="24" t="s">
        <v>84</v>
      </c>
      <c r="AY710" s="24" t="s">
        <v>210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24" t="s">
        <v>24</v>
      </c>
      <c r="BK710" s="193">
        <f>ROUND(I710*H710,2)</f>
        <v>0</v>
      </c>
      <c r="BL710" s="24" t="s">
        <v>285</v>
      </c>
      <c r="BM710" s="24" t="s">
        <v>1243</v>
      </c>
    </row>
    <row r="711" spans="2:65" s="13" customFormat="1">
      <c r="B711" s="202"/>
      <c r="D711" s="195" t="s">
        <v>221</v>
      </c>
      <c r="F711" s="204" t="s">
        <v>1244</v>
      </c>
      <c r="H711" s="205">
        <v>75.484999999999999</v>
      </c>
      <c r="I711" s="206"/>
      <c r="L711" s="202"/>
      <c r="M711" s="207"/>
      <c r="N711" s="208"/>
      <c r="O711" s="208"/>
      <c r="P711" s="208"/>
      <c r="Q711" s="208"/>
      <c r="R711" s="208"/>
      <c r="S711" s="208"/>
      <c r="T711" s="209"/>
      <c r="AT711" s="203" t="s">
        <v>221</v>
      </c>
      <c r="AU711" s="203" t="s">
        <v>84</v>
      </c>
      <c r="AV711" s="13" t="s">
        <v>84</v>
      </c>
      <c r="AW711" s="13" t="s">
        <v>6</v>
      </c>
      <c r="AX711" s="13" t="s">
        <v>24</v>
      </c>
      <c r="AY711" s="203" t="s">
        <v>210</v>
      </c>
    </row>
    <row r="712" spans="2:65" s="1" customFormat="1" ht="20.45" customHeight="1">
      <c r="B712" s="181"/>
      <c r="C712" s="182" t="s">
        <v>1245</v>
      </c>
      <c r="D712" s="182" t="s">
        <v>214</v>
      </c>
      <c r="E712" s="183" t="s">
        <v>1246</v>
      </c>
      <c r="F712" s="184" t="s">
        <v>1247</v>
      </c>
      <c r="G712" s="185" t="s">
        <v>871</v>
      </c>
      <c r="H712" s="231"/>
      <c r="I712" s="187"/>
      <c r="J712" s="188">
        <f>ROUND(I712*H712,2)</f>
        <v>0</v>
      </c>
      <c r="K712" s="184" t="s">
        <v>218</v>
      </c>
      <c r="L712" s="41"/>
      <c r="M712" s="189" t="s">
        <v>5</v>
      </c>
      <c r="N712" s="190" t="s">
        <v>47</v>
      </c>
      <c r="O712" s="42"/>
      <c r="P712" s="191">
        <f>O712*H712</f>
        <v>0</v>
      </c>
      <c r="Q712" s="191">
        <v>0</v>
      </c>
      <c r="R712" s="191">
        <f>Q712*H712</f>
        <v>0</v>
      </c>
      <c r="S712" s="191">
        <v>0</v>
      </c>
      <c r="T712" s="192">
        <f>S712*H712</f>
        <v>0</v>
      </c>
      <c r="AR712" s="24" t="s">
        <v>285</v>
      </c>
      <c r="AT712" s="24" t="s">
        <v>214</v>
      </c>
      <c r="AU712" s="24" t="s">
        <v>84</v>
      </c>
      <c r="AY712" s="24" t="s">
        <v>210</v>
      </c>
      <c r="BE712" s="193">
        <f>IF(N712="základní",J712,0)</f>
        <v>0</v>
      </c>
      <c r="BF712" s="193">
        <f>IF(N712="snížená",J712,0)</f>
        <v>0</v>
      </c>
      <c r="BG712" s="193">
        <f>IF(N712="zákl. přenesená",J712,0)</f>
        <v>0</v>
      </c>
      <c r="BH712" s="193">
        <f>IF(N712="sníž. přenesená",J712,0)</f>
        <v>0</v>
      </c>
      <c r="BI712" s="193">
        <f>IF(N712="nulová",J712,0)</f>
        <v>0</v>
      </c>
      <c r="BJ712" s="24" t="s">
        <v>24</v>
      </c>
      <c r="BK712" s="193">
        <f>ROUND(I712*H712,2)</f>
        <v>0</v>
      </c>
      <c r="BL712" s="24" t="s">
        <v>285</v>
      </c>
      <c r="BM712" s="24" t="s">
        <v>1248</v>
      </c>
    </row>
    <row r="713" spans="2:65" s="11" customFormat="1" ht="29.85" customHeight="1">
      <c r="B713" s="168"/>
      <c r="D713" s="169" t="s">
        <v>75</v>
      </c>
      <c r="E713" s="179" t="s">
        <v>1249</v>
      </c>
      <c r="F713" s="179" t="s">
        <v>1250</v>
      </c>
      <c r="I713" s="171"/>
      <c r="J713" s="180">
        <f>BK713</f>
        <v>0</v>
      </c>
      <c r="L713" s="168"/>
      <c r="M713" s="173"/>
      <c r="N713" s="174"/>
      <c r="O713" s="174"/>
      <c r="P713" s="175">
        <f>SUM(P714:P722)</f>
        <v>0</v>
      </c>
      <c r="Q713" s="174"/>
      <c r="R713" s="175">
        <f>SUM(R714:R722)</f>
        <v>0.16182000000000002</v>
      </c>
      <c r="S713" s="174"/>
      <c r="T713" s="176">
        <f>SUM(T714:T722)</f>
        <v>2.4E-2</v>
      </c>
      <c r="AR713" s="169" t="s">
        <v>84</v>
      </c>
      <c r="AT713" s="177" t="s">
        <v>75</v>
      </c>
      <c r="AU713" s="177" t="s">
        <v>24</v>
      </c>
      <c r="AY713" s="169" t="s">
        <v>210</v>
      </c>
      <c r="BK713" s="178">
        <f>SUM(BK714:BK722)</f>
        <v>0</v>
      </c>
    </row>
    <row r="714" spans="2:65" s="1" customFormat="1" ht="20.45" customHeight="1">
      <c r="B714" s="181"/>
      <c r="C714" s="182" t="s">
        <v>1251</v>
      </c>
      <c r="D714" s="182" t="s">
        <v>214</v>
      </c>
      <c r="E714" s="183" t="s">
        <v>1252</v>
      </c>
      <c r="F714" s="184" t="s">
        <v>1253</v>
      </c>
      <c r="G714" s="185" t="s">
        <v>217</v>
      </c>
      <c r="H714" s="186">
        <v>1</v>
      </c>
      <c r="I714" s="187"/>
      <c r="J714" s="188">
        <f t="shared" ref="J714:J720" si="0">ROUND(I714*H714,2)</f>
        <v>0</v>
      </c>
      <c r="K714" s="184" t="s">
        <v>218</v>
      </c>
      <c r="L714" s="41"/>
      <c r="M714" s="189" t="s">
        <v>5</v>
      </c>
      <c r="N714" s="190" t="s">
        <v>47</v>
      </c>
      <c r="O714" s="42"/>
      <c r="P714" s="191">
        <f t="shared" ref="P714:P720" si="1">O714*H714</f>
        <v>0</v>
      </c>
      <c r="Q714" s="191">
        <v>0</v>
      </c>
      <c r="R714" s="191">
        <f t="shared" ref="R714:R720" si="2">Q714*H714</f>
        <v>0</v>
      </c>
      <c r="S714" s="191">
        <v>0</v>
      </c>
      <c r="T714" s="192">
        <f t="shared" ref="T714:T720" si="3">S714*H714</f>
        <v>0</v>
      </c>
      <c r="AR714" s="24" t="s">
        <v>285</v>
      </c>
      <c r="AT714" s="24" t="s">
        <v>214</v>
      </c>
      <c r="AU714" s="24" t="s">
        <v>84</v>
      </c>
      <c r="AY714" s="24" t="s">
        <v>210</v>
      </c>
      <c r="BE714" s="193">
        <f t="shared" ref="BE714:BE720" si="4">IF(N714="základní",J714,0)</f>
        <v>0</v>
      </c>
      <c r="BF714" s="193">
        <f t="shared" ref="BF714:BF720" si="5">IF(N714="snížená",J714,0)</f>
        <v>0</v>
      </c>
      <c r="BG714" s="193">
        <f t="shared" ref="BG714:BG720" si="6">IF(N714="zákl. přenesená",J714,0)</f>
        <v>0</v>
      </c>
      <c r="BH714" s="193">
        <f t="shared" ref="BH714:BH720" si="7">IF(N714="sníž. přenesená",J714,0)</f>
        <v>0</v>
      </c>
      <c r="BI714" s="193">
        <f t="shared" ref="BI714:BI720" si="8">IF(N714="nulová",J714,0)</f>
        <v>0</v>
      </c>
      <c r="BJ714" s="24" t="s">
        <v>24</v>
      </c>
      <c r="BK714" s="193">
        <f t="shared" ref="BK714:BK720" si="9">ROUND(I714*H714,2)</f>
        <v>0</v>
      </c>
      <c r="BL714" s="24" t="s">
        <v>285</v>
      </c>
      <c r="BM714" s="24" t="s">
        <v>1254</v>
      </c>
    </row>
    <row r="715" spans="2:65" s="1" customFormat="1" ht="14.45" customHeight="1">
      <c r="B715" s="181"/>
      <c r="C715" s="218" t="s">
        <v>1255</v>
      </c>
      <c r="D715" s="218" t="s">
        <v>374</v>
      </c>
      <c r="E715" s="219" t="s">
        <v>1256</v>
      </c>
      <c r="F715" s="220" t="s">
        <v>1257</v>
      </c>
      <c r="G715" s="221" t="s">
        <v>217</v>
      </c>
      <c r="H715" s="222">
        <v>1</v>
      </c>
      <c r="I715" s="223"/>
      <c r="J715" s="224">
        <f t="shared" si="0"/>
        <v>0</v>
      </c>
      <c r="K715" s="220" t="s">
        <v>5</v>
      </c>
      <c r="L715" s="225"/>
      <c r="M715" s="226" t="s">
        <v>5</v>
      </c>
      <c r="N715" s="227" t="s">
        <v>47</v>
      </c>
      <c r="O715" s="42"/>
      <c r="P715" s="191">
        <f t="shared" si="1"/>
        <v>0</v>
      </c>
      <c r="Q715" s="191">
        <v>6.9000000000000006E-2</v>
      </c>
      <c r="R715" s="191">
        <f t="shared" si="2"/>
        <v>6.9000000000000006E-2</v>
      </c>
      <c r="S715" s="191">
        <v>0</v>
      </c>
      <c r="T715" s="192">
        <f t="shared" si="3"/>
        <v>0</v>
      </c>
      <c r="AR715" s="24" t="s">
        <v>377</v>
      </c>
      <c r="AT715" s="24" t="s">
        <v>374</v>
      </c>
      <c r="AU715" s="24" t="s">
        <v>84</v>
      </c>
      <c r="AY715" s="24" t="s">
        <v>210</v>
      </c>
      <c r="BE715" s="193">
        <f t="shared" si="4"/>
        <v>0</v>
      </c>
      <c r="BF715" s="193">
        <f t="shared" si="5"/>
        <v>0</v>
      </c>
      <c r="BG715" s="193">
        <f t="shared" si="6"/>
        <v>0</v>
      </c>
      <c r="BH715" s="193">
        <f t="shared" si="7"/>
        <v>0</v>
      </c>
      <c r="BI715" s="193">
        <f t="shared" si="8"/>
        <v>0</v>
      </c>
      <c r="BJ715" s="24" t="s">
        <v>24</v>
      </c>
      <c r="BK715" s="193">
        <f t="shared" si="9"/>
        <v>0</v>
      </c>
      <c r="BL715" s="24" t="s">
        <v>285</v>
      </c>
      <c r="BM715" s="24" t="s">
        <v>1258</v>
      </c>
    </row>
    <row r="716" spans="2:65" s="1" customFormat="1" ht="20.45" customHeight="1">
      <c r="B716" s="181"/>
      <c r="C716" s="182" t="s">
        <v>1259</v>
      </c>
      <c r="D716" s="182" t="s">
        <v>214</v>
      </c>
      <c r="E716" s="183" t="s">
        <v>1260</v>
      </c>
      <c r="F716" s="184" t="s">
        <v>1261</v>
      </c>
      <c r="G716" s="185" t="s">
        <v>217</v>
      </c>
      <c r="H716" s="186">
        <v>1</v>
      </c>
      <c r="I716" s="187"/>
      <c r="J716" s="188">
        <f t="shared" si="0"/>
        <v>0</v>
      </c>
      <c r="K716" s="184" t="s">
        <v>218</v>
      </c>
      <c r="L716" s="41"/>
      <c r="M716" s="189" t="s">
        <v>5</v>
      </c>
      <c r="N716" s="190" t="s">
        <v>47</v>
      </c>
      <c r="O716" s="42"/>
      <c r="P716" s="191">
        <f t="shared" si="1"/>
        <v>0</v>
      </c>
      <c r="Q716" s="191">
        <v>8.7000000000000001E-4</v>
      </c>
      <c r="R716" s="191">
        <f t="shared" si="2"/>
        <v>8.7000000000000001E-4</v>
      </c>
      <c r="S716" s="191">
        <v>0</v>
      </c>
      <c r="T716" s="192">
        <f t="shared" si="3"/>
        <v>0</v>
      </c>
      <c r="AR716" s="24" t="s">
        <v>285</v>
      </c>
      <c r="AT716" s="24" t="s">
        <v>214</v>
      </c>
      <c r="AU716" s="24" t="s">
        <v>84</v>
      </c>
      <c r="AY716" s="24" t="s">
        <v>210</v>
      </c>
      <c r="BE716" s="193">
        <f t="shared" si="4"/>
        <v>0</v>
      </c>
      <c r="BF716" s="193">
        <f t="shared" si="5"/>
        <v>0</v>
      </c>
      <c r="BG716" s="193">
        <f t="shared" si="6"/>
        <v>0</v>
      </c>
      <c r="BH716" s="193">
        <f t="shared" si="7"/>
        <v>0</v>
      </c>
      <c r="BI716" s="193">
        <f t="shared" si="8"/>
        <v>0</v>
      </c>
      <c r="BJ716" s="24" t="s">
        <v>24</v>
      </c>
      <c r="BK716" s="193">
        <f t="shared" si="9"/>
        <v>0</v>
      </c>
      <c r="BL716" s="24" t="s">
        <v>285</v>
      </c>
      <c r="BM716" s="24" t="s">
        <v>1262</v>
      </c>
    </row>
    <row r="717" spans="2:65" s="1" customFormat="1" ht="30.6" customHeight="1">
      <c r="B717" s="181"/>
      <c r="C717" s="218" t="s">
        <v>1263</v>
      </c>
      <c r="D717" s="218" t="s">
        <v>374</v>
      </c>
      <c r="E717" s="219" t="s">
        <v>1264</v>
      </c>
      <c r="F717" s="220" t="s">
        <v>1265</v>
      </c>
      <c r="G717" s="221" t="s">
        <v>217</v>
      </c>
      <c r="H717" s="222">
        <v>1</v>
      </c>
      <c r="I717" s="223"/>
      <c r="J717" s="224">
        <f t="shared" si="0"/>
        <v>0</v>
      </c>
      <c r="K717" s="220" t="s">
        <v>5</v>
      </c>
      <c r="L717" s="225"/>
      <c r="M717" s="226" t="s">
        <v>5</v>
      </c>
      <c r="N717" s="227" t="s">
        <v>47</v>
      </c>
      <c r="O717" s="42"/>
      <c r="P717" s="191">
        <f t="shared" si="1"/>
        <v>0</v>
      </c>
      <c r="Q717" s="191">
        <v>7.3999999999999996E-2</v>
      </c>
      <c r="R717" s="191">
        <f t="shared" si="2"/>
        <v>7.3999999999999996E-2</v>
      </c>
      <c r="S717" s="191">
        <v>0</v>
      </c>
      <c r="T717" s="192">
        <f t="shared" si="3"/>
        <v>0</v>
      </c>
      <c r="AR717" s="24" t="s">
        <v>377</v>
      </c>
      <c r="AT717" s="24" t="s">
        <v>374</v>
      </c>
      <c r="AU717" s="24" t="s">
        <v>84</v>
      </c>
      <c r="AY717" s="24" t="s">
        <v>210</v>
      </c>
      <c r="BE717" s="193">
        <f t="shared" si="4"/>
        <v>0</v>
      </c>
      <c r="BF717" s="193">
        <f t="shared" si="5"/>
        <v>0</v>
      </c>
      <c r="BG717" s="193">
        <f t="shared" si="6"/>
        <v>0</v>
      </c>
      <c r="BH717" s="193">
        <f t="shared" si="7"/>
        <v>0</v>
      </c>
      <c r="BI717" s="193">
        <f t="shared" si="8"/>
        <v>0</v>
      </c>
      <c r="BJ717" s="24" t="s">
        <v>24</v>
      </c>
      <c r="BK717" s="193">
        <f t="shared" si="9"/>
        <v>0</v>
      </c>
      <c r="BL717" s="24" t="s">
        <v>285</v>
      </c>
      <c r="BM717" s="24" t="s">
        <v>1266</v>
      </c>
    </row>
    <row r="718" spans="2:65" s="1" customFormat="1" ht="20.45" customHeight="1">
      <c r="B718" s="181"/>
      <c r="C718" s="182" t="s">
        <v>1267</v>
      </c>
      <c r="D718" s="182" t="s">
        <v>214</v>
      </c>
      <c r="E718" s="183" t="s">
        <v>1268</v>
      </c>
      <c r="F718" s="184" t="s">
        <v>1269</v>
      </c>
      <c r="G718" s="185" t="s">
        <v>217</v>
      </c>
      <c r="H718" s="186">
        <v>1</v>
      </c>
      <c r="I718" s="187"/>
      <c r="J718" s="188">
        <f t="shared" si="0"/>
        <v>0</v>
      </c>
      <c r="K718" s="184" t="s">
        <v>218</v>
      </c>
      <c r="L718" s="41"/>
      <c r="M718" s="189" t="s">
        <v>5</v>
      </c>
      <c r="N718" s="190" t="s">
        <v>47</v>
      </c>
      <c r="O718" s="42"/>
      <c r="P718" s="191">
        <f t="shared" si="1"/>
        <v>0</v>
      </c>
      <c r="Q718" s="191">
        <v>4.4999999999999999E-4</v>
      </c>
      <c r="R718" s="191">
        <f t="shared" si="2"/>
        <v>4.4999999999999999E-4</v>
      </c>
      <c r="S718" s="191">
        <v>0</v>
      </c>
      <c r="T718" s="192">
        <f t="shared" si="3"/>
        <v>0</v>
      </c>
      <c r="AR718" s="24" t="s">
        <v>285</v>
      </c>
      <c r="AT718" s="24" t="s">
        <v>214</v>
      </c>
      <c r="AU718" s="24" t="s">
        <v>84</v>
      </c>
      <c r="AY718" s="24" t="s">
        <v>210</v>
      </c>
      <c r="BE718" s="193">
        <f t="shared" si="4"/>
        <v>0</v>
      </c>
      <c r="BF718" s="193">
        <f t="shared" si="5"/>
        <v>0</v>
      </c>
      <c r="BG718" s="193">
        <f t="shared" si="6"/>
        <v>0</v>
      </c>
      <c r="BH718" s="193">
        <f t="shared" si="7"/>
        <v>0</v>
      </c>
      <c r="BI718" s="193">
        <f t="shared" si="8"/>
        <v>0</v>
      </c>
      <c r="BJ718" s="24" t="s">
        <v>24</v>
      </c>
      <c r="BK718" s="193">
        <f t="shared" si="9"/>
        <v>0</v>
      </c>
      <c r="BL718" s="24" t="s">
        <v>285</v>
      </c>
      <c r="BM718" s="24" t="s">
        <v>1270</v>
      </c>
    </row>
    <row r="719" spans="2:65" s="1" customFormat="1" ht="14.45" customHeight="1">
      <c r="B719" s="181"/>
      <c r="C719" s="218" t="s">
        <v>1271</v>
      </c>
      <c r="D719" s="218" t="s">
        <v>374</v>
      </c>
      <c r="E719" s="219" t="s">
        <v>1272</v>
      </c>
      <c r="F719" s="220" t="s">
        <v>1273</v>
      </c>
      <c r="G719" s="221" t="s">
        <v>217</v>
      </c>
      <c r="H719" s="222">
        <v>1</v>
      </c>
      <c r="I719" s="223"/>
      <c r="J719" s="224">
        <f t="shared" si="0"/>
        <v>0</v>
      </c>
      <c r="K719" s="220" t="s">
        <v>5</v>
      </c>
      <c r="L719" s="225"/>
      <c r="M719" s="226" t="s">
        <v>5</v>
      </c>
      <c r="N719" s="227" t="s">
        <v>47</v>
      </c>
      <c r="O719" s="42"/>
      <c r="P719" s="191">
        <f t="shared" si="1"/>
        <v>0</v>
      </c>
      <c r="Q719" s="191">
        <v>1.7500000000000002E-2</v>
      </c>
      <c r="R719" s="191">
        <f t="shared" si="2"/>
        <v>1.7500000000000002E-2</v>
      </c>
      <c r="S719" s="191">
        <v>0</v>
      </c>
      <c r="T719" s="192">
        <f t="shared" si="3"/>
        <v>0</v>
      </c>
      <c r="AR719" s="24" t="s">
        <v>377</v>
      </c>
      <c r="AT719" s="24" t="s">
        <v>374</v>
      </c>
      <c r="AU719" s="24" t="s">
        <v>84</v>
      </c>
      <c r="AY719" s="24" t="s">
        <v>210</v>
      </c>
      <c r="BE719" s="193">
        <f t="shared" si="4"/>
        <v>0</v>
      </c>
      <c r="BF719" s="193">
        <f t="shared" si="5"/>
        <v>0</v>
      </c>
      <c r="BG719" s="193">
        <f t="shared" si="6"/>
        <v>0</v>
      </c>
      <c r="BH719" s="193">
        <f t="shared" si="7"/>
        <v>0</v>
      </c>
      <c r="BI719" s="193">
        <f t="shared" si="8"/>
        <v>0</v>
      </c>
      <c r="BJ719" s="24" t="s">
        <v>24</v>
      </c>
      <c r="BK719" s="193">
        <f t="shared" si="9"/>
        <v>0</v>
      </c>
      <c r="BL719" s="24" t="s">
        <v>285</v>
      </c>
      <c r="BM719" s="24" t="s">
        <v>1274</v>
      </c>
    </row>
    <row r="720" spans="2:65" s="1" customFormat="1" ht="30.6" customHeight="1">
      <c r="B720" s="181"/>
      <c r="C720" s="182" t="s">
        <v>1275</v>
      </c>
      <c r="D720" s="182" t="s">
        <v>214</v>
      </c>
      <c r="E720" s="183" t="s">
        <v>1276</v>
      </c>
      <c r="F720" s="184" t="s">
        <v>1277</v>
      </c>
      <c r="G720" s="185" t="s">
        <v>217</v>
      </c>
      <c r="H720" s="186">
        <v>1</v>
      </c>
      <c r="I720" s="187"/>
      <c r="J720" s="188">
        <f t="shared" si="0"/>
        <v>0</v>
      </c>
      <c r="K720" s="184" t="s">
        <v>218</v>
      </c>
      <c r="L720" s="41"/>
      <c r="M720" s="189" t="s">
        <v>5</v>
      </c>
      <c r="N720" s="190" t="s">
        <v>47</v>
      </c>
      <c r="O720" s="42"/>
      <c r="P720" s="191">
        <f t="shared" si="1"/>
        <v>0</v>
      </c>
      <c r="Q720" s="191">
        <v>0</v>
      </c>
      <c r="R720" s="191">
        <f t="shared" si="2"/>
        <v>0</v>
      </c>
      <c r="S720" s="191">
        <v>2.4E-2</v>
      </c>
      <c r="T720" s="192">
        <f t="shared" si="3"/>
        <v>2.4E-2</v>
      </c>
      <c r="AR720" s="24" t="s">
        <v>285</v>
      </c>
      <c r="AT720" s="24" t="s">
        <v>214</v>
      </c>
      <c r="AU720" s="24" t="s">
        <v>84</v>
      </c>
      <c r="AY720" s="24" t="s">
        <v>210</v>
      </c>
      <c r="BE720" s="193">
        <f t="shared" si="4"/>
        <v>0</v>
      </c>
      <c r="BF720" s="193">
        <f t="shared" si="5"/>
        <v>0</v>
      </c>
      <c r="BG720" s="193">
        <f t="shared" si="6"/>
        <v>0</v>
      </c>
      <c r="BH720" s="193">
        <f t="shared" si="7"/>
        <v>0</v>
      </c>
      <c r="BI720" s="193">
        <f t="shared" si="8"/>
        <v>0</v>
      </c>
      <c r="BJ720" s="24" t="s">
        <v>24</v>
      </c>
      <c r="BK720" s="193">
        <f t="shared" si="9"/>
        <v>0</v>
      </c>
      <c r="BL720" s="24" t="s">
        <v>285</v>
      </c>
      <c r="BM720" s="24" t="s">
        <v>1278</v>
      </c>
    </row>
    <row r="721" spans="2:65" s="13" customFormat="1">
      <c r="B721" s="202"/>
      <c r="D721" s="195" t="s">
        <v>221</v>
      </c>
      <c r="E721" s="203" t="s">
        <v>5</v>
      </c>
      <c r="F721" s="204" t="s">
        <v>1279</v>
      </c>
      <c r="H721" s="205">
        <v>1</v>
      </c>
      <c r="I721" s="206"/>
      <c r="L721" s="202"/>
      <c r="M721" s="207"/>
      <c r="N721" s="208"/>
      <c r="O721" s="208"/>
      <c r="P721" s="208"/>
      <c r="Q721" s="208"/>
      <c r="R721" s="208"/>
      <c r="S721" s="208"/>
      <c r="T721" s="209"/>
      <c r="AT721" s="203" t="s">
        <v>221</v>
      </c>
      <c r="AU721" s="203" t="s">
        <v>84</v>
      </c>
      <c r="AV721" s="13" t="s">
        <v>84</v>
      </c>
      <c r="AW721" s="13" t="s">
        <v>39</v>
      </c>
      <c r="AX721" s="13" t="s">
        <v>24</v>
      </c>
      <c r="AY721" s="203" t="s">
        <v>210</v>
      </c>
    </row>
    <row r="722" spans="2:65" s="1" customFormat="1" ht="20.45" customHeight="1">
      <c r="B722" s="181"/>
      <c r="C722" s="182" t="s">
        <v>1280</v>
      </c>
      <c r="D722" s="182" t="s">
        <v>214</v>
      </c>
      <c r="E722" s="183" t="s">
        <v>1281</v>
      </c>
      <c r="F722" s="184" t="s">
        <v>1282</v>
      </c>
      <c r="G722" s="185" t="s">
        <v>871</v>
      </c>
      <c r="H722" s="231"/>
      <c r="I722" s="187"/>
      <c r="J722" s="188">
        <f>ROUND(I722*H722,2)</f>
        <v>0</v>
      </c>
      <c r="K722" s="184" t="s">
        <v>218</v>
      </c>
      <c r="L722" s="41"/>
      <c r="M722" s="189" t="s">
        <v>5</v>
      </c>
      <c r="N722" s="190" t="s">
        <v>47</v>
      </c>
      <c r="O722" s="42"/>
      <c r="P722" s="191">
        <f>O722*H722</f>
        <v>0</v>
      </c>
      <c r="Q722" s="191">
        <v>0</v>
      </c>
      <c r="R722" s="191">
        <f>Q722*H722</f>
        <v>0</v>
      </c>
      <c r="S722" s="191">
        <v>0</v>
      </c>
      <c r="T722" s="192">
        <f>S722*H722</f>
        <v>0</v>
      </c>
      <c r="AR722" s="24" t="s">
        <v>285</v>
      </c>
      <c r="AT722" s="24" t="s">
        <v>214</v>
      </c>
      <c r="AU722" s="24" t="s">
        <v>84</v>
      </c>
      <c r="AY722" s="24" t="s">
        <v>210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24" t="s">
        <v>24</v>
      </c>
      <c r="BK722" s="193">
        <f>ROUND(I722*H722,2)</f>
        <v>0</v>
      </c>
      <c r="BL722" s="24" t="s">
        <v>285</v>
      </c>
      <c r="BM722" s="24" t="s">
        <v>1283</v>
      </c>
    </row>
    <row r="723" spans="2:65" s="11" customFormat="1" ht="29.85" customHeight="1">
      <c r="B723" s="168"/>
      <c r="D723" s="169" t="s">
        <v>75</v>
      </c>
      <c r="E723" s="179" t="s">
        <v>1284</v>
      </c>
      <c r="F723" s="179" t="s">
        <v>1285</v>
      </c>
      <c r="I723" s="171"/>
      <c r="J723" s="180">
        <f>BK723</f>
        <v>0</v>
      </c>
      <c r="L723" s="168"/>
      <c r="M723" s="173"/>
      <c r="N723" s="174"/>
      <c r="O723" s="174"/>
      <c r="P723" s="175">
        <f>SUM(P724:P756)</f>
        <v>0</v>
      </c>
      <c r="Q723" s="174"/>
      <c r="R723" s="175">
        <f>SUM(R724:R756)</f>
        <v>0.17598886999999996</v>
      </c>
      <c r="S723" s="174"/>
      <c r="T723" s="176">
        <f>SUM(T724:T756)</f>
        <v>0.65229999999999999</v>
      </c>
      <c r="AR723" s="169" t="s">
        <v>84</v>
      </c>
      <c r="AT723" s="177" t="s">
        <v>75</v>
      </c>
      <c r="AU723" s="177" t="s">
        <v>24</v>
      </c>
      <c r="AY723" s="169" t="s">
        <v>210</v>
      </c>
      <c r="BK723" s="178">
        <f>SUM(BK724:BK756)</f>
        <v>0</v>
      </c>
    </row>
    <row r="724" spans="2:65" s="1" customFormat="1" ht="20.45" customHeight="1">
      <c r="B724" s="181"/>
      <c r="C724" s="182" t="s">
        <v>1286</v>
      </c>
      <c r="D724" s="182" t="s">
        <v>214</v>
      </c>
      <c r="E724" s="183" t="s">
        <v>1287</v>
      </c>
      <c r="F724" s="184" t="s">
        <v>1288</v>
      </c>
      <c r="G724" s="185" t="s">
        <v>510</v>
      </c>
      <c r="H724" s="186">
        <v>8.1999999999999993</v>
      </c>
      <c r="I724" s="187"/>
      <c r="J724" s="188">
        <f>ROUND(I724*H724,2)</f>
        <v>0</v>
      </c>
      <c r="K724" s="184" t="s">
        <v>218</v>
      </c>
      <c r="L724" s="41"/>
      <c r="M724" s="189" t="s">
        <v>5</v>
      </c>
      <c r="N724" s="190" t="s">
        <v>47</v>
      </c>
      <c r="O724" s="42"/>
      <c r="P724" s="191">
        <f>O724*H724</f>
        <v>0</v>
      </c>
      <c r="Q724" s="191">
        <v>0</v>
      </c>
      <c r="R724" s="191">
        <f>Q724*H724</f>
        <v>0</v>
      </c>
      <c r="S724" s="191">
        <v>1.6E-2</v>
      </c>
      <c r="T724" s="192">
        <f>S724*H724</f>
        <v>0.13119999999999998</v>
      </c>
      <c r="AR724" s="24" t="s">
        <v>285</v>
      </c>
      <c r="AT724" s="24" t="s">
        <v>214</v>
      </c>
      <c r="AU724" s="24" t="s">
        <v>84</v>
      </c>
      <c r="AY724" s="24" t="s">
        <v>210</v>
      </c>
      <c r="BE724" s="193">
        <f>IF(N724="základní",J724,0)</f>
        <v>0</v>
      </c>
      <c r="BF724" s="193">
        <f>IF(N724="snížená",J724,0)</f>
        <v>0</v>
      </c>
      <c r="BG724" s="193">
        <f>IF(N724="zákl. přenesená",J724,0)</f>
        <v>0</v>
      </c>
      <c r="BH724" s="193">
        <f>IF(N724="sníž. přenesená",J724,0)</f>
        <v>0</v>
      </c>
      <c r="BI724" s="193">
        <f>IF(N724="nulová",J724,0)</f>
        <v>0</v>
      </c>
      <c r="BJ724" s="24" t="s">
        <v>24</v>
      </c>
      <c r="BK724" s="193">
        <f>ROUND(I724*H724,2)</f>
        <v>0</v>
      </c>
      <c r="BL724" s="24" t="s">
        <v>285</v>
      </c>
      <c r="BM724" s="24" t="s">
        <v>1289</v>
      </c>
    </row>
    <row r="725" spans="2:65" s="13" customFormat="1">
      <c r="B725" s="202"/>
      <c r="D725" s="195" t="s">
        <v>221</v>
      </c>
      <c r="E725" s="203" t="s">
        <v>5</v>
      </c>
      <c r="F725" s="204" t="s">
        <v>1290</v>
      </c>
      <c r="H725" s="205">
        <v>8.1999999999999993</v>
      </c>
      <c r="I725" s="206"/>
      <c r="L725" s="202"/>
      <c r="M725" s="207"/>
      <c r="N725" s="208"/>
      <c r="O725" s="208"/>
      <c r="P725" s="208"/>
      <c r="Q725" s="208"/>
      <c r="R725" s="208"/>
      <c r="S725" s="208"/>
      <c r="T725" s="209"/>
      <c r="AT725" s="203" t="s">
        <v>221</v>
      </c>
      <c r="AU725" s="203" t="s">
        <v>84</v>
      </c>
      <c r="AV725" s="13" t="s">
        <v>84</v>
      </c>
      <c r="AW725" s="13" t="s">
        <v>39</v>
      </c>
      <c r="AX725" s="13" t="s">
        <v>24</v>
      </c>
      <c r="AY725" s="203" t="s">
        <v>210</v>
      </c>
    </row>
    <row r="726" spans="2:65" s="1" customFormat="1" ht="20.45" customHeight="1">
      <c r="B726" s="181"/>
      <c r="C726" s="182" t="s">
        <v>1291</v>
      </c>
      <c r="D726" s="182" t="s">
        <v>214</v>
      </c>
      <c r="E726" s="183" t="s">
        <v>1292</v>
      </c>
      <c r="F726" s="184" t="s">
        <v>1293</v>
      </c>
      <c r="G726" s="185" t="s">
        <v>510</v>
      </c>
      <c r="H726" s="186">
        <v>1.37</v>
      </c>
      <c r="I726" s="187"/>
      <c r="J726" s="188">
        <f>ROUND(I726*H726,2)</f>
        <v>0</v>
      </c>
      <c r="K726" s="184" t="s">
        <v>5</v>
      </c>
      <c r="L726" s="41"/>
      <c r="M726" s="189" t="s">
        <v>5</v>
      </c>
      <c r="N726" s="190" t="s">
        <v>47</v>
      </c>
      <c r="O726" s="42"/>
      <c r="P726" s="191">
        <f>O726*H726</f>
        <v>0</v>
      </c>
      <c r="Q726" s="191">
        <v>5.0000000000000002E-5</v>
      </c>
      <c r="R726" s="191">
        <f>Q726*H726</f>
        <v>6.8500000000000012E-5</v>
      </c>
      <c r="S726" s="191">
        <v>0</v>
      </c>
      <c r="T726" s="192">
        <f>S726*H726</f>
        <v>0</v>
      </c>
      <c r="AR726" s="24" t="s">
        <v>285</v>
      </c>
      <c r="AT726" s="24" t="s">
        <v>214</v>
      </c>
      <c r="AU726" s="24" t="s">
        <v>84</v>
      </c>
      <c r="AY726" s="24" t="s">
        <v>210</v>
      </c>
      <c r="BE726" s="193">
        <f>IF(N726="základní",J726,0)</f>
        <v>0</v>
      </c>
      <c r="BF726" s="193">
        <f>IF(N726="snížená",J726,0)</f>
        <v>0</v>
      </c>
      <c r="BG726" s="193">
        <f>IF(N726="zákl. přenesená",J726,0)</f>
        <v>0</v>
      </c>
      <c r="BH726" s="193">
        <f>IF(N726="sníž. přenesená",J726,0)</f>
        <v>0</v>
      </c>
      <c r="BI726" s="193">
        <f>IF(N726="nulová",J726,0)</f>
        <v>0</v>
      </c>
      <c r="BJ726" s="24" t="s">
        <v>24</v>
      </c>
      <c r="BK726" s="193">
        <f>ROUND(I726*H726,2)</f>
        <v>0</v>
      </c>
      <c r="BL726" s="24" t="s">
        <v>285</v>
      </c>
      <c r="BM726" s="24" t="s">
        <v>1294</v>
      </c>
    </row>
    <row r="727" spans="2:65" s="13" customFormat="1">
      <c r="B727" s="202"/>
      <c r="D727" s="195" t="s">
        <v>221</v>
      </c>
      <c r="E727" s="203" t="s">
        <v>5</v>
      </c>
      <c r="F727" s="204" t="s">
        <v>1295</v>
      </c>
      <c r="H727" s="205">
        <v>1.37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AT727" s="203" t="s">
        <v>221</v>
      </c>
      <c r="AU727" s="203" t="s">
        <v>84</v>
      </c>
      <c r="AV727" s="13" t="s">
        <v>84</v>
      </c>
      <c r="AW727" s="13" t="s">
        <v>39</v>
      </c>
      <c r="AX727" s="13" t="s">
        <v>24</v>
      </c>
      <c r="AY727" s="203" t="s">
        <v>210</v>
      </c>
    </row>
    <row r="728" spans="2:65" s="1" customFormat="1" ht="14.45" customHeight="1">
      <c r="B728" s="181"/>
      <c r="C728" s="182" t="s">
        <v>1296</v>
      </c>
      <c r="D728" s="182" t="s">
        <v>214</v>
      </c>
      <c r="E728" s="183" t="s">
        <v>1297</v>
      </c>
      <c r="F728" s="184" t="s">
        <v>1298</v>
      </c>
      <c r="G728" s="185" t="s">
        <v>217</v>
      </c>
      <c r="H728" s="186">
        <v>1</v>
      </c>
      <c r="I728" s="187"/>
      <c r="J728" s="188">
        <f>ROUND(I728*H728,2)</f>
        <v>0</v>
      </c>
      <c r="K728" s="184" t="s">
        <v>5</v>
      </c>
      <c r="L728" s="41"/>
      <c r="M728" s="189" t="s">
        <v>5</v>
      </c>
      <c r="N728" s="190" t="s">
        <v>47</v>
      </c>
      <c r="O728" s="42"/>
      <c r="P728" s="191">
        <f>O728*H728</f>
        <v>0</v>
      </c>
      <c r="Q728" s="191">
        <v>5.0000000000000002E-5</v>
      </c>
      <c r="R728" s="191">
        <f>Q728*H728</f>
        <v>5.0000000000000002E-5</v>
      </c>
      <c r="S728" s="191">
        <v>0</v>
      </c>
      <c r="T728" s="192">
        <f>S728*H728</f>
        <v>0</v>
      </c>
      <c r="AR728" s="24" t="s">
        <v>285</v>
      </c>
      <c r="AT728" s="24" t="s">
        <v>214</v>
      </c>
      <c r="AU728" s="24" t="s">
        <v>84</v>
      </c>
      <c r="AY728" s="24" t="s">
        <v>210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24" t="s">
        <v>24</v>
      </c>
      <c r="BK728" s="193">
        <f>ROUND(I728*H728,2)</f>
        <v>0</v>
      </c>
      <c r="BL728" s="24" t="s">
        <v>285</v>
      </c>
      <c r="BM728" s="24" t="s">
        <v>1299</v>
      </c>
    </row>
    <row r="729" spans="2:65" s="1" customFormat="1" ht="20.45" customHeight="1">
      <c r="B729" s="181"/>
      <c r="C729" s="182" t="s">
        <v>1300</v>
      </c>
      <c r="D729" s="182" t="s">
        <v>214</v>
      </c>
      <c r="E729" s="183" t="s">
        <v>1301</v>
      </c>
      <c r="F729" s="184" t="s">
        <v>1302</v>
      </c>
      <c r="G729" s="185" t="s">
        <v>217</v>
      </c>
      <c r="H729" s="186">
        <v>1</v>
      </c>
      <c r="I729" s="187"/>
      <c r="J729" s="188">
        <f>ROUND(I729*H729,2)</f>
        <v>0</v>
      </c>
      <c r="K729" s="184" t="s">
        <v>5</v>
      </c>
      <c r="L729" s="41"/>
      <c r="M729" s="189" t="s">
        <v>5</v>
      </c>
      <c r="N729" s="190" t="s">
        <v>47</v>
      </c>
      <c r="O729" s="42"/>
      <c r="P729" s="191">
        <f>O729*H729</f>
        <v>0</v>
      </c>
      <c r="Q729" s="191">
        <v>5.0000000000000002E-5</v>
      </c>
      <c r="R729" s="191">
        <f>Q729*H729</f>
        <v>5.0000000000000002E-5</v>
      </c>
      <c r="S729" s="191">
        <v>0</v>
      </c>
      <c r="T729" s="192">
        <f>S729*H729</f>
        <v>0</v>
      </c>
      <c r="AR729" s="24" t="s">
        <v>285</v>
      </c>
      <c r="AT729" s="24" t="s">
        <v>214</v>
      </c>
      <c r="AU729" s="24" t="s">
        <v>84</v>
      </c>
      <c r="AY729" s="24" t="s">
        <v>210</v>
      </c>
      <c r="BE729" s="193">
        <f>IF(N729="základní",J729,0)</f>
        <v>0</v>
      </c>
      <c r="BF729" s="193">
        <f>IF(N729="snížená",J729,0)</f>
        <v>0</v>
      </c>
      <c r="BG729" s="193">
        <f>IF(N729="zákl. přenesená",J729,0)</f>
        <v>0</v>
      </c>
      <c r="BH729" s="193">
        <f>IF(N729="sníž. přenesená",J729,0)</f>
        <v>0</v>
      </c>
      <c r="BI729" s="193">
        <f>IF(N729="nulová",J729,0)</f>
        <v>0</v>
      </c>
      <c r="BJ729" s="24" t="s">
        <v>24</v>
      </c>
      <c r="BK729" s="193">
        <f>ROUND(I729*H729,2)</f>
        <v>0</v>
      </c>
      <c r="BL729" s="24" t="s">
        <v>285</v>
      </c>
      <c r="BM729" s="24" t="s">
        <v>1303</v>
      </c>
    </row>
    <row r="730" spans="2:65" s="1" customFormat="1" ht="20.45" customHeight="1">
      <c r="B730" s="181"/>
      <c r="C730" s="182" t="s">
        <v>1304</v>
      </c>
      <c r="D730" s="182" t="s">
        <v>214</v>
      </c>
      <c r="E730" s="183" t="s">
        <v>1305</v>
      </c>
      <c r="F730" s="184" t="s">
        <v>1306</v>
      </c>
      <c r="G730" s="185" t="s">
        <v>217</v>
      </c>
      <c r="H730" s="186">
        <v>1</v>
      </c>
      <c r="I730" s="187"/>
      <c r="J730" s="188">
        <f>ROUND(I730*H730,2)</f>
        <v>0</v>
      </c>
      <c r="K730" s="184" t="s">
        <v>5</v>
      </c>
      <c r="L730" s="41"/>
      <c r="M730" s="189" t="s">
        <v>5</v>
      </c>
      <c r="N730" s="190" t="s">
        <v>47</v>
      </c>
      <c r="O730" s="42"/>
      <c r="P730" s="191">
        <f>O730*H730</f>
        <v>0</v>
      </c>
      <c r="Q730" s="191">
        <v>5.0000000000000002E-5</v>
      </c>
      <c r="R730" s="191">
        <f>Q730*H730</f>
        <v>5.0000000000000002E-5</v>
      </c>
      <c r="S730" s="191">
        <v>0</v>
      </c>
      <c r="T730" s="192">
        <f>S730*H730</f>
        <v>0</v>
      </c>
      <c r="AR730" s="24" t="s">
        <v>285</v>
      </c>
      <c r="AT730" s="24" t="s">
        <v>214</v>
      </c>
      <c r="AU730" s="24" t="s">
        <v>84</v>
      </c>
      <c r="AY730" s="24" t="s">
        <v>210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24" t="s">
        <v>24</v>
      </c>
      <c r="BK730" s="193">
        <f>ROUND(I730*H730,2)</f>
        <v>0</v>
      </c>
      <c r="BL730" s="24" t="s">
        <v>285</v>
      </c>
      <c r="BM730" s="24" t="s">
        <v>1307</v>
      </c>
    </row>
    <row r="731" spans="2:65" s="1" customFormat="1" ht="14.45" customHeight="1">
      <c r="B731" s="181"/>
      <c r="C731" s="182" t="s">
        <v>1308</v>
      </c>
      <c r="D731" s="182" t="s">
        <v>214</v>
      </c>
      <c r="E731" s="183" t="s">
        <v>1309</v>
      </c>
      <c r="F731" s="184" t="s">
        <v>1310</v>
      </c>
      <c r="G731" s="185" t="s">
        <v>217</v>
      </c>
      <c r="H731" s="186">
        <v>3</v>
      </c>
      <c r="I731" s="187"/>
      <c r="J731" s="188">
        <f>ROUND(I731*H731,2)</f>
        <v>0</v>
      </c>
      <c r="K731" s="184" t="s">
        <v>218</v>
      </c>
      <c r="L731" s="41"/>
      <c r="M731" s="189" t="s">
        <v>5</v>
      </c>
      <c r="N731" s="190" t="s">
        <v>47</v>
      </c>
      <c r="O731" s="42"/>
      <c r="P731" s="191">
        <f>O731*H731</f>
        <v>0</v>
      </c>
      <c r="Q731" s="191">
        <v>0</v>
      </c>
      <c r="R731" s="191">
        <f>Q731*H731</f>
        <v>0</v>
      </c>
      <c r="S731" s="191">
        <v>1.2999999999999999E-2</v>
      </c>
      <c r="T731" s="192">
        <f>S731*H731</f>
        <v>3.9E-2</v>
      </c>
      <c r="AR731" s="24" t="s">
        <v>285</v>
      </c>
      <c r="AT731" s="24" t="s">
        <v>214</v>
      </c>
      <c r="AU731" s="24" t="s">
        <v>84</v>
      </c>
      <c r="AY731" s="24" t="s">
        <v>210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24" t="s">
        <v>24</v>
      </c>
      <c r="BK731" s="193">
        <f>ROUND(I731*H731,2)</f>
        <v>0</v>
      </c>
      <c r="BL731" s="24" t="s">
        <v>285</v>
      </c>
      <c r="BM731" s="24" t="s">
        <v>1311</v>
      </c>
    </row>
    <row r="732" spans="2:65" s="13" customFormat="1">
      <c r="B732" s="202"/>
      <c r="D732" s="195" t="s">
        <v>221</v>
      </c>
      <c r="E732" s="203" t="s">
        <v>5</v>
      </c>
      <c r="F732" s="204" t="s">
        <v>1312</v>
      </c>
      <c r="H732" s="205">
        <v>2</v>
      </c>
      <c r="I732" s="206"/>
      <c r="L732" s="202"/>
      <c r="M732" s="207"/>
      <c r="N732" s="208"/>
      <c r="O732" s="208"/>
      <c r="P732" s="208"/>
      <c r="Q732" s="208"/>
      <c r="R732" s="208"/>
      <c r="S732" s="208"/>
      <c r="T732" s="209"/>
      <c r="AT732" s="203" t="s">
        <v>221</v>
      </c>
      <c r="AU732" s="203" t="s">
        <v>84</v>
      </c>
      <c r="AV732" s="13" t="s">
        <v>84</v>
      </c>
      <c r="AW732" s="13" t="s">
        <v>39</v>
      </c>
      <c r="AX732" s="13" t="s">
        <v>76</v>
      </c>
      <c r="AY732" s="203" t="s">
        <v>210</v>
      </c>
    </row>
    <row r="733" spans="2:65" s="13" customFormat="1">
      <c r="B733" s="202"/>
      <c r="D733" s="195" t="s">
        <v>221</v>
      </c>
      <c r="E733" s="203" t="s">
        <v>5</v>
      </c>
      <c r="F733" s="204" t="s">
        <v>1313</v>
      </c>
      <c r="H733" s="205">
        <v>1</v>
      </c>
      <c r="I733" s="206"/>
      <c r="L733" s="202"/>
      <c r="M733" s="207"/>
      <c r="N733" s="208"/>
      <c r="O733" s="208"/>
      <c r="P733" s="208"/>
      <c r="Q733" s="208"/>
      <c r="R733" s="208"/>
      <c r="S733" s="208"/>
      <c r="T733" s="209"/>
      <c r="AT733" s="203" t="s">
        <v>221</v>
      </c>
      <c r="AU733" s="203" t="s">
        <v>84</v>
      </c>
      <c r="AV733" s="13" t="s">
        <v>84</v>
      </c>
      <c r="AW733" s="13" t="s">
        <v>39</v>
      </c>
      <c r="AX733" s="13" t="s">
        <v>76</v>
      </c>
      <c r="AY733" s="203" t="s">
        <v>210</v>
      </c>
    </row>
    <row r="734" spans="2:65" s="14" customFormat="1">
      <c r="B734" s="210"/>
      <c r="D734" s="195" t="s">
        <v>221</v>
      </c>
      <c r="E734" s="211" t="s">
        <v>5</v>
      </c>
      <c r="F734" s="212" t="s">
        <v>239</v>
      </c>
      <c r="H734" s="213">
        <v>3</v>
      </c>
      <c r="I734" s="214"/>
      <c r="L734" s="210"/>
      <c r="M734" s="215"/>
      <c r="N734" s="216"/>
      <c r="O734" s="216"/>
      <c r="P734" s="216"/>
      <c r="Q734" s="216"/>
      <c r="R734" s="216"/>
      <c r="S734" s="216"/>
      <c r="T734" s="217"/>
      <c r="AT734" s="211" t="s">
        <v>221</v>
      </c>
      <c r="AU734" s="211" t="s">
        <v>84</v>
      </c>
      <c r="AV734" s="14" t="s">
        <v>219</v>
      </c>
      <c r="AW734" s="14" t="s">
        <v>39</v>
      </c>
      <c r="AX734" s="14" t="s">
        <v>24</v>
      </c>
      <c r="AY734" s="211" t="s">
        <v>210</v>
      </c>
    </row>
    <row r="735" spans="2:65" s="1" customFormat="1" ht="14.45" customHeight="1">
      <c r="B735" s="181"/>
      <c r="C735" s="182" t="s">
        <v>1314</v>
      </c>
      <c r="D735" s="182" t="s">
        <v>214</v>
      </c>
      <c r="E735" s="183" t="s">
        <v>1315</v>
      </c>
      <c r="F735" s="184" t="s">
        <v>1316</v>
      </c>
      <c r="G735" s="185" t="s">
        <v>111</v>
      </c>
      <c r="H735" s="186">
        <v>2.5830000000000002</v>
      </c>
      <c r="I735" s="187"/>
      <c r="J735" s="188">
        <f>ROUND(I735*H735,2)</f>
        <v>0</v>
      </c>
      <c r="K735" s="184" t="s">
        <v>218</v>
      </c>
      <c r="L735" s="41"/>
      <c r="M735" s="189" t="s">
        <v>5</v>
      </c>
      <c r="N735" s="190" t="s">
        <v>47</v>
      </c>
      <c r="O735" s="42"/>
      <c r="P735" s="191">
        <f>O735*H735</f>
        <v>0</v>
      </c>
      <c r="Q735" s="191">
        <v>9.0000000000000006E-5</v>
      </c>
      <c r="R735" s="191">
        <f>Q735*H735</f>
        <v>2.3247000000000003E-4</v>
      </c>
      <c r="S735" s="191">
        <v>0</v>
      </c>
      <c r="T735" s="192">
        <f>S735*H735</f>
        <v>0</v>
      </c>
      <c r="AR735" s="24" t="s">
        <v>285</v>
      </c>
      <c r="AT735" s="24" t="s">
        <v>214</v>
      </c>
      <c r="AU735" s="24" t="s">
        <v>84</v>
      </c>
      <c r="AY735" s="24" t="s">
        <v>210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24" t="s">
        <v>24</v>
      </c>
      <c r="BK735" s="193">
        <f>ROUND(I735*H735,2)</f>
        <v>0</v>
      </c>
      <c r="BL735" s="24" t="s">
        <v>285</v>
      </c>
      <c r="BM735" s="24" t="s">
        <v>1317</v>
      </c>
    </row>
    <row r="736" spans="2:65" s="13" customFormat="1">
      <c r="B736" s="202"/>
      <c r="D736" s="195" t="s">
        <v>221</v>
      </c>
      <c r="E736" s="203" t="s">
        <v>5</v>
      </c>
      <c r="F736" s="204" t="s">
        <v>1318</v>
      </c>
      <c r="H736" s="205">
        <v>2.5830000000000002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221</v>
      </c>
      <c r="AU736" s="203" t="s">
        <v>84</v>
      </c>
      <c r="AV736" s="13" t="s">
        <v>84</v>
      </c>
      <c r="AW736" s="13" t="s">
        <v>39</v>
      </c>
      <c r="AX736" s="13" t="s">
        <v>24</v>
      </c>
      <c r="AY736" s="203" t="s">
        <v>210</v>
      </c>
    </row>
    <row r="737" spans="2:65" s="1" customFormat="1" ht="20.45" customHeight="1">
      <c r="B737" s="181"/>
      <c r="C737" s="218" t="s">
        <v>1319</v>
      </c>
      <c r="D737" s="218" t="s">
        <v>374</v>
      </c>
      <c r="E737" s="219" t="s">
        <v>1320</v>
      </c>
      <c r="F737" s="220" t="s">
        <v>1321</v>
      </c>
      <c r="G737" s="221" t="s">
        <v>217</v>
      </c>
      <c r="H737" s="222">
        <v>2</v>
      </c>
      <c r="I737" s="223"/>
      <c r="J737" s="224">
        <f>ROUND(I737*H737,2)</f>
        <v>0</v>
      </c>
      <c r="K737" s="220" t="s">
        <v>5</v>
      </c>
      <c r="L737" s="225"/>
      <c r="M737" s="226" t="s">
        <v>5</v>
      </c>
      <c r="N737" s="227" t="s">
        <v>47</v>
      </c>
      <c r="O737" s="42"/>
      <c r="P737" s="191">
        <f>O737*H737</f>
        <v>0</v>
      </c>
      <c r="Q737" s="191">
        <v>7.6999999999999999E-2</v>
      </c>
      <c r="R737" s="191">
        <f>Q737*H737</f>
        <v>0.154</v>
      </c>
      <c r="S737" s="191">
        <v>0</v>
      </c>
      <c r="T737" s="192">
        <f>S737*H737</f>
        <v>0</v>
      </c>
      <c r="AR737" s="24" t="s">
        <v>377</v>
      </c>
      <c r="AT737" s="24" t="s">
        <v>374</v>
      </c>
      <c r="AU737" s="24" t="s">
        <v>84</v>
      </c>
      <c r="AY737" s="24" t="s">
        <v>210</v>
      </c>
      <c r="BE737" s="193">
        <f>IF(N737="základní",J737,0)</f>
        <v>0</v>
      </c>
      <c r="BF737" s="193">
        <f>IF(N737="snížená",J737,0)</f>
        <v>0</v>
      </c>
      <c r="BG737" s="193">
        <f>IF(N737="zákl. přenesená",J737,0)</f>
        <v>0</v>
      </c>
      <c r="BH737" s="193">
        <f>IF(N737="sníž. přenesená",J737,0)</f>
        <v>0</v>
      </c>
      <c r="BI737" s="193">
        <f>IF(N737="nulová",J737,0)</f>
        <v>0</v>
      </c>
      <c r="BJ737" s="24" t="s">
        <v>24</v>
      </c>
      <c r="BK737" s="193">
        <f>ROUND(I737*H737,2)</f>
        <v>0</v>
      </c>
      <c r="BL737" s="24" t="s">
        <v>285</v>
      </c>
      <c r="BM737" s="24" t="s">
        <v>1322</v>
      </c>
    </row>
    <row r="738" spans="2:65" s="1" customFormat="1" ht="27">
      <c r="B738" s="41"/>
      <c r="D738" s="195" t="s">
        <v>639</v>
      </c>
      <c r="F738" s="228" t="s">
        <v>1323</v>
      </c>
      <c r="I738" s="229"/>
      <c r="L738" s="41"/>
      <c r="M738" s="230"/>
      <c r="N738" s="42"/>
      <c r="O738" s="42"/>
      <c r="P738" s="42"/>
      <c r="Q738" s="42"/>
      <c r="R738" s="42"/>
      <c r="S738" s="42"/>
      <c r="T738" s="70"/>
      <c r="AT738" s="24" t="s">
        <v>639</v>
      </c>
      <c r="AU738" s="24" t="s">
        <v>84</v>
      </c>
    </row>
    <row r="739" spans="2:65" s="1" customFormat="1" ht="30.6" customHeight="1">
      <c r="B739" s="181"/>
      <c r="C739" s="182" t="s">
        <v>1324</v>
      </c>
      <c r="D739" s="182" t="s">
        <v>214</v>
      </c>
      <c r="E739" s="183" t="s">
        <v>1325</v>
      </c>
      <c r="F739" s="184" t="s">
        <v>1326</v>
      </c>
      <c r="G739" s="185" t="s">
        <v>217</v>
      </c>
      <c r="H739" s="186">
        <v>3</v>
      </c>
      <c r="I739" s="187"/>
      <c r="J739" s="188">
        <f>ROUND(I739*H739,2)</f>
        <v>0</v>
      </c>
      <c r="K739" s="184" t="s">
        <v>218</v>
      </c>
      <c r="L739" s="41"/>
      <c r="M739" s="189" t="s">
        <v>5</v>
      </c>
      <c r="N739" s="190" t="s">
        <v>47</v>
      </c>
      <c r="O739" s="42"/>
      <c r="P739" s="191">
        <f>O739*H739</f>
        <v>0</v>
      </c>
      <c r="Q739" s="191">
        <v>0</v>
      </c>
      <c r="R739" s="191">
        <f>Q739*H739</f>
        <v>0</v>
      </c>
      <c r="S739" s="191">
        <v>0</v>
      </c>
      <c r="T739" s="192">
        <f>S739*H739</f>
        <v>0</v>
      </c>
      <c r="AR739" s="24" t="s">
        <v>285</v>
      </c>
      <c r="AT739" s="24" t="s">
        <v>214</v>
      </c>
      <c r="AU739" s="24" t="s">
        <v>84</v>
      </c>
      <c r="AY739" s="24" t="s">
        <v>210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24" t="s">
        <v>24</v>
      </c>
      <c r="BK739" s="193">
        <f>ROUND(I739*H739,2)</f>
        <v>0</v>
      </c>
      <c r="BL739" s="24" t="s">
        <v>285</v>
      </c>
      <c r="BM739" s="24" t="s">
        <v>1327</v>
      </c>
    </row>
    <row r="740" spans="2:65" s="13" customFormat="1">
      <c r="B740" s="202"/>
      <c r="D740" s="195" t="s">
        <v>221</v>
      </c>
      <c r="E740" s="203" t="s">
        <v>5</v>
      </c>
      <c r="F740" s="204" t="s">
        <v>1312</v>
      </c>
      <c r="H740" s="205">
        <v>2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221</v>
      </c>
      <c r="AU740" s="203" t="s">
        <v>84</v>
      </c>
      <c r="AV740" s="13" t="s">
        <v>84</v>
      </c>
      <c r="AW740" s="13" t="s">
        <v>39</v>
      </c>
      <c r="AX740" s="13" t="s">
        <v>76</v>
      </c>
      <c r="AY740" s="203" t="s">
        <v>210</v>
      </c>
    </row>
    <row r="741" spans="2:65" s="13" customFormat="1">
      <c r="B741" s="202"/>
      <c r="D741" s="195" t="s">
        <v>221</v>
      </c>
      <c r="E741" s="203" t="s">
        <v>5</v>
      </c>
      <c r="F741" s="204" t="s">
        <v>1313</v>
      </c>
      <c r="H741" s="205">
        <v>1</v>
      </c>
      <c r="I741" s="206"/>
      <c r="L741" s="202"/>
      <c r="M741" s="207"/>
      <c r="N741" s="208"/>
      <c r="O741" s="208"/>
      <c r="P741" s="208"/>
      <c r="Q741" s="208"/>
      <c r="R741" s="208"/>
      <c r="S741" s="208"/>
      <c r="T741" s="209"/>
      <c r="AT741" s="203" t="s">
        <v>221</v>
      </c>
      <c r="AU741" s="203" t="s">
        <v>84</v>
      </c>
      <c r="AV741" s="13" t="s">
        <v>84</v>
      </c>
      <c r="AW741" s="13" t="s">
        <v>39</v>
      </c>
      <c r="AX741" s="13" t="s">
        <v>76</v>
      </c>
      <c r="AY741" s="203" t="s">
        <v>210</v>
      </c>
    </row>
    <row r="742" spans="2:65" s="14" customFormat="1">
      <c r="B742" s="210"/>
      <c r="D742" s="195" t="s">
        <v>221</v>
      </c>
      <c r="E742" s="211" t="s">
        <v>5</v>
      </c>
      <c r="F742" s="212" t="s">
        <v>239</v>
      </c>
      <c r="H742" s="213">
        <v>3</v>
      </c>
      <c r="I742" s="214"/>
      <c r="L742" s="210"/>
      <c r="M742" s="215"/>
      <c r="N742" s="216"/>
      <c r="O742" s="216"/>
      <c r="P742" s="216"/>
      <c r="Q742" s="216"/>
      <c r="R742" s="216"/>
      <c r="S742" s="216"/>
      <c r="T742" s="217"/>
      <c r="AT742" s="211" t="s">
        <v>221</v>
      </c>
      <c r="AU742" s="211" t="s">
        <v>84</v>
      </c>
      <c r="AV742" s="14" t="s">
        <v>219</v>
      </c>
      <c r="AW742" s="14" t="s">
        <v>39</v>
      </c>
      <c r="AX742" s="14" t="s">
        <v>24</v>
      </c>
      <c r="AY742" s="211" t="s">
        <v>210</v>
      </c>
    </row>
    <row r="743" spans="2:65" s="1" customFormat="1" ht="20.45" customHeight="1">
      <c r="B743" s="181"/>
      <c r="C743" s="182" t="s">
        <v>1328</v>
      </c>
      <c r="D743" s="182" t="s">
        <v>214</v>
      </c>
      <c r="E743" s="183" t="s">
        <v>1329</v>
      </c>
      <c r="F743" s="184" t="s">
        <v>1330</v>
      </c>
      <c r="G743" s="185" t="s">
        <v>510</v>
      </c>
      <c r="H743" s="186">
        <v>4.03</v>
      </c>
      <c r="I743" s="187"/>
      <c r="J743" s="188">
        <f>ROUND(I743*H743,2)</f>
        <v>0</v>
      </c>
      <c r="K743" s="184" t="s">
        <v>218</v>
      </c>
      <c r="L743" s="41"/>
      <c r="M743" s="189" t="s">
        <v>5</v>
      </c>
      <c r="N743" s="190" t="s">
        <v>47</v>
      </c>
      <c r="O743" s="42"/>
      <c r="P743" s="191">
        <f>O743*H743</f>
        <v>0</v>
      </c>
      <c r="Q743" s="191">
        <v>5.0000000000000002E-5</v>
      </c>
      <c r="R743" s="191">
        <f>Q743*H743</f>
        <v>2.0150000000000002E-4</v>
      </c>
      <c r="S743" s="191">
        <v>0</v>
      </c>
      <c r="T743" s="192">
        <f>S743*H743</f>
        <v>0</v>
      </c>
      <c r="AR743" s="24" t="s">
        <v>285</v>
      </c>
      <c r="AT743" s="24" t="s">
        <v>214</v>
      </c>
      <c r="AU743" s="24" t="s">
        <v>84</v>
      </c>
      <c r="AY743" s="24" t="s">
        <v>210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24" t="s">
        <v>24</v>
      </c>
      <c r="BK743" s="193">
        <f>ROUND(I743*H743,2)</f>
        <v>0</v>
      </c>
      <c r="BL743" s="24" t="s">
        <v>285</v>
      </c>
      <c r="BM743" s="24" t="s">
        <v>1331</v>
      </c>
    </row>
    <row r="744" spans="2:65" s="13" customFormat="1">
      <c r="B744" s="202"/>
      <c r="D744" s="195" t="s">
        <v>221</v>
      </c>
      <c r="E744" s="203" t="s">
        <v>5</v>
      </c>
      <c r="F744" s="204" t="s">
        <v>1332</v>
      </c>
      <c r="H744" s="205">
        <v>4.03</v>
      </c>
      <c r="I744" s="206"/>
      <c r="L744" s="202"/>
      <c r="M744" s="207"/>
      <c r="N744" s="208"/>
      <c r="O744" s="208"/>
      <c r="P744" s="208"/>
      <c r="Q744" s="208"/>
      <c r="R744" s="208"/>
      <c r="S744" s="208"/>
      <c r="T744" s="209"/>
      <c r="AT744" s="203" t="s">
        <v>221</v>
      </c>
      <c r="AU744" s="203" t="s">
        <v>84</v>
      </c>
      <c r="AV744" s="13" t="s">
        <v>84</v>
      </c>
      <c r="AW744" s="13" t="s">
        <v>39</v>
      </c>
      <c r="AX744" s="13" t="s">
        <v>24</v>
      </c>
      <c r="AY744" s="203" t="s">
        <v>210</v>
      </c>
    </row>
    <row r="745" spans="2:65" s="1" customFormat="1" ht="14.45" customHeight="1">
      <c r="B745" s="181"/>
      <c r="C745" s="218" t="s">
        <v>1333</v>
      </c>
      <c r="D745" s="218" t="s">
        <v>374</v>
      </c>
      <c r="E745" s="219" t="s">
        <v>1334</v>
      </c>
      <c r="F745" s="220" t="s">
        <v>1335</v>
      </c>
      <c r="G745" s="221" t="s">
        <v>217</v>
      </c>
      <c r="H745" s="222">
        <v>1</v>
      </c>
      <c r="I745" s="223"/>
      <c r="J745" s="224">
        <f>ROUND(I745*H745,2)</f>
        <v>0</v>
      </c>
      <c r="K745" s="220" t="s">
        <v>5</v>
      </c>
      <c r="L745" s="225"/>
      <c r="M745" s="226" t="s">
        <v>5</v>
      </c>
      <c r="N745" s="227" t="s">
        <v>47</v>
      </c>
      <c r="O745" s="42"/>
      <c r="P745" s="191">
        <f>O745*H745</f>
        <v>0</v>
      </c>
      <c r="Q745" s="191">
        <v>1.481E-2</v>
      </c>
      <c r="R745" s="191">
        <f>Q745*H745</f>
        <v>1.481E-2</v>
      </c>
      <c r="S745" s="191">
        <v>0</v>
      </c>
      <c r="T745" s="192">
        <f>S745*H745</f>
        <v>0</v>
      </c>
      <c r="AR745" s="24" t="s">
        <v>377</v>
      </c>
      <c r="AT745" s="24" t="s">
        <v>374</v>
      </c>
      <c r="AU745" s="24" t="s">
        <v>84</v>
      </c>
      <c r="AY745" s="24" t="s">
        <v>210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24" t="s">
        <v>24</v>
      </c>
      <c r="BK745" s="193">
        <f>ROUND(I745*H745,2)</f>
        <v>0</v>
      </c>
      <c r="BL745" s="24" t="s">
        <v>285</v>
      </c>
      <c r="BM745" s="24" t="s">
        <v>1336</v>
      </c>
    </row>
    <row r="746" spans="2:65" s="1" customFormat="1" ht="14.45" customHeight="1">
      <c r="B746" s="181"/>
      <c r="C746" s="182" t="s">
        <v>1337</v>
      </c>
      <c r="D746" s="182" t="s">
        <v>214</v>
      </c>
      <c r="E746" s="183" t="s">
        <v>1338</v>
      </c>
      <c r="F746" s="184" t="s">
        <v>1339</v>
      </c>
      <c r="G746" s="185" t="s">
        <v>510</v>
      </c>
      <c r="H746" s="186">
        <v>16.07</v>
      </c>
      <c r="I746" s="187"/>
      <c r="J746" s="188">
        <f>ROUND(I746*H746,2)</f>
        <v>0</v>
      </c>
      <c r="K746" s="184" t="s">
        <v>5</v>
      </c>
      <c r="L746" s="41"/>
      <c r="M746" s="189" t="s">
        <v>5</v>
      </c>
      <c r="N746" s="190" t="s">
        <v>47</v>
      </c>
      <c r="O746" s="42"/>
      <c r="P746" s="191">
        <f>O746*H746</f>
        <v>0</v>
      </c>
      <c r="Q746" s="191">
        <v>0</v>
      </c>
      <c r="R746" s="191">
        <f>Q746*H746</f>
        <v>0</v>
      </c>
      <c r="S746" s="191">
        <v>0.03</v>
      </c>
      <c r="T746" s="192">
        <f>S746*H746</f>
        <v>0.48209999999999997</v>
      </c>
      <c r="AR746" s="24" t="s">
        <v>285</v>
      </c>
      <c r="AT746" s="24" t="s">
        <v>214</v>
      </c>
      <c r="AU746" s="24" t="s">
        <v>84</v>
      </c>
      <c r="AY746" s="24" t="s">
        <v>210</v>
      </c>
      <c r="BE746" s="193">
        <f>IF(N746="základní",J746,0)</f>
        <v>0</v>
      </c>
      <c r="BF746" s="193">
        <f>IF(N746="snížená",J746,0)</f>
        <v>0</v>
      </c>
      <c r="BG746" s="193">
        <f>IF(N746="zákl. přenesená",J746,0)</f>
        <v>0</v>
      </c>
      <c r="BH746" s="193">
        <f>IF(N746="sníž. přenesená",J746,0)</f>
        <v>0</v>
      </c>
      <c r="BI746" s="193">
        <f>IF(N746="nulová",J746,0)</f>
        <v>0</v>
      </c>
      <c r="BJ746" s="24" t="s">
        <v>24</v>
      </c>
      <c r="BK746" s="193">
        <f>ROUND(I746*H746,2)</f>
        <v>0</v>
      </c>
      <c r="BL746" s="24" t="s">
        <v>285</v>
      </c>
      <c r="BM746" s="24" t="s">
        <v>1340</v>
      </c>
    </row>
    <row r="747" spans="2:65" s="13" customFormat="1">
      <c r="B747" s="202"/>
      <c r="D747" s="195" t="s">
        <v>221</v>
      </c>
      <c r="E747" s="203" t="s">
        <v>5</v>
      </c>
      <c r="F747" s="204" t="s">
        <v>1341</v>
      </c>
      <c r="H747" s="205">
        <v>4.92</v>
      </c>
      <c r="I747" s="206"/>
      <c r="L747" s="202"/>
      <c r="M747" s="207"/>
      <c r="N747" s="208"/>
      <c r="O747" s="208"/>
      <c r="P747" s="208"/>
      <c r="Q747" s="208"/>
      <c r="R747" s="208"/>
      <c r="S747" s="208"/>
      <c r="T747" s="209"/>
      <c r="AT747" s="203" t="s">
        <v>221</v>
      </c>
      <c r="AU747" s="203" t="s">
        <v>84</v>
      </c>
      <c r="AV747" s="13" t="s">
        <v>84</v>
      </c>
      <c r="AW747" s="13" t="s">
        <v>39</v>
      </c>
      <c r="AX747" s="13" t="s">
        <v>76</v>
      </c>
      <c r="AY747" s="203" t="s">
        <v>210</v>
      </c>
    </row>
    <row r="748" spans="2:65" s="13" customFormat="1">
      <c r="B748" s="202"/>
      <c r="D748" s="195" t="s">
        <v>221</v>
      </c>
      <c r="E748" s="203" t="s">
        <v>5</v>
      </c>
      <c r="F748" s="204" t="s">
        <v>1342</v>
      </c>
      <c r="H748" s="205">
        <v>6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221</v>
      </c>
      <c r="AU748" s="203" t="s">
        <v>84</v>
      </c>
      <c r="AV748" s="13" t="s">
        <v>84</v>
      </c>
      <c r="AW748" s="13" t="s">
        <v>39</v>
      </c>
      <c r="AX748" s="13" t="s">
        <v>76</v>
      </c>
      <c r="AY748" s="203" t="s">
        <v>210</v>
      </c>
    </row>
    <row r="749" spans="2:65" s="13" customFormat="1">
      <c r="B749" s="202"/>
      <c r="D749" s="195" t="s">
        <v>221</v>
      </c>
      <c r="E749" s="203" t="s">
        <v>5</v>
      </c>
      <c r="F749" s="204" t="s">
        <v>1343</v>
      </c>
      <c r="H749" s="205">
        <v>5.15</v>
      </c>
      <c r="I749" s="206"/>
      <c r="L749" s="202"/>
      <c r="M749" s="207"/>
      <c r="N749" s="208"/>
      <c r="O749" s="208"/>
      <c r="P749" s="208"/>
      <c r="Q749" s="208"/>
      <c r="R749" s="208"/>
      <c r="S749" s="208"/>
      <c r="T749" s="209"/>
      <c r="AT749" s="203" t="s">
        <v>221</v>
      </c>
      <c r="AU749" s="203" t="s">
        <v>84</v>
      </c>
      <c r="AV749" s="13" t="s">
        <v>84</v>
      </c>
      <c r="AW749" s="13" t="s">
        <v>39</v>
      </c>
      <c r="AX749" s="13" t="s">
        <v>76</v>
      </c>
      <c r="AY749" s="203" t="s">
        <v>210</v>
      </c>
    </row>
    <row r="750" spans="2:65" s="14" customFormat="1">
      <c r="B750" s="210"/>
      <c r="D750" s="195" t="s">
        <v>221</v>
      </c>
      <c r="E750" s="211" t="s">
        <v>5</v>
      </c>
      <c r="F750" s="212" t="s">
        <v>239</v>
      </c>
      <c r="H750" s="213">
        <v>16.07</v>
      </c>
      <c r="I750" s="214"/>
      <c r="L750" s="210"/>
      <c r="M750" s="215"/>
      <c r="N750" s="216"/>
      <c r="O750" s="216"/>
      <c r="P750" s="216"/>
      <c r="Q750" s="216"/>
      <c r="R750" s="216"/>
      <c r="S750" s="216"/>
      <c r="T750" s="217"/>
      <c r="AT750" s="211" t="s">
        <v>221</v>
      </c>
      <c r="AU750" s="211" t="s">
        <v>84</v>
      </c>
      <c r="AV750" s="14" t="s">
        <v>219</v>
      </c>
      <c r="AW750" s="14" t="s">
        <v>39</v>
      </c>
      <c r="AX750" s="14" t="s">
        <v>24</v>
      </c>
      <c r="AY750" s="211" t="s">
        <v>210</v>
      </c>
    </row>
    <row r="751" spans="2:65" s="1" customFormat="1" ht="20.45" customHeight="1">
      <c r="B751" s="181"/>
      <c r="C751" s="182" t="s">
        <v>1344</v>
      </c>
      <c r="D751" s="182" t="s">
        <v>214</v>
      </c>
      <c r="E751" s="183" t="s">
        <v>1345</v>
      </c>
      <c r="F751" s="184" t="s">
        <v>1346</v>
      </c>
      <c r="G751" s="185" t="s">
        <v>1347</v>
      </c>
      <c r="H751" s="186">
        <v>14.94</v>
      </c>
      <c r="I751" s="187"/>
      <c r="J751" s="188">
        <f>ROUND(I751*H751,2)</f>
        <v>0</v>
      </c>
      <c r="K751" s="184" t="s">
        <v>218</v>
      </c>
      <c r="L751" s="41"/>
      <c r="M751" s="189" t="s">
        <v>5</v>
      </c>
      <c r="N751" s="190" t="s">
        <v>47</v>
      </c>
      <c r="O751" s="42"/>
      <c r="P751" s="191">
        <f>O751*H751</f>
        <v>0</v>
      </c>
      <c r="Q751" s="191">
        <v>6.0000000000000002E-5</v>
      </c>
      <c r="R751" s="191">
        <f>Q751*H751</f>
        <v>8.964E-4</v>
      </c>
      <c r="S751" s="191">
        <v>0</v>
      </c>
      <c r="T751" s="192">
        <f>S751*H751</f>
        <v>0</v>
      </c>
      <c r="AR751" s="24" t="s">
        <v>285</v>
      </c>
      <c r="AT751" s="24" t="s">
        <v>214</v>
      </c>
      <c r="AU751" s="24" t="s">
        <v>84</v>
      </c>
      <c r="AY751" s="24" t="s">
        <v>210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24" t="s">
        <v>24</v>
      </c>
      <c r="BK751" s="193">
        <f>ROUND(I751*H751,2)</f>
        <v>0</v>
      </c>
      <c r="BL751" s="24" t="s">
        <v>285</v>
      </c>
      <c r="BM751" s="24" t="s">
        <v>1348</v>
      </c>
    </row>
    <row r="752" spans="2:65" s="13" customFormat="1">
      <c r="B752" s="202"/>
      <c r="D752" s="195" t="s">
        <v>221</v>
      </c>
      <c r="E752" s="203" t="s">
        <v>5</v>
      </c>
      <c r="F752" s="204" t="s">
        <v>1349</v>
      </c>
      <c r="H752" s="205">
        <v>14.94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221</v>
      </c>
      <c r="AU752" s="203" t="s">
        <v>84</v>
      </c>
      <c r="AV752" s="13" t="s">
        <v>84</v>
      </c>
      <c r="AW752" s="13" t="s">
        <v>39</v>
      </c>
      <c r="AX752" s="13" t="s">
        <v>24</v>
      </c>
      <c r="AY752" s="203" t="s">
        <v>210</v>
      </c>
    </row>
    <row r="753" spans="2:65" s="330" customFormat="1" ht="14.45" customHeight="1">
      <c r="B753" s="317"/>
      <c r="C753" s="350" t="s">
        <v>1350</v>
      </c>
      <c r="D753" s="350" t="s">
        <v>374</v>
      </c>
      <c r="E753" s="351" t="s">
        <v>1351</v>
      </c>
      <c r="F753" s="352" t="s">
        <v>1352</v>
      </c>
      <c r="G753" s="353" t="s">
        <v>217</v>
      </c>
      <c r="H753" s="354">
        <v>1</v>
      </c>
      <c r="I753" s="355"/>
      <c r="J753" s="355">
        <f>ROUND(I753*H753,2)</f>
        <v>0</v>
      </c>
      <c r="K753" s="352" t="s">
        <v>5</v>
      </c>
      <c r="L753" s="359" t="s">
        <v>2191</v>
      </c>
      <c r="M753" s="357" t="s">
        <v>5</v>
      </c>
      <c r="N753" s="358" t="s">
        <v>47</v>
      </c>
      <c r="O753" s="327"/>
      <c r="P753" s="328">
        <f>O753*H753</f>
        <v>0</v>
      </c>
      <c r="Q753" s="328">
        <v>5.6299999999999996E-3</v>
      </c>
      <c r="R753" s="328">
        <f>Q753*H753</f>
        <v>5.6299999999999996E-3</v>
      </c>
      <c r="S753" s="328">
        <v>0</v>
      </c>
      <c r="T753" s="329">
        <f>S753*H753</f>
        <v>0</v>
      </c>
      <c r="AR753" s="331" t="s">
        <v>377</v>
      </c>
      <c r="AT753" s="331" t="s">
        <v>374</v>
      </c>
      <c r="AU753" s="331" t="s">
        <v>84</v>
      </c>
      <c r="AY753" s="331" t="s">
        <v>210</v>
      </c>
      <c r="BE753" s="332">
        <f>IF(N753="základní",J753,0)</f>
        <v>0</v>
      </c>
      <c r="BF753" s="332">
        <f>IF(N753="snížená",J753,0)</f>
        <v>0</v>
      </c>
      <c r="BG753" s="332">
        <f>IF(N753="zákl. přenesená",J753,0)</f>
        <v>0</v>
      </c>
      <c r="BH753" s="332">
        <f>IF(N753="sníž. přenesená",J753,0)</f>
        <v>0</v>
      </c>
      <c r="BI753" s="332">
        <f>IF(N753="nulová",J753,0)</f>
        <v>0</v>
      </c>
      <c r="BJ753" s="331" t="s">
        <v>24</v>
      </c>
      <c r="BK753" s="332">
        <f>ROUND(I753*H753,2)</f>
        <v>0</v>
      </c>
      <c r="BL753" s="331" t="s">
        <v>285</v>
      </c>
      <c r="BM753" s="331" t="s">
        <v>1353</v>
      </c>
    </row>
    <row r="754" spans="2:65" s="12" customFormat="1" ht="27">
      <c r="B754" s="194"/>
      <c r="D754" s="195" t="s">
        <v>221</v>
      </c>
      <c r="E754" s="196" t="s">
        <v>5</v>
      </c>
      <c r="F754" s="197" t="s">
        <v>1354</v>
      </c>
      <c r="H754" s="196" t="s">
        <v>5</v>
      </c>
      <c r="I754" s="198"/>
      <c r="L754" s="194"/>
      <c r="M754" s="199"/>
      <c r="N754" s="200"/>
      <c r="O754" s="200"/>
      <c r="P754" s="200"/>
      <c r="Q754" s="200"/>
      <c r="R754" s="200"/>
      <c r="S754" s="200"/>
      <c r="T754" s="201"/>
      <c r="AT754" s="196" t="s">
        <v>221</v>
      </c>
      <c r="AU754" s="196" t="s">
        <v>84</v>
      </c>
      <c r="AV754" s="12" t="s">
        <v>24</v>
      </c>
      <c r="AW754" s="12" t="s">
        <v>39</v>
      </c>
      <c r="AX754" s="12" t="s">
        <v>76</v>
      </c>
      <c r="AY754" s="196" t="s">
        <v>210</v>
      </c>
    </row>
    <row r="755" spans="2:65" s="13" customFormat="1">
      <c r="B755" s="202"/>
      <c r="D755" s="195" t="s">
        <v>221</v>
      </c>
      <c r="E755" s="203" t="s">
        <v>5</v>
      </c>
      <c r="F755" s="204" t="s">
        <v>24</v>
      </c>
      <c r="H755" s="205">
        <v>1</v>
      </c>
      <c r="I755" s="206"/>
      <c r="L755" s="202"/>
      <c r="M755" s="207"/>
      <c r="N755" s="208"/>
      <c r="O755" s="208"/>
      <c r="P755" s="208"/>
      <c r="Q755" s="208"/>
      <c r="R755" s="208"/>
      <c r="S755" s="208"/>
      <c r="T755" s="209"/>
      <c r="AT755" s="203" t="s">
        <v>221</v>
      </c>
      <c r="AU755" s="203" t="s">
        <v>84</v>
      </c>
      <c r="AV755" s="13" t="s">
        <v>84</v>
      </c>
      <c r="AW755" s="13" t="s">
        <v>39</v>
      </c>
      <c r="AX755" s="13" t="s">
        <v>24</v>
      </c>
      <c r="AY755" s="203" t="s">
        <v>210</v>
      </c>
    </row>
    <row r="756" spans="2:65" s="1" customFormat="1" ht="20.45" customHeight="1">
      <c r="B756" s="181"/>
      <c r="C756" s="182" t="s">
        <v>1355</v>
      </c>
      <c r="D756" s="182" t="s">
        <v>214</v>
      </c>
      <c r="E756" s="183" t="s">
        <v>1356</v>
      </c>
      <c r="F756" s="184" t="s">
        <v>1357</v>
      </c>
      <c r="G756" s="185" t="s">
        <v>871</v>
      </c>
      <c r="H756" s="231"/>
      <c r="I756" s="187"/>
      <c r="J756" s="188">
        <f>ROUND(I756*H756,2)</f>
        <v>0</v>
      </c>
      <c r="K756" s="184" t="s">
        <v>218</v>
      </c>
      <c r="L756" s="41"/>
      <c r="M756" s="189" t="s">
        <v>5</v>
      </c>
      <c r="N756" s="190" t="s">
        <v>47</v>
      </c>
      <c r="O756" s="42"/>
      <c r="P756" s="191">
        <f>O756*H756</f>
        <v>0</v>
      </c>
      <c r="Q756" s="191">
        <v>0</v>
      </c>
      <c r="R756" s="191">
        <f>Q756*H756</f>
        <v>0</v>
      </c>
      <c r="S756" s="191">
        <v>0</v>
      </c>
      <c r="T756" s="192">
        <f>S756*H756</f>
        <v>0</v>
      </c>
      <c r="AR756" s="24" t="s">
        <v>285</v>
      </c>
      <c r="AT756" s="24" t="s">
        <v>214</v>
      </c>
      <c r="AU756" s="24" t="s">
        <v>84</v>
      </c>
      <c r="AY756" s="24" t="s">
        <v>210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24" t="s">
        <v>24</v>
      </c>
      <c r="BK756" s="193">
        <f>ROUND(I756*H756,2)</f>
        <v>0</v>
      </c>
      <c r="BL756" s="24" t="s">
        <v>285</v>
      </c>
      <c r="BM756" s="24" t="s">
        <v>1358</v>
      </c>
    </row>
    <row r="757" spans="2:65" s="11" customFormat="1" ht="29.85" customHeight="1">
      <c r="B757" s="168"/>
      <c r="D757" s="169" t="s">
        <v>75</v>
      </c>
      <c r="E757" s="179" t="s">
        <v>1359</v>
      </c>
      <c r="F757" s="179" t="s">
        <v>1360</v>
      </c>
      <c r="I757" s="171"/>
      <c r="J757" s="180">
        <f>BK757</f>
        <v>0</v>
      </c>
      <c r="L757" s="168"/>
      <c r="M757" s="173"/>
      <c r="N757" s="174"/>
      <c r="O757" s="174"/>
      <c r="P757" s="175">
        <f>SUM(P758:P783)</f>
        <v>0</v>
      </c>
      <c r="Q757" s="174"/>
      <c r="R757" s="175">
        <f>SUM(R758:R783)</f>
        <v>0.68263260000000003</v>
      </c>
      <c r="S757" s="174"/>
      <c r="T757" s="176">
        <f>SUM(T758:T783)</f>
        <v>0</v>
      </c>
      <c r="AR757" s="169" t="s">
        <v>84</v>
      </c>
      <c r="AT757" s="177" t="s">
        <v>75</v>
      </c>
      <c r="AU757" s="177" t="s">
        <v>24</v>
      </c>
      <c r="AY757" s="169" t="s">
        <v>210</v>
      </c>
      <c r="BK757" s="178">
        <f>SUM(BK758:BK783)</f>
        <v>0</v>
      </c>
    </row>
    <row r="758" spans="2:65" s="1" customFormat="1" ht="20.45" customHeight="1">
      <c r="B758" s="181"/>
      <c r="C758" s="182" t="s">
        <v>1361</v>
      </c>
      <c r="D758" s="182" t="s">
        <v>214</v>
      </c>
      <c r="E758" s="183" t="s">
        <v>1362</v>
      </c>
      <c r="F758" s="184" t="s">
        <v>1363</v>
      </c>
      <c r="G758" s="185" t="s">
        <v>510</v>
      </c>
      <c r="H758" s="186">
        <v>24.7</v>
      </c>
      <c r="I758" s="187"/>
      <c r="J758" s="188">
        <f>ROUND(I758*H758,2)</f>
        <v>0</v>
      </c>
      <c r="K758" s="184" t="s">
        <v>218</v>
      </c>
      <c r="L758" s="41"/>
      <c r="M758" s="189" t="s">
        <v>5</v>
      </c>
      <c r="N758" s="190" t="s">
        <v>47</v>
      </c>
      <c r="O758" s="42"/>
      <c r="P758" s="191">
        <f>O758*H758</f>
        <v>0</v>
      </c>
      <c r="Q758" s="191">
        <v>6.2E-4</v>
      </c>
      <c r="R758" s="191">
        <f>Q758*H758</f>
        <v>1.5313999999999999E-2</v>
      </c>
      <c r="S758" s="191">
        <v>0</v>
      </c>
      <c r="T758" s="192">
        <f>S758*H758</f>
        <v>0</v>
      </c>
      <c r="AR758" s="24" t="s">
        <v>285</v>
      </c>
      <c r="AT758" s="24" t="s">
        <v>214</v>
      </c>
      <c r="AU758" s="24" t="s">
        <v>84</v>
      </c>
      <c r="AY758" s="24" t="s">
        <v>210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24" t="s">
        <v>24</v>
      </c>
      <c r="BK758" s="193">
        <f>ROUND(I758*H758,2)</f>
        <v>0</v>
      </c>
      <c r="BL758" s="24" t="s">
        <v>285</v>
      </c>
      <c r="BM758" s="24" t="s">
        <v>1364</v>
      </c>
    </row>
    <row r="759" spans="2:65" s="13" customFormat="1">
      <c r="B759" s="202"/>
      <c r="D759" s="195" t="s">
        <v>221</v>
      </c>
      <c r="E759" s="203" t="s">
        <v>5</v>
      </c>
      <c r="F759" s="204" t="s">
        <v>1365</v>
      </c>
      <c r="H759" s="205">
        <v>19.600000000000001</v>
      </c>
      <c r="I759" s="206"/>
      <c r="L759" s="202"/>
      <c r="M759" s="207"/>
      <c r="N759" s="208"/>
      <c r="O759" s="208"/>
      <c r="P759" s="208"/>
      <c r="Q759" s="208"/>
      <c r="R759" s="208"/>
      <c r="S759" s="208"/>
      <c r="T759" s="209"/>
      <c r="AT759" s="203" t="s">
        <v>221</v>
      </c>
      <c r="AU759" s="203" t="s">
        <v>84</v>
      </c>
      <c r="AV759" s="13" t="s">
        <v>84</v>
      </c>
      <c r="AW759" s="13" t="s">
        <v>39</v>
      </c>
      <c r="AX759" s="13" t="s">
        <v>76</v>
      </c>
      <c r="AY759" s="203" t="s">
        <v>210</v>
      </c>
    </row>
    <row r="760" spans="2:65" s="13" customFormat="1">
      <c r="B760" s="202"/>
      <c r="D760" s="195" t="s">
        <v>221</v>
      </c>
      <c r="E760" s="203" t="s">
        <v>5</v>
      </c>
      <c r="F760" s="204" t="s">
        <v>1366</v>
      </c>
      <c r="H760" s="205">
        <v>5.0999999999999996</v>
      </c>
      <c r="I760" s="206"/>
      <c r="L760" s="202"/>
      <c r="M760" s="207"/>
      <c r="N760" s="208"/>
      <c r="O760" s="208"/>
      <c r="P760" s="208"/>
      <c r="Q760" s="208"/>
      <c r="R760" s="208"/>
      <c r="S760" s="208"/>
      <c r="T760" s="209"/>
      <c r="AT760" s="203" t="s">
        <v>221</v>
      </c>
      <c r="AU760" s="203" t="s">
        <v>84</v>
      </c>
      <c r="AV760" s="13" t="s">
        <v>84</v>
      </c>
      <c r="AW760" s="13" t="s">
        <v>39</v>
      </c>
      <c r="AX760" s="13" t="s">
        <v>76</v>
      </c>
      <c r="AY760" s="203" t="s">
        <v>210</v>
      </c>
    </row>
    <row r="761" spans="2:65" s="14" customFormat="1">
      <c r="B761" s="210"/>
      <c r="D761" s="195" t="s">
        <v>221</v>
      </c>
      <c r="E761" s="211" t="s">
        <v>5</v>
      </c>
      <c r="F761" s="212" t="s">
        <v>239</v>
      </c>
      <c r="H761" s="213">
        <v>24.7</v>
      </c>
      <c r="I761" s="214"/>
      <c r="L761" s="210"/>
      <c r="M761" s="215"/>
      <c r="N761" s="216"/>
      <c r="O761" s="216"/>
      <c r="P761" s="216"/>
      <c r="Q761" s="216"/>
      <c r="R761" s="216"/>
      <c r="S761" s="216"/>
      <c r="T761" s="217"/>
      <c r="AT761" s="211" t="s">
        <v>221</v>
      </c>
      <c r="AU761" s="211" t="s">
        <v>84</v>
      </c>
      <c r="AV761" s="14" t="s">
        <v>219</v>
      </c>
      <c r="AW761" s="14" t="s">
        <v>39</v>
      </c>
      <c r="AX761" s="14" t="s">
        <v>24</v>
      </c>
      <c r="AY761" s="211" t="s">
        <v>210</v>
      </c>
    </row>
    <row r="762" spans="2:65" s="1" customFormat="1" ht="14.45" customHeight="1">
      <c r="B762" s="181"/>
      <c r="C762" s="218" t="s">
        <v>1367</v>
      </c>
      <c r="D762" s="218" t="s">
        <v>374</v>
      </c>
      <c r="E762" s="219" t="s">
        <v>1368</v>
      </c>
      <c r="F762" s="220" t="s">
        <v>1369</v>
      </c>
      <c r="G762" s="221" t="s">
        <v>510</v>
      </c>
      <c r="H762" s="222">
        <v>27.17</v>
      </c>
      <c r="I762" s="223"/>
      <c r="J762" s="224">
        <f>ROUND(I762*H762,2)</f>
        <v>0</v>
      </c>
      <c r="K762" s="220" t="s">
        <v>5</v>
      </c>
      <c r="L762" s="225"/>
      <c r="M762" s="226" t="s">
        <v>5</v>
      </c>
      <c r="N762" s="227" t="s">
        <v>47</v>
      </c>
      <c r="O762" s="42"/>
      <c r="P762" s="191">
        <f>O762*H762</f>
        <v>0</v>
      </c>
      <c r="Q762" s="191">
        <v>3.6000000000000002E-4</v>
      </c>
      <c r="R762" s="191">
        <f>Q762*H762</f>
        <v>9.781200000000002E-3</v>
      </c>
      <c r="S762" s="191">
        <v>0</v>
      </c>
      <c r="T762" s="192">
        <f>S762*H762</f>
        <v>0</v>
      </c>
      <c r="AR762" s="24" t="s">
        <v>377</v>
      </c>
      <c r="AT762" s="24" t="s">
        <v>374</v>
      </c>
      <c r="AU762" s="24" t="s">
        <v>84</v>
      </c>
      <c r="AY762" s="24" t="s">
        <v>210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24" t="s">
        <v>24</v>
      </c>
      <c r="BK762" s="193">
        <f>ROUND(I762*H762,2)</f>
        <v>0</v>
      </c>
      <c r="BL762" s="24" t="s">
        <v>285</v>
      </c>
      <c r="BM762" s="24" t="s">
        <v>1370</v>
      </c>
    </row>
    <row r="763" spans="2:65" s="13" customFormat="1">
      <c r="B763" s="202"/>
      <c r="D763" s="195" t="s">
        <v>221</v>
      </c>
      <c r="F763" s="204" t="s">
        <v>1371</v>
      </c>
      <c r="H763" s="205">
        <v>27.17</v>
      </c>
      <c r="I763" s="206"/>
      <c r="L763" s="202"/>
      <c r="M763" s="207"/>
      <c r="N763" s="208"/>
      <c r="O763" s="208"/>
      <c r="P763" s="208"/>
      <c r="Q763" s="208"/>
      <c r="R763" s="208"/>
      <c r="S763" s="208"/>
      <c r="T763" s="209"/>
      <c r="AT763" s="203" t="s">
        <v>221</v>
      </c>
      <c r="AU763" s="203" t="s">
        <v>84</v>
      </c>
      <c r="AV763" s="13" t="s">
        <v>84</v>
      </c>
      <c r="AW763" s="13" t="s">
        <v>6</v>
      </c>
      <c r="AX763" s="13" t="s">
        <v>24</v>
      </c>
      <c r="AY763" s="203" t="s">
        <v>210</v>
      </c>
    </row>
    <row r="764" spans="2:65" s="1" customFormat="1" ht="20.45" customHeight="1">
      <c r="B764" s="181"/>
      <c r="C764" s="182" t="s">
        <v>1372</v>
      </c>
      <c r="D764" s="182" t="s">
        <v>214</v>
      </c>
      <c r="E764" s="183" t="s">
        <v>1373</v>
      </c>
      <c r="F764" s="184" t="s">
        <v>1374</v>
      </c>
      <c r="G764" s="185" t="s">
        <v>111</v>
      </c>
      <c r="H764" s="186">
        <v>0.3</v>
      </c>
      <c r="I764" s="187"/>
      <c r="J764" s="188">
        <f>ROUND(I764*H764,2)</f>
        <v>0</v>
      </c>
      <c r="K764" s="184" t="s">
        <v>218</v>
      </c>
      <c r="L764" s="41"/>
      <c r="M764" s="189" t="s">
        <v>5</v>
      </c>
      <c r="N764" s="190" t="s">
        <v>47</v>
      </c>
      <c r="O764" s="42"/>
      <c r="P764" s="191">
        <f>O764*H764</f>
        <v>0</v>
      </c>
      <c r="Q764" s="191">
        <v>3.7920000000000002E-2</v>
      </c>
      <c r="R764" s="191">
        <f>Q764*H764</f>
        <v>1.1376000000000001E-2</v>
      </c>
      <c r="S764" s="191">
        <v>0</v>
      </c>
      <c r="T764" s="192">
        <f>S764*H764</f>
        <v>0</v>
      </c>
      <c r="AR764" s="24" t="s">
        <v>285</v>
      </c>
      <c r="AT764" s="24" t="s">
        <v>214</v>
      </c>
      <c r="AU764" s="24" t="s">
        <v>84</v>
      </c>
      <c r="AY764" s="24" t="s">
        <v>210</v>
      </c>
      <c r="BE764" s="193">
        <f>IF(N764="základní",J764,0)</f>
        <v>0</v>
      </c>
      <c r="BF764" s="193">
        <f>IF(N764="snížená",J764,0)</f>
        <v>0</v>
      </c>
      <c r="BG764" s="193">
        <f>IF(N764="zákl. přenesená",J764,0)</f>
        <v>0</v>
      </c>
      <c r="BH764" s="193">
        <f>IF(N764="sníž. přenesená",J764,0)</f>
        <v>0</v>
      </c>
      <c r="BI764" s="193">
        <f>IF(N764="nulová",J764,0)</f>
        <v>0</v>
      </c>
      <c r="BJ764" s="24" t="s">
        <v>24</v>
      </c>
      <c r="BK764" s="193">
        <f>ROUND(I764*H764,2)</f>
        <v>0</v>
      </c>
      <c r="BL764" s="24" t="s">
        <v>285</v>
      </c>
      <c r="BM764" s="24" t="s">
        <v>1375</v>
      </c>
    </row>
    <row r="765" spans="2:65" s="12" customFormat="1">
      <c r="B765" s="194"/>
      <c r="D765" s="195" t="s">
        <v>221</v>
      </c>
      <c r="E765" s="196" t="s">
        <v>5</v>
      </c>
      <c r="F765" s="197" t="s">
        <v>1376</v>
      </c>
      <c r="H765" s="196" t="s">
        <v>5</v>
      </c>
      <c r="I765" s="198"/>
      <c r="L765" s="194"/>
      <c r="M765" s="199"/>
      <c r="N765" s="200"/>
      <c r="O765" s="200"/>
      <c r="P765" s="200"/>
      <c r="Q765" s="200"/>
      <c r="R765" s="200"/>
      <c r="S765" s="200"/>
      <c r="T765" s="201"/>
      <c r="AT765" s="196" t="s">
        <v>221</v>
      </c>
      <c r="AU765" s="196" t="s">
        <v>84</v>
      </c>
      <c r="AV765" s="12" t="s">
        <v>24</v>
      </c>
      <c r="AW765" s="12" t="s">
        <v>39</v>
      </c>
      <c r="AX765" s="12" t="s">
        <v>76</v>
      </c>
      <c r="AY765" s="196" t="s">
        <v>210</v>
      </c>
    </row>
    <row r="766" spans="2:65" s="13" customFormat="1">
      <c r="B766" s="202"/>
      <c r="D766" s="195" t="s">
        <v>221</v>
      </c>
      <c r="E766" s="203" t="s">
        <v>5</v>
      </c>
      <c r="F766" s="204" t="s">
        <v>1377</v>
      </c>
      <c r="H766" s="205">
        <v>0.3</v>
      </c>
      <c r="I766" s="206"/>
      <c r="L766" s="202"/>
      <c r="M766" s="207"/>
      <c r="N766" s="208"/>
      <c r="O766" s="208"/>
      <c r="P766" s="208"/>
      <c r="Q766" s="208"/>
      <c r="R766" s="208"/>
      <c r="S766" s="208"/>
      <c r="T766" s="209"/>
      <c r="AT766" s="203" t="s">
        <v>221</v>
      </c>
      <c r="AU766" s="203" t="s">
        <v>84</v>
      </c>
      <c r="AV766" s="13" t="s">
        <v>84</v>
      </c>
      <c r="AW766" s="13" t="s">
        <v>39</v>
      </c>
      <c r="AX766" s="13" t="s">
        <v>24</v>
      </c>
      <c r="AY766" s="203" t="s">
        <v>210</v>
      </c>
    </row>
    <row r="767" spans="2:65" s="1" customFormat="1" ht="14.45" customHeight="1">
      <c r="B767" s="181"/>
      <c r="C767" s="218" t="s">
        <v>1378</v>
      </c>
      <c r="D767" s="218" t="s">
        <v>374</v>
      </c>
      <c r="E767" s="219" t="s">
        <v>1379</v>
      </c>
      <c r="F767" s="220" t="s">
        <v>1380</v>
      </c>
      <c r="G767" s="221" t="s">
        <v>111</v>
      </c>
      <c r="H767" s="222">
        <v>0.33</v>
      </c>
      <c r="I767" s="223"/>
      <c r="J767" s="224">
        <f>ROUND(I767*H767,2)</f>
        <v>0</v>
      </c>
      <c r="K767" s="220" t="s">
        <v>5</v>
      </c>
      <c r="L767" s="225"/>
      <c r="M767" s="226" t="s">
        <v>5</v>
      </c>
      <c r="N767" s="227" t="s">
        <v>47</v>
      </c>
      <c r="O767" s="42"/>
      <c r="P767" s="191">
        <f>O767*H767</f>
        <v>0</v>
      </c>
      <c r="Q767" s="191">
        <v>5.0000000000000001E-4</v>
      </c>
      <c r="R767" s="191">
        <f>Q767*H767</f>
        <v>1.65E-4</v>
      </c>
      <c r="S767" s="191">
        <v>0</v>
      </c>
      <c r="T767" s="192">
        <f>S767*H767</f>
        <v>0</v>
      </c>
      <c r="AR767" s="24" t="s">
        <v>377</v>
      </c>
      <c r="AT767" s="24" t="s">
        <v>374</v>
      </c>
      <c r="AU767" s="24" t="s">
        <v>84</v>
      </c>
      <c r="AY767" s="24" t="s">
        <v>210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24" t="s">
        <v>24</v>
      </c>
      <c r="BK767" s="193">
        <f>ROUND(I767*H767,2)</f>
        <v>0</v>
      </c>
      <c r="BL767" s="24" t="s">
        <v>285</v>
      </c>
      <c r="BM767" s="24" t="s">
        <v>1381</v>
      </c>
    </row>
    <row r="768" spans="2:65" s="13" customFormat="1">
      <c r="B768" s="202"/>
      <c r="D768" s="195" t="s">
        <v>221</v>
      </c>
      <c r="F768" s="204" t="s">
        <v>1382</v>
      </c>
      <c r="H768" s="205">
        <v>0.33</v>
      </c>
      <c r="I768" s="206"/>
      <c r="L768" s="202"/>
      <c r="M768" s="207"/>
      <c r="N768" s="208"/>
      <c r="O768" s="208"/>
      <c r="P768" s="208"/>
      <c r="Q768" s="208"/>
      <c r="R768" s="208"/>
      <c r="S768" s="208"/>
      <c r="T768" s="209"/>
      <c r="AT768" s="203" t="s">
        <v>221</v>
      </c>
      <c r="AU768" s="203" t="s">
        <v>84</v>
      </c>
      <c r="AV768" s="13" t="s">
        <v>84</v>
      </c>
      <c r="AW768" s="13" t="s">
        <v>6</v>
      </c>
      <c r="AX768" s="13" t="s">
        <v>24</v>
      </c>
      <c r="AY768" s="203" t="s">
        <v>210</v>
      </c>
    </row>
    <row r="769" spans="2:65" s="1" customFormat="1" ht="20.45" customHeight="1">
      <c r="B769" s="181"/>
      <c r="C769" s="182" t="s">
        <v>1383</v>
      </c>
      <c r="D769" s="182" t="s">
        <v>214</v>
      </c>
      <c r="E769" s="183" t="s">
        <v>1384</v>
      </c>
      <c r="F769" s="184" t="s">
        <v>1385</v>
      </c>
      <c r="G769" s="185" t="s">
        <v>111</v>
      </c>
      <c r="H769" s="186">
        <v>25.616</v>
      </c>
      <c r="I769" s="187"/>
      <c r="J769" s="188">
        <f>ROUND(I769*H769,2)</f>
        <v>0</v>
      </c>
      <c r="K769" s="184" t="s">
        <v>218</v>
      </c>
      <c r="L769" s="41"/>
      <c r="M769" s="189" t="s">
        <v>5</v>
      </c>
      <c r="N769" s="190" t="s">
        <v>47</v>
      </c>
      <c r="O769" s="42"/>
      <c r="P769" s="191">
        <f>O769*H769</f>
        <v>0</v>
      </c>
      <c r="Q769" s="191">
        <v>3.5000000000000001E-3</v>
      </c>
      <c r="R769" s="191">
        <f>Q769*H769</f>
        <v>8.9656E-2</v>
      </c>
      <c r="S769" s="191">
        <v>0</v>
      </c>
      <c r="T769" s="192">
        <f>S769*H769</f>
        <v>0</v>
      </c>
      <c r="AR769" s="24" t="s">
        <v>285</v>
      </c>
      <c r="AT769" s="24" t="s">
        <v>214</v>
      </c>
      <c r="AU769" s="24" t="s">
        <v>84</v>
      </c>
      <c r="AY769" s="24" t="s">
        <v>210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24" t="s">
        <v>24</v>
      </c>
      <c r="BK769" s="193">
        <f>ROUND(I769*H769,2)</f>
        <v>0</v>
      </c>
      <c r="BL769" s="24" t="s">
        <v>285</v>
      </c>
      <c r="BM769" s="24" t="s">
        <v>1386</v>
      </c>
    </row>
    <row r="770" spans="2:65" s="13" customFormat="1">
      <c r="B770" s="202"/>
      <c r="D770" s="195" t="s">
        <v>221</v>
      </c>
      <c r="E770" s="203" t="s">
        <v>5</v>
      </c>
      <c r="F770" s="204" t="s">
        <v>155</v>
      </c>
      <c r="H770" s="205">
        <v>23.65</v>
      </c>
      <c r="I770" s="206"/>
      <c r="L770" s="202"/>
      <c r="M770" s="207"/>
      <c r="N770" s="208"/>
      <c r="O770" s="208"/>
      <c r="P770" s="208"/>
      <c r="Q770" s="208"/>
      <c r="R770" s="208"/>
      <c r="S770" s="208"/>
      <c r="T770" s="209"/>
      <c r="AT770" s="203" t="s">
        <v>221</v>
      </c>
      <c r="AU770" s="203" t="s">
        <v>84</v>
      </c>
      <c r="AV770" s="13" t="s">
        <v>84</v>
      </c>
      <c r="AW770" s="13" t="s">
        <v>39</v>
      </c>
      <c r="AX770" s="13" t="s">
        <v>76</v>
      </c>
      <c r="AY770" s="203" t="s">
        <v>210</v>
      </c>
    </row>
    <row r="771" spans="2:65" s="13" customFormat="1">
      <c r="B771" s="202"/>
      <c r="D771" s="195" t="s">
        <v>221</v>
      </c>
      <c r="E771" s="203" t="s">
        <v>5</v>
      </c>
      <c r="F771" s="204" t="s">
        <v>124</v>
      </c>
      <c r="H771" s="205">
        <v>1.966</v>
      </c>
      <c r="I771" s="206"/>
      <c r="L771" s="202"/>
      <c r="M771" s="207"/>
      <c r="N771" s="208"/>
      <c r="O771" s="208"/>
      <c r="P771" s="208"/>
      <c r="Q771" s="208"/>
      <c r="R771" s="208"/>
      <c r="S771" s="208"/>
      <c r="T771" s="209"/>
      <c r="AT771" s="203" t="s">
        <v>221</v>
      </c>
      <c r="AU771" s="203" t="s">
        <v>84</v>
      </c>
      <c r="AV771" s="13" t="s">
        <v>84</v>
      </c>
      <c r="AW771" s="13" t="s">
        <v>39</v>
      </c>
      <c r="AX771" s="13" t="s">
        <v>76</v>
      </c>
      <c r="AY771" s="203" t="s">
        <v>210</v>
      </c>
    </row>
    <row r="772" spans="2:65" s="14" customFormat="1">
      <c r="B772" s="210"/>
      <c r="D772" s="195" t="s">
        <v>221</v>
      </c>
      <c r="E772" s="211" t="s">
        <v>5</v>
      </c>
      <c r="F772" s="212" t="s">
        <v>239</v>
      </c>
      <c r="H772" s="213">
        <v>25.616</v>
      </c>
      <c r="I772" s="214"/>
      <c r="L772" s="210"/>
      <c r="M772" s="215"/>
      <c r="N772" s="216"/>
      <c r="O772" s="216"/>
      <c r="P772" s="216"/>
      <c r="Q772" s="216"/>
      <c r="R772" s="216"/>
      <c r="S772" s="216"/>
      <c r="T772" s="217"/>
      <c r="AT772" s="211" t="s">
        <v>221</v>
      </c>
      <c r="AU772" s="211" t="s">
        <v>84</v>
      </c>
      <c r="AV772" s="14" t="s">
        <v>219</v>
      </c>
      <c r="AW772" s="14" t="s">
        <v>39</v>
      </c>
      <c r="AX772" s="14" t="s">
        <v>24</v>
      </c>
      <c r="AY772" s="211" t="s">
        <v>210</v>
      </c>
    </row>
    <row r="773" spans="2:65" s="1" customFormat="1" ht="20.45" customHeight="1">
      <c r="B773" s="181"/>
      <c r="C773" s="218" t="s">
        <v>1387</v>
      </c>
      <c r="D773" s="218" t="s">
        <v>374</v>
      </c>
      <c r="E773" s="219" t="s">
        <v>1388</v>
      </c>
      <c r="F773" s="220" t="s">
        <v>1389</v>
      </c>
      <c r="G773" s="221" t="s">
        <v>111</v>
      </c>
      <c r="H773" s="222">
        <v>28.178000000000001</v>
      </c>
      <c r="I773" s="223"/>
      <c r="J773" s="224">
        <f>ROUND(I773*H773,2)</f>
        <v>0</v>
      </c>
      <c r="K773" s="220" t="s">
        <v>5</v>
      </c>
      <c r="L773" s="225"/>
      <c r="M773" s="226" t="s">
        <v>5</v>
      </c>
      <c r="N773" s="227" t="s">
        <v>47</v>
      </c>
      <c r="O773" s="42"/>
      <c r="P773" s="191">
        <f>O773*H773</f>
        <v>0</v>
      </c>
      <c r="Q773" s="191">
        <v>1.9199999999999998E-2</v>
      </c>
      <c r="R773" s="191">
        <f>Q773*H773</f>
        <v>0.54101759999999999</v>
      </c>
      <c r="S773" s="191">
        <v>0</v>
      </c>
      <c r="T773" s="192">
        <f>S773*H773</f>
        <v>0</v>
      </c>
      <c r="AR773" s="24" t="s">
        <v>377</v>
      </c>
      <c r="AT773" s="24" t="s">
        <v>374</v>
      </c>
      <c r="AU773" s="24" t="s">
        <v>84</v>
      </c>
      <c r="AY773" s="24" t="s">
        <v>210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24" t="s">
        <v>24</v>
      </c>
      <c r="BK773" s="193">
        <f>ROUND(I773*H773,2)</f>
        <v>0</v>
      </c>
      <c r="BL773" s="24" t="s">
        <v>285</v>
      </c>
      <c r="BM773" s="24" t="s">
        <v>1390</v>
      </c>
    </row>
    <row r="774" spans="2:65" s="13" customFormat="1">
      <c r="B774" s="202"/>
      <c r="D774" s="195" t="s">
        <v>221</v>
      </c>
      <c r="F774" s="204" t="s">
        <v>1391</v>
      </c>
      <c r="H774" s="205">
        <v>28.178000000000001</v>
      </c>
      <c r="I774" s="206"/>
      <c r="L774" s="202"/>
      <c r="M774" s="207"/>
      <c r="N774" s="208"/>
      <c r="O774" s="208"/>
      <c r="P774" s="208"/>
      <c r="Q774" s="208"/>
      <c r="R774" s="208"/>
      <c r="S774" s="208"/>
      <c r="T774" s="209"/>
      <c r="AT774" s="203" t="s">
        <v>221</v>
      </c>
      <c r="AU774" s="203" t="s">
        <v>84</v>
      </c>
      <c r="AV774" s="13" t="s">
        <v>84</v>
      </c>
      <c r="AW774" s="13" t="s">
        <v>6</v>
      </c>
      <c r="AX774" s="13" t="s">
        <v>24</v>
      </c>
      <c r="AY774" s="203" t="s">
        <v>210</v>
      </c>
    </row>
    <row r="775" spans="2:65" s="1" customFormat="1" ht="14.45" customHeight="1">
      <c r="B775" s="181"/>
      <c r="C775" s="182" t="s">
        <v>1392</v>
      </c>
      <c r="D775" s="182" t="s">
        <v>214</v>
      </c>
      <c r="E775" s="183" t="s">
        <v>1393</v>
      </c>
      <c r="F775" s="184" t="s">
        <v>1394</v>
      </c>
      <c r="G775" s="185" t="s">
        <v>111</v>
      </c>
      <c r="H775" s="186">
        <v>25.616</v>
      </c>
      <c r="I775" s="187"/>
      <c r="J775" s="188">
        <f>ROUND(I775*H775,2)</f>
        <v>0</v>
      </c>
      <c r="K775" s="184" t="s">
        <v>218</v>
      </c>
      <c r="L775" s="41"/>
      <c r="M775" s="189" t="s">
        <v>5</v>
      </c>
      <c r="N775" s="190" t="s">
        <v>47</v>
      </c>
      <c r="O775" s="42"/>
      <c r="P775" s="191">
        <f>O775*H775</f>
        <v>0</v>
      </c>
      <c r="Q775" s="191">
        <v>2.9999999999999997E-4</v>
      </c>
      <c r="R775" s="191">
        <f>Q775*H775</f>
        <v>7.6847999999999994E-3</v>
      </c>
      <c r="S775" s="191">
        <v>0</v>
      </c>
      <c r="T775" s="192">
        <f>S775*H775</f>
        <v>0</v>
      </c>
      <c r="AR775" s="24" t="s">
        <v>285</v>
      </c>
      <c r="AT775" s="24" t="s">
        <v>214</v>
      </c>
      <c r="AU775" s="24" t="s">
        <v>84</v>
      </c>
      <c r="AY775" s="24" t="s">
        <v>210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24" t="s">
        <v>24</v>
      </c>
      <c r="BK775" s="193">
        <f>ROUND(I775*H775,2)</f>
        <v>0</v>
      </c>
      <c r="BL775" s="24" t="s">
        <v>285</v>
      </c>
      <c r="BM775" s="24" t="s">
        <v>1395</v>
      </c>
    </row>
    <row r="776" spans="2:65" s="13" customFormat="1">
      <c r="B776" s="202"/>
      <c r="D776" s="195" t="s">
        <v>221</v>
      </c>
      <c r="E776" s="203" t="s">
        <v>5</v>
      </c>
      <c r="F776" s="204" t="s">
        <v>155</v>
      </c>
      <c r="H776" s="205">
        <v>23.65</v>
      </c>
      <c r="I776" s="206"/>
      <c r="L776" s="202"/>
      <c r="M776" s="207"/>
      <c r="N776" s="208"/>
      <c r="O776" s="208"/>
      <c r="P776" s="208"/>
      <c r="Q776" s="208"/>
      <c r="R776" s="208"/>
      <c r="S776" s="208"/>
      <c r="T776" s="209"/>
      <c r="AT776" s="203" t="s">
        <v>221</v>
      </c>
      <c r="AU776" s="203" t="s">
        <v>84</v>
      </c>
      <c r="AV776" s="13" t="s">
        <v>84</v>
      </c>
      <c r="AW776" s="13" t="s">
        <v>39</v>
      </c>
      <c r="AX776" s="13" t="s">
        <v>76</v>
      </c>
      <c r="AY776" s="203" t="s">
        <v>210</v>
      </c>
    </row>
    <row r="777" spans="2:65" s="13" customFormat="1">
      <c r="B777" s="202"/>
      <c r="D777" s="195" t="s">
        <v>221</v>
      </c>
      <c r="E777" s="203" t="s">
        <v>5</v>
      </c>
      <c r="F777" s="204" t="s">
        <v>124</v>
      </c>
      <c r="H777" s="205">
        <v>1.966</v>
      </c>
      <c r="I777" s="206"/>
      <c r="L777" s="202"/>
      <c r="M777" s="207"/>
      <c r="N777" s="208"/>
      <c r="O777" s="208"/>
      <c r="P777" s="208"/>
      <c r="Q777" s="208"/>
      <c r="R777" s="208"/>
      <c r="S777" s="208"/>
      <c r="T777" s="209"/>
      <c r="AT777" s="203" t="s">
        <v>221</v>
      </c>
      <c r="AU777" s="203" t="s">
        <v>84</v>
      </c>
      <c r="AV777" s="13" t="s">
        <v>84</v>
      </c>
      <c r="AW777" s="13" t="s">
        <v>39</v>
      </c>
      <c r="AX777" s="13" t="s">
        <v>76</v>
      </c>
      <c r="AY777" s="203" t="s">
        <v>210</v>
      </c>
    </row>
    <row r="778" spans="2:65" s="14" customFormat="1">
      <c r="B778" s="210"/>
      <c r="D778" s="195" t="s">
        <v>221</v>
      </c>
      <c r="E778" s="211" t="s">
        <v>5</v>
      </c>
      <c r="F778" s="212" t="s">
        <v>239</v>
      </c>
      <c r="H778" s="213">
        <v>25.616</v>
      </c>
      <c r="I778" s="214"/>
      <c r="L778" s="210"/>
      <c r="M778" s="215"/>
      <c r="N778" s="216"/>
      <c r="O778" s="216"/>
      <c r="P778" s="216"/>
      <c r="Q778" s="216"/>
      <c r="R778" s="216"/>
      <c r="S778" s="216"/>
      <c r="T778" s="217"/>
      <c r="AT778" s="211" t="s">
        <v>221</v>
      </c>
      <c r="AU778" s="211" t="s">
        <v>84</v>
      </c>
      <c r="AV778" s="14" t="s">
        <v>219</v>
      </c>
      <c r="AW778" s="14" t="s">
        <v>39</v>
      </c>
      <c r="AX778" s="14" t="s">
        <v>24</v>
      </c>
      <c r="AY778" s="211" t="s">
        <v>210</v>
      </c>
    </row>
    <row r="779" spans="2:65" s="1" customFormat="1" ht="14.45" customHeight="1">
      <c r="B779" s="181"/>
      <c r="C779" s="182" t="s">
        <v>1396</v>
      </c>
      <c r="D779" s="182" t="s">
        <v>214</v>
      </c>
      <c r="E779" s="183" t="s">
        <v>1397</v>
      </c>
      <c r="F779" s="184" t="s">
        <v>1398</v>
      </c>
      <c r="G779" s="185" t="s">
        <v>510</v>
      </c>
      <c r="H779" s="186">
        <v>254.6</v>
      </c>
      <c r="I779" s="187"/>
      <c r="J779" s="188">
        <f>ROUND(I779*H779,2)</f>
        <v>0</v>
      </c>
      <c r="K779" s="184" t="s">
        <v>218</v>
      </c>
      <c r="L779" s="41"/>
      <c r="M779" s="189" t="s">
        <v>5</v>
      </c>
      <c r="N779" s="190" t="s">
        <v>47</v>
      </c>
      <c r="O779" s="42"/>
      <c r="P779" s="191">
        <f>O779*H779</f>
        <v>0</v>
      </c>
      <c r="Q779" s="191">
        <v>3.0000000000000001E-5</v>
      </c>
      <c r="R779" s="191">
        <f>Q779*H779</f>
        <v>7.6379999999999998E-3</v>
      </c>
      <c r="S779" s="191">
        <v>0</v>
      </c>
      <c r="T779" s="192">
        <f>S779*H779</f>
        <v>0</v>
      </c>
      <c r="AR779" s="24" t="s">
        <v>285</v>
      </c>
      <c r="AT779" s="24" t="s">
        <v>214</v>
      </c>
      <c r="AU779" s="24" t="s">
        <v>84</v>
      </c>
      <c r="AY779" s="24" t="s">
        <v>210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24" t="s">
        <v>24</v>
      </c>
      <c r="BK779" s="193">
        <f>ROUND(I779*H779,2)</f>
        <v>0</v>
      </c>
      <c r="BL779" s="24" t="s">
        <v>285</v>
      </c>
      <c r="BM779" s="24" t="s">
        <v>1399</v>
      </c>
    </row>
    <row r="780" spans="2:65" s="13" customFormat="1">
      <c r="B780" s="202"/>
      <c r="D780" s="195" t="s">
        <v>221</v>
      </c>
      <c r="E780" s="203" t="s">
        <v>5</v>
      </c>
      <c r="F780" s="204" t="s">
        <v>1400</v>
      </c>
      <c r="H780" s="205">
        <v>241.4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221</v>
      </c>
      <c r="AU780" s="203" t="s">
        <v>84</v>
      </c>
      <c r="AV780" s="13" t="s">
        <v>84</v>
      </c>
      <c r="AW780" s="13" t="s">
        <v>39</v>
      </c>
      <c r="AX780" s="13" t="s">
        <v>76</v>
      </c>
      <c r="AY780" s="203" t="s">
        <v>210</v>
      </c>
    </row>
    <row r="781" spans="2:65" s="13" customFormat="1">
      <c r="B781" s="202"/>
      <c r="D781" s="195" t="s">
        <v>221</v>
      </c>
      <c r="E781" s="203" t="s">
        <v>5</v>
      </c>
      <c r="F781" s="204" t="s">
        <v>1401</v>
      </c>
      <c r="H781" s="205">
        <v>13.2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221</v>
      </c>
      <c r="AU781" s="203" t="s">
        <v>84</v>
      </c>
      <c r="AV781" s="13" t="s">
        <v>84</v>
      </c>
      <c r="AW781" s="13" t="s">
        <v>39</v>
      </c>
      <c r="AX781" s="13" t="s">
        <v>76</v>
      </c>
      <c r="AY781" s="203" t="s">
        <v>210</v>
      </c>
    </row>
    <row r="782" spans="2:65" s="14" customFormat="1">
      <c r="B782" s="210"/>
      <c r="D782" s="195" t="s">
        <v>221</v>
      </c>
      <c r="E782" s="211" t="s">
        <v>5</v>
      </c>
      <c r="F782" s="212" t="s">
        <v>239</v>
      </c>
      <c r="H782" s="213">
        <v>254.6</v>
      </c>
      <c r="I782" s="214"/>
      <c r="L782" s="210"/>
      <c r="M782" s="215"/>
      <c r="N782" s="216"/>
      <c r="O782" s="216"/>
      <c r="P782" s="216"/>
      <c r="Q782" s="216"/>
      <c r="R782" s="216"/>
      <c r="S782" s="216"/>
      <c r="T782" s="217"/>
      <c r="AT782" s="211" t="s">
        <v>221</v>
      </c>
      <c r="AU782" s="211" t="s">
        <v>84</v>
      </c>
      <c r="AV782" s="14" t="s">
        <v>219</v>
      </c>
      <c r="AW782" s="14" t="s">
        <v>39</v>
      </c>
      <c r="AX782" s="14" t="s">
        <v>24</v>
      </c>
      <c r="AY782" s="211" t="s">
        <v>210</v>
      </c>
    </row>
    <row r="783" spans="2:65" s="1" customFormat="1" ht="20.45" customHeight="1">
      <c r="B783" s="181"/>
      <c r="C783" s="182" t="s">
        <v>1402</v>
      </c>
      <c r="D783" s="182" t="s">
        <v>214</v>
      </c>
      <c r="E783" s="183" t="s">
        <v>1403</v>
      </c>
      <c r="F783" s="184" t="s">
        <v>1404</v>
      </c>
      <c r="G783" s="185" t="s">
        <v>871</v>
      </c>
      <c r="H783" s="231"/>
      <c r="I783" s="187"/>
      <c r="J783" s="188">
        <f>ROUND(I783*H783,2)</f>
        <v>0</v>
      </c>
      <c r="K783" s="184" t="s">
        <v>218</v>
      </c>
      <c r="L783" s="41"/>
      <c r="M783" s="189" t="s">
        <v>5</v>
      </c>
      <c r="N783" s="190" t="s">
        <v>47</v>
      </c>
      <c r="O783" s="42"/>
      <c r="P783" s="191">
        <f>O783*H783</f>
        <v>0</v>
      </c>
      <c r="Q783" s="191">
        <v>0</v>
      </c>
      <c r="R783" s="191">
        <f>Q783*H783</f>
        <v>0</v>
      </c>
      <c r="S783" s="191">
        <v>0</v>
      </c>
      <c r="T783" s="192">
        <f>S783*H783</f>
        <v>0</v>
      </c>
      <c r="AR783" s="24" t="s">
        <v>285</v>
      </c>
      <c r="AT783" s="24" t="s">
        <v>214</v>
      </c>
      <c r="AU783" s="24" t="s">
        <v>84</v>
      </c>
      <c r="AY783" s="24" t="s">
        <v>210</v>
      </c>
      <c r="BE783" s="193">
        <f>IF(N783="základní",J783,0)</f>
        <v>0</v>
      </c>
      <c r="BF783" s="193">
        <f>IF(N783="snížená",J783,0)</f>
        <v>0</v>
      </c>
      <c r="BG783" s="193">
        <f>IF(N783="zákl. přenesená",J783,0)</f>
        <v>0</v>
      </c>
      <c r="BH783" s="193">
        <f>IF(N783="sníž. přenesená",J783,0)</f>
        <v>0</v>
      </c>
      <c r="BI783" s="193">
        <f>IF(N783="nulová",J783,0)</f>
        <v>0</v>
      </c>
      <c r="BJ783" s="24" t="s">
        <v>24</v>
      </c>
      <c r="BK783" s="193">
        <f>ROUND(I783*H783,2)</f>
        <v>0</v>
      </c>
      <c r="BL783" s="24" t="s">
        <v>285</v>
      </c>
      <c r="BM783" s="24" t="s">
        <v>1405</v>
      </c>
    </row>
    <row r="784" spans="2:65" s="11" customFormat="1" ht="29.85" customHeight="1">
      <c r="B784" s="168"/>
      <c r="D784" s="169" t="s">
        <v>75</v>
      </c>
      <c r="E784" s="179" t="s">
        <v>1406</v>
      </c>
      <c r="F784" s="179" t="s">
        <v>1407</v>
      </c>
      <c r="I784" s="171"/>
      <c r="J784" s="180">
        <f>BK784</f>
        <v>0</v>
      </c>
      <c r="L784" s="168"/>
      <c r="M784" s="173"/>
      <c r="N784" s="174"/>
      <c r="O784" s="174"/>
      <c r="P784" s="175">
        <f>SUM(P785:P803)</f>
        <v>0</v>
      </c>
      <c r="Q784" s="174"/>
      <c r="R784" s="175">
        <f>SUM(R785:R803)</f>
        <v>2.353092E-2</v>
      </c>
      <c r="S784" s="174"/>
      <c r="T784" s="176">
        <f>SUM(T785:T803)</f>
        <v>0</v>
      </c>
      <c r="AR784" s="169" t="s">
        <v>84</v>
      </c>
      <c r="AT784" s="177" t="s">
        <v>75</v>
      </c>
      <c r="AU784" s="177" t="s">
        <v>24</v>
      </c>
      <c r="AY784" s="169" t="s">
        <v>210</v>
      </c>
      <c r="BK784" s="178">
        <f>SUM(BK785:BK803)</f>
        <v>0</v>
      </c>
    </row>
    <row r="785" spans="2:65" s="1" customFormat="1" ht="20.45" customHeight="1">
      <c r="B785" s="181"/>
      <c r="C785" s="182" t="s">
        <v>1408</v>
      </c>
      <c r="D785" s="182" t="s">
        <v>214</v>
      </c>
      <c r="E785" s="183" t="s">
        <v>1409</v>
      </c>
      <c r="F785" s="184" t="s">
        <v>1410</v>
      </c>
      <c r="G785" s="185" t="s">
        <v>111</v>
      </c>
      <c r="H785" s="186">
        <v>141.76400000000001</v>
      </c>
      <c r="I785" s="187"/>
      <c r="J785" s="188">
        <f>ROUND(I785*H785,2)</f>
        <v>0</v>
      </c>
      <c r="K785" s="184" t="s">
        <v>218</v>
      </c>
      <c r="L785" s="41"/>
      <c r="M785" s="189" t="s">
        <v>5</v>
      </c>
      <c r="N785" s="190" t="s">
        <v>47</v>
      </c>
      <c r="O785" s="42"/>
      <c r="P785" s="191">
        <f>O785*H785</f>
        <v>0</v>
      </c>
      <c r="Q785" s="191">
        <v>3.0000000000000001E-5</v>
      </c>
      <c r="R785" s="191">
        <f>Q785*H785</f>
        <v>4.2529200000000003E-3</v>
      </c>
      <c r="S785" s="191">
        <v>0</v>
      </c>
      <c r="T785" s="192">
        <f>S785*H785</f>
        <v>0</v>
      </c>
      <c r="AR785" s="24" t="s">
        <v>285</v>
      </c>
      <c r="AT785" s="24" t="s">
        <v>214</v>
      </c>
      <c r="AU785" s="24" t="s">
        <v>84</v>
      </c>
      <c r="AY785" s="24" t="s">
        <v>210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24" t="s">
        <v>24</v>
      </c>
      <c r="BK785" s="193">
        <f>ROUND(I785*H785,2)</f>
        <v>0</v>
      </c>
      <c r="BL785" s="24" t="s">
        <v>285</v>
      </c>
      <c r="BM785" s="24" t="s">
        <v>1411</v>
      </c>
    </row>
    <row r="786" spans="2:65" s="13" customFormat="1">
      <c r="B786" s="202"/>
      <c r="D786" s="195" t="s">
        <v>221</v>
      </c>
      <c r="E786" s="203" t="s">
        <v>5</v>
      </c>
      <c r="F786" s="204" t="s">
        <v>1412</v>
      </c>
      <c r="H786" s="205">
        <v>4.62</v>
      </c>
      <c r="I786" s="206"/>
      <c r="L786" s="202"/>
      <c r="M786" s="207"/>
      <c r="N786" s="208"/>
      <c r="O786" s="208"/>
      <c r="P786" s="208"/>
      <c r="Q786" s="208"/>
      <c r="R786" s="208"/>
      <c r="S786" s="208"/>
      <c r="T786" s="209"/>
      <c r="AT786" s="203" t="s">
        <v>221</v>
      </c>
      <c r="AU786" s="203" t="s">
        <v>84</v>
      </c>
      <c r="AV786" s="13" t="s">
        <v>84</v>
      </c>
      <c r="AW786" s="13" t="s">
        <v>39</v>
      </c>
      <c r="AX786" s="13" t="s">
        <v>76</v>
      </c>
      <c r="AY786" s="203" t="s">
        <v>210</v>
      </c>
    </row>
    <row r="787" spans="2:65" s="13" customFormat="1">
      <c r="B787" s="202"/>
      <c r="D787" s="195" t="s">
        <v>221</v>
      </c>
      <c r="E787" s="203" t="s">
        <v>5</v>
      </c>
      <c r="F787" s="204" t="s">
        <v>1413</v>
      </c>
      <c r="H787" s="205">
        <v>4.62</v>
      </c>
      <c r="I787" s="206"/>
      <c r="L787" s="202"/>
      <c r="M787" s="207"/>
      <c r="N787" s="208"/>
      <c r="O787" s="208"/>
      <c r="P787" s="208"/>
      <c r="Q787" s="208"/>
      <c r="R787" s="208"/>
      <c r="S787" s="208"/>
      <c r="T787" s="209"/>
      <c r="AT787" s="203" t="s">
        <v>221</v>
      </c>
      <c r="AU787" s="203" t="s">
        <v>84</v>
      </c>
      <c r="AV787" s="13" t="s">
        <v>84</v>
      </c>
      <c r="AW787" s="13" t="s">
        <v>39</v>
      </c>
      <c r="AX787" s="13" t="s">
        <v>76</v>
      </c>
      <c r="AY787" s="203" t="s">
        <v>210</v>
      </c>
    </row>
    <row r="788" spans="2:65" s="13" customFormat="1">
      <c r="B788" s="202"/>
      <c r="D788" s="195" t="s">
        <v>221</v>
      </c>
      <c r="E788" s="203" t="s">
        <v>5</v>
      </c>
      <c r="F788" s="204" t="s">
        <v>1414</v>
      </c>
      <c r="H788" s="205">
        <v>1.4159999999999999</v>
      </c>
      <c r="I788" s="206"/>
      <c r="L788" s="202"/>
      <c r="M788" s="207"/>
      <c r="N788" s="208"/>
      <c r="O788" s="208"/>
      <c r="P788" s="208"/>
      <c r="Q788" s="208"/>
      <c r="R788" s="208"/>
      <c r="S788" s="208"/>
      <c r="T788" s="209"/>
      <c r="AT788" s="203" t="s">
        <v>221</v>
      </c>
      <c r="AU788" s="203" t="s">
        <v>84</v>
      </c>
      <c r="AV788" s="13" t="s">
        <v>84</v>
      </c>
      <c r="AW788" s="13" t="s">
        <v>39</v>
      </c>
      <c r="AX788" s="13" t="s">
        <v>76</v>
      </c>
      <c r="AY788" s="203" t="s">
        <v>210</v>
      </c>
    </row>
    <row r="789" spans="2:65" s="13" customFormat="1">
      <c r="B789" s="202"/>
      <c r="D789" s="195" t="s">
        <v>221</v>
      </c>
      <c r="E789" s="203" t="s">
        <v>5</v>
      </c>
      <c r="F789" s="204" t="s">
        <v>1415</v>
      </c>
      <c r="H789" s="205">
        <v>1.6559999999999999</v>
      </c>
      <c r="I789" s="206"/>
      <c r="L789" s="202"/>
      <c r="M789" s="207"/>
      <c r="N789" s="208"/>
      <c r="O789" s="208"/>
      <c r="P789" s="208"/>
      <c r="Q789" s="208"/>
      <c r="R789" s="208"/>
      <c r="S789" s="208"/>
      <c r="T789" s="209"/>
      <c r="AT789" s="203" t="s">
        <v>221</v>
      </c>
      <c r="AU789" s="203" t="s">
        <v>84</v>
      </c>
      <c r="AV789" s="13" t="s">
        <v>84</v>
      </c>
      <c r="AW789" s="13" t="s">
        <v>39</v>
      </c>
      <c r="AX789" s="13" t="s">
        <v>76</v>
      </c>
      <c r="AY789" s="203" t="s">
        <v>210</v>
      </c>
    </row>
    <row r="790" spans="2:65" s="13" customFormat="1">
      <c r="B790" s="202"/>
      <c r="D790" s="195" t="s">
        <v>221</v>
      </c>
      <c r="E790" s="203" t="s">
        <v>5</v>
      </c>
      <c r="F790" s="204" t="s">
        <v>1416</v>
      </c>
      <c r="H790" s="205">
        <v>4.9279999999999999</v>
      </c>
      <c r="I790" s="206"/>
      <c r="L790" s="202"/>
      <c r="M790" s="207"/>
      <c r="N790" s="208"/>
      <c r="O790" s="208"/>
      <c r="P790" s="208"/>
      <c r="Q790" s="208"/>
      <c r="R790" s="208"/>
      <c r="S790" s="208"/>
      <c r="T790" s="209"/>
      <c r="AT790" s="203" t="s">
        <v>221</v>
      </c>
      <c r="AU790" s="203" t="s">
        <v>84</v>
      </c>
      <c r="AV790" s="13" t="s">
        <v>84</v>
      </c>
      <c r="AW790" s="13" t="s">
        <v>39</v>
      </c>
      <c r="AX790" s="13" t="s">
        <v>76</v>
      </c>
      <c r="AY790" s="203" t="s">
        <v>210</v>
      </c>
    </row>
    <row r="791" spans="2:65" s="13" customFormat="1">
      <c r="B791" s="202"/>
      <c r="D791" s="195" t="s">
        <v>221</v>
      </c>
      <c r="E791" s="203" t="s">
        <v>5</v>
      </c>
      <c r="F791" s="204" t="s">
        <v>1417</v>
      </c>
      <c r="H791" s="205">
        <v>51.84</v>
      </c>
      <c r="I791" s="206"/>
      <c r="L791" s="202"/>
      <c r="M791" s="207"/>
      <c r="N791" s="208"/>
      <c r="O791" s="208"/>
      <c r="P791" s="208"/>
      <c r="Q791" s="208"/>
      <c r="R791" s="208"/>
      <c r="S791" s="208"/>
      <c r="T791" s="209"/>
      <c r="AT791" s="203" t="s">
        <v>221</v>
      </c>
      <c r="AU791" s="203" t="s">
        <v>84</v>
      </c>
      <c r="AV791" s="13" t="s">
        <v>84</v>
      </c>
      <c r="AW791" s="13" t="s">
        <v>39</v>
      </c>
      <c r="AX791" s="13" t="s">
        <v>76</v>
      </c>
      <c r="AY791" s="203" t="s">
        <v>210</v>
      </c>
    </row>
    <row r="792" spans="2:65" s="13" customFormat="1">
      <c r="B792" s="202"/>
      <c r="D792" s="195" t="s">
        <v>221</v>
      </c>
      <c r="E792" s="203" t="s">
        <v>5</v>
      </c>
      <c r="F792" s="204" t="s">
        <v>1418</v>
      </c>
      <c r="H792" s="205">
        <v>11.2</v>
      </c>
      <c r="I792" s="206"/>
      <c r="L792" s="202"/>
      <c r="M792" s="207"/>
      <c r="N792" s="208"/>
      <c r="O792" s="208"/>
      <c r="P792" s="208"/>
      <c r="Q792" s="208"/>
      <c r="R792" s="208"/>
      <c r="S792" s="208"/>
      <c r="T792" s="209"/>
      <c r="AT792" s="203" t="s">
        <v>221</v>
      </c>
      <c r="AU792" s="203" t="s">
        <v>84</v>
      </c>
      <c r="AV792" s="13" t="s">
        <v>84</v>
      </c>
      <c r="AW792" s="13" t="s">
        <v>39</v>
      </c>
      <c r="AX792" s="13" t="s">
        <v>76</v>
      </c>
      <c r="AY792" s="203" t="s">
        <v>210</v>
      </c>
    </row>
    <row r="793" spans="2:65" s="13" customFormat="1">
      <c r="B793" s="202"/>
      <c r="D793" s="195" t="s">
        <v>221</v>
      </c>
      <c r="E793" s="203" t="s">
        <v>5</v>
      </c>
      <c r="F793" s="204" t="s">
        <v>1419</v>
      </c>
      <c r="H793" s="205">
        <v>6.72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221</v>
      </c>
      <c r="AU793" s="203" t="s">
        <v>84</v>
      </c>
      <c r="AV793" s="13" t="s">
        <v>84</v>
      </c>
      <c r="AW793" s="13" t="s">
        <v>39</v>
      </c>
      <c r="AX793" s="13" t="s">
        <v>76</v>
      </c>
      <c r="AY793" s="203" t="s">
        <v>210</v>
      </c>
    </row>
    <row r="794" spans="2:65" s="13" customFormat="1">
      <c r="B794" s="202"/>
      <c r="D794" s="195" t="s">
        <v>221</v>
      </c>
      <c r="E794" s="203" t="s">
        <v>5</v>
      </c>
      <c r="F794" s="204" t="s">
        <v>1420</v>
      </c>
      <c r="H794" s="205">
        <v>24.608000000000001</v>
      </c>
      <c r="I794" s="206"/>
      <c r="L794" s="202"/>
      <c r="M794" s="207"/>
      <c r="N794" s="208"/>
      <c r="O794" s="208"/>
      <c r="P794" s="208"/>
      <c r="Q794" s="208"/>
      <c r="R794" s="208"/>
      <c r="S794" s="208"/>
      <c r="T794" s="209"/>
      <c r="AT794" s="203" t="s">
        <v>221</v>
      </c>
      <c r="AU794" s="203" t="s">
        <v>84</v>
      </c>
      <c r="AV794" s="13" t="s">
        <v>84</v>
      </c>
      <c r="AW794" s="13" t="s">
        <v>39</v>
      </c>
      <c r="AX794" s="13" t="s">
        <v>76</v>
      </c>
      <c r="AY794" s="203" t="s">
        <v>210</v>
      </c>
    </row>
    <row r="795" spans="2:65" s="13" customFormat="1">
      <c r="B795" s="202"/>
      <c r="D795" s="195" t="s">
        <v>221</v>
      </c>
      <c r="E795" s="203" t="s">
        <v>5</v>
      </c>
      <c r="F795" s="204" t="s">
        <v>1421</v>
      </c>
      <c r="H795" s="205">
        <v>5.2889999999999997</v>
      </c>
      <c r="I795" s="206"/>
      <c r="L795" s="202"/>
      <c r="M795" s="207"/>
      <c r="N795" s="208"/>
      <c r="O795" s="208"/>
      <c r="P795" s="208"/>
      <c r="Q795" s="208"/>
      <c r="R795" s="208"/>
      <c r="S795" s="208"/>
      <c r="T795" s="209"/>
      <c r="AT795" s="203" t="s">
        <v>221</v>
      </c>
      <c r="AU795" s="203" t="s">
        <v>84</v>
      </c>
      <c r="AV795" s="13" t="s">
        <v>84</v>
      </c>
      <c r="AW795" s="13" t="s">
        <v>39</v>
      </c>
      <c r="AX795" s="13" t="s">
        <v>76</v>
      </c>
      <c r="AY795" s="203" t="s">
        <v>210</v>
      </c>
    </row>
    <row r="796" spans="2:65" s="13" customFormat="1">
      <c r="B796" s="202"/>
      <c r="D796" s="195" t="s">
        <v>221</v>
      </c>
      <c r="E796" s="203" t="s">
        <v>5</v>
      </c>
      <c r="F796" s="204" t="s">
        <v>1422</v>
      </c>
      <c r="H796" s="205">
        <v>2.2789999999999999</v>
      </c>
      <c r="I796" s="206"/>
      <c r="L796" s="202"/>
      <c r="M796" s="207"/>
      <c r="N796" s="208"/>
      <c r="O796" s="208"/>
      <c r="P796" s="208"/>
      <c r="Q796" s="208"/>
      <c r="R796" s="208"/>
      <c r="S796" s="208"/>
      <c r="T796" s="209"/>
      <c r="AT796" s="203" t="s">
        <v>221</v>
      </c>
      <c r="AU796" s="203" t="s">
        <v>84</v>
      </c>
      <c r="AV796" s="13" t="s">
        <v>84</v>
      </c>
      <c r="AW796" s="13" t="s">
        <v>39</v>
      </c>
      <c r="AX796" s="13" t="s">
        <v>76</v>
      </c>
      <c r="AY796" s="203" t="s">
        <v>210</v>
      </c>
    </row>
    <row r="797" spans="2:65" s="13" customFormat="1">
      <c r="B797" s="202"/>
      <c r="D797" s="195" t="s">
        <v>221</v>
      </c>
      <c r="E797" s="203" t="s">
        <v>5</v>
      </c>
      <c r="F797" s="204" t="s">
        <v>1423</v>
      </c>
      <c r="H797" s="205">
        <v>2.968</v>
      </c>
      <c r="I797" s="206"/>
      <c r="L797" s="202"/>
      <c r="M797" s="207"/>
      <c r="N797" s="208"/>
      <c r="O797" s="208"/>
      <c r="P797" s="208"/>
      <c r="Q797" s="208"/>
      <c r="R797" s="208"/>
      <c r="S797" s="208"/>
      <c r="T797" s="209"/>
      <c r="AT797" s="203" t="s">
        <v>221</v>
      </c>
      <c r="AU797" s="203" t="s">
        <v>84</v>
      </c>
      <c r="AV797" s="13" t="s">
        <v>84</v>
      </c>
      <c r="AW797" s="13" t="s">
        <v>39</v>
      </c>
      <c r="AX797" s="13" t="s">
        <v>76</v>
      </c>
      <c r="AY797" s="203" t="s">
        <v>210</v>
      </c>
    </row>
    <row r="798" spans="2:65" s="13" customFormat="1">
      <c r="B798" s="202"/>
      <c r="D798" s="195" t="s">
        <v>221</v>
      </c>
      <c r="E798" s="203" t="s">
        <v>5</v>
      </c>
      <c r="F798" s="204" t="s">
        <v>1424</v>
      </c>
      <c r="H798" s="205">
        <v>14.58</v>
      </c>
      <c r="I798" s="206"/>
      <c r="L798" s="202"/>
      <c r="M798" s="207"/>
      <c r="N798" s="208"/>
      <c r="O798" s="208"/>
      <c r="P798" s="208"/>
      <c r="Q798" s="208"/>
      <c r="R798" s="208"/>
      <c r="S798" s="208"/>
      <c r="T798" s="209"/>
      <c r="AT798" s="203" t="s">
        <v>221</v>
      </c>
      <c r="AU798" s="203" t="s">
        <v>84</v>
      </c>
      <c r="AV798" s="13" t="s">
        <v>84</v>
      </c>
      <c r="AW798" s="13" t="s">
        <v>39</v>
      </c>
      <c r="AX798" s="13" t="s">
        <v>76</v>
      </c>
      <c r="AY798" s="203" t="s">
        <v>210</v>
      </c>
    </row>
    <row r="799" spans="2:65" s="13" customFormat="1">
      <c r="B799" s="202"/>
      <c r="D799" s="195" t="s">
        <v>221</v>
      </c>
      <c r="E799" s="203" t="s">
        <v>5</v>
      </c>
      <c r="F799" s="204" t="s">
        <v>1425</v>
      </c>
      <c r="H799" s="205">
        <v>3.15</v>
      </c>
      <c r="I799" s="206"/>
      <c r="L799" s="202"/>
      <c r="M799" s="207"/>
      <c r="N799" s="208"/>
      <c r="O799" s="208"/>
      <c r="P799" s="208"/>
      <c r="Q799" s="208"/>
      <c r="R799" s="208"/>
      <c r="S799" s="208"/>
      <c r="T799" s="209"/>
      <c r="AT799" s="203" t="s">
        <v>221</v>
      </c>
      <c r="AU799" s="203" t="s">
        <v>84</v>
      </c>
      <c r="AV799" s="13" t="s">
        <v>84</v>
      </c>
      <c r="AW799" s="13" t="s">
        <v>39</v>
      </c>
      <c r="AX799" s="13" t="s">
        <v>76</v>
      </c>
      <c r="AY799" s="203" t="s">
        <v>210</v>
      </c>
    </row>
    <row r="800" spans="2:65" s="13" customFormat="1">
      <c r="B800" s="202"/>
      <c r="D800" s="195" t="s">
        <v>221</v>
      </c>
      <c r="E800" s="203" t="s">
        <v>5</v>
      </c>
      <c r="F800" s="204" t="s">
        <v>1426</v>
      </c>
      <c r="H800" s="205">
        <v>1.89</v>
      </c>
      <c r="I800" s="206"/>
      <c r="L800" s="202"/>
      <c r="M800" s="207"/>
      <c r="N800" s="208"/>
      <c r="O800" s="208"/>
      <c r="P800" s="208"/>
      <c r="Q800" s="208"/>
      <c r="R800" s="208"/>
      <c r="S800" s="208"/>
      <c r="T800" s="209"/>
      <c r="AT800" s="203" t="s">
        <v>221</v>
      </c>
      <c r="AU800" s="203" t="s">
        <v>84</v>
      </c>
      <c r="AV800" s="13" t="s">
        <v>84</v>
      </c>
      <c r="AW800" s="13" t="s">
        <v>39</v>
      </c>
      <c r="AX800" s="13" t="s">
        <v>76</v>
      </c>
      <c r="AY800" s="203" t="s">
        <v>210</v>
      </c>
    </row>
    <row r="801" spans="2:65" s="14" customFormat="1">
      <c r="B801" s="210"/>
      <c r="D801" s="195" t="s">
        <v>221</v>
      </c>
      <c r="E801" s="211" t="s">
        <v>5</v>
      </c>
      <c r="F801" s="212" t="s">
        <v>239</v>
      </c>
      <c r="H801" s="213">
        <v>141.76400000000001</v>
      </c>
      <c r="I801" s="214"/>
      <c r="L801" s="210"/>
      <c r="M801" s="215"/>
      <c r="N801" s="216"/>
      <c r="O801" s="216"/>
      <c r="P801" s="216"/>
      <c r="Q801" s="216"/>
      <c r="R801" s="216"/>
      <c r="S801" s="216"/>
      <c r="T801" s="217"/>
      <c r="AT801" s="211" t="s">
        <v>221</v>
      </c>
      <c r="AU801" s="211" t="s">
        <v>84</v>
      </c>
      <c r="AV801" s="14" t="s">
        <v>219</v>
      </c>
      <c r="AW801" s="14" t="s">
        <v>39</v>
      </c>
      <c r="AX801" s="14" t="s">
        <v>24</v>
      </c>
      <c r="AY801" s="211" t="s">
        <v>210</v>
      </c>
    </row>
    <row r="802" spans="2:65" s="1" customFormat="1" ht="14.45" customHeight="1">
      <c r="B802" s="181"/>
      <c r="C802" s="182" t="s">
        <v>1427</v>
      </c>
      <c r="D802" s="182" t="s">
        <v>214</v>
      </c>
      <c r="E802" s="183" t="s">
        <v>1428</v>
      </c>
      <c r="F802" s="184" t="s">
        <v>1429</v>
      </c>
      <c r="G802" s="185" t="s">
        <v>111</v>
      </c>
      <c r="H802" s="186">
        <v>27.54</v>
      </c>
      <c r="I802" s="187"/>
      <c r="J802" s="188">
        <f>ROUND(I802*H802,2)</f>
        <v>0</v>
      </c>
      <c r="K802" s="184" t="s">
        <v>5</v>
      </c>
      <c r="L802" s="41"/>
      <c r="M802" s="189" t="s">
        <v>5</v>
      </c>
      <c r="N802" s="190" t="s">
        <v>47</v>
      </c>
      <c r="O802" s="42"/>
      <c r="P802" s="191">
        <f>O802*H802</f>
        <v>0</v>
      </c>
      <c r="Q802" s="191">
        <v>6.9999999999999999E-4</v>
      </c>
      <c r="R802" s="191">
        <f>Q802*H802</f>
        <v>1.9278E-2</v>
      </c>
      <c r="S802" s="191">
        <v>0</v>
      </c>
      <c r="T802" s="192">
        <f>S802*H802</f>
        <v>0</v>
      </c>
      <c r="AR802" s="24" t="s">
        <v>285</v>
      </c>
      <c r="AT802" s="24" t="s">
        <v>214</v>
      </c>
      <c r="AU802" s="24" t="s">
        <v>84</v>
      </c>
      <c r="AY802" s="24" t="s">
        <v>210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24" t="s">
        <v>24</v>
      </c>
      <c r="BK802" s="193">
        <f>ROUND(I802*H802,2)</f>
        <v>0</v>
      </c>
      <c r="BL802" s="24" t="s">
        <v>285</v>
      </c>
      <c r="BM802" s="24" t="s">
        <v>1430</v>
      </c>
    </row>
    <row r="803" spans="2:65" s="13" customFormat="1">
      <c r="B803" s="202"/>
      <c r="D803" s="195" t="s">
        <v>221</v>
      </c>
      <c r="E803" s="203" t="s">
        <v>5</v>
      </c>
      <c r="F803" s="204" t="s">
        <v>357</v>
      </c>
      <c r="H803" s="205">
        <v>27.54</v>
      </c>
      <c r="I803" s="206"/>
      <c r="L803" s="202"/>
      <c r="M803" s="207"/>
      <c r="N803" s="208"/>
      <c r="O803" s="208"/>
      <c r="P803" s="208"/>
      <c r="Q803" s="208"/>
      <c r="R803" s="208"/>
      <c r="S803" s="208"/>
      <c r="T803" s="209"/>
      <c r="AT803" s="203" t="s">
        <v>221</v>
      </c>
      <c r="AU803" s="203" t="s">
        <v>84</v>
      </c>
      <c r="AV803" s="13" t="s">
        <v>84</v>
      </c>
      <c r="AW803" s="13" t="s">
        <v>39</v>
      </c>
      <c r="AX803" s="13" t="s">
        <v>24</v>
      </c>
      <c r="AY803" s="203" t="s">
        <v>210</v>
      </c>
    </row>
    <row r="804" spans="2:65" s="11" customFormat="1" ht="37.35" customHeight="1">
      <c r="B804" s="168"/>
      <c r="D804" s="169" t="s">
        <v>75</v>
      </c>
      <c r="E804" s="170" t="s">
        <v>374</v>
      </c>
      <c r="F804" s="170" t="s">
        <v>1431</v>
      </c>
      <c r="I804" s="171"/>
      <c r="J804" s="172">
        <f>BK804</f>
        <v>0</v>
      </c>
      <c r="L804" s="168"/>
      <c r="M804" s="173"/>
      <c r="N804" s="174"/>
      <c r="O804" s="174"/>
      <c r="P804" s="175">
        <f>P805+P807</f>
        <v>0</v>
      </c>
      <c r="Q804" s="174"/>
      <c r="R804" s="175">
        <f>R805+R807</f>
        <v>0.12000000000000001</v>
      </c>
      <c r="S804" s="174"/>
      <c r="T804" s="176">
        <f>T805+T807</f>
        <v>0</v>
      </c>
      <c r="AR804" s="169" t="s">
        <v>212</v>
      </c>
      <c r="AT804" s="177" t="s">
        <v>75</v>
      </c>
      <c r="AU804" s="177" t="s">
        <v>76</v>
      </c>
      <c r="AY804" s="169" t="s">
        <v>210</v>
      </c>
      <c r="BK804" s="178">
        <f>BK805+BK807</f>
        <v>0</v>
      </c>
    </row>
    <row r="805" spans="2:65" s="11" customFormat="1" ht="19.899999999999999" customHeight="1">
      <c r="B805" s="168"/>
      <c r="D805" s="169" t="s">
        <v>75</v>
      </c>
      <c r="E805" s="179" t="s">
        <v>1432</v>
      </c>
      <c r="F805" s="179" t="s">
        <v>1433</v>
      </c>
      <c r="I805" s="171"/>
      <c r="J805" s="180">
        <f>BK805</f>
        <v>0</v>
      </c>
      <c r="L805" s="168"/>
      <c r="M805" s="173"/>
      <c r="N805" s="174"/>
      <c r="O805" s="174"/>
      <c r="P805" s="175">
        <f>P806</f>
        <v>0</v>
      </c>
      <c r="Q805" s="174"/>
      <c r="R805" s="175">
        <f>R806</f>
        <v>0</v>
      </c>
      <c r="S805" s="174"/>
      <c r="T805" s="176">
        <f>T806</f>
        <v>0</v>
      </c>
      <c r="AR805" s="169" t="s">
        <v>212</v>
      </c>
      <c r="AT805" s="177" t="s">
        <v>75</v>
      </c>
      <c r="AU805" s="177" t="s">
        <v>24</v>
      </c>
      <c r="AY805" s="169" t="s">
        <v>210</v>
      </c>
      <c r="BK805" s="178">
        <f>BK806</f>
        <v>0</v>
      </c>
    </row>
    <row r="806" spans="2:65" s="1" customFormat="1" ht="20.45" customHeight="1">
      <c r="B806" s="181"/>
      <c r="C806" s="182" t="s">
        <v>1434</v>
      </c>
      <c r="D806" s="182" t="s">
        <v>214</v>
      </c>
      <c r="E806" s="183" t="s">
        <v>1435</v>
      </c>
      <c r="F806" s="184" t="s">
        <v>1436</v>
      </c>
      <c r="G806" s="185" t="s">
        <v>1054</v>
      </c>
      <c r="H806" s="186">
        <v>1</v>
      </c>
      <c r="I806" s="187"/>
      <c r="J806" s="188">
        <f>ROUND(I806*H806,2)</f>
        <v>0</v>
      </c>
      <c r="K806" s="184" t="s">
        <v>5</v>
      </c>
      <c r="L806" s="41"/>
      <c r="M806" s="189" t="s">
        <v>5</v>
      </c>
      <c r="N806" s="190" t="s">
        <v>47</v>
      </c>
      <c r="O806" s="42"/>
      <c r="P806" s="191">
        <f>O806*H806</f>
        <v>0</v>
      </c>
      <c r="Q806" s="191">
        <v>0</v>
      </c>
      <c r="R806" s="191">
        <f>Q806*H806</f>
        <v>0</v>
      </c>
      <c r="S806" s="191">
        <v>0</v>
      </c>
      <c r="T806" s="192">
        <f>S806*H806</f>
        <v>0</v>
      </c>
      <c r="AR806" s="24" t="s">
        <v>587</v>
      </c>
      <c r="AT806" s="24" t="s">
        <v>214</v>
      </c>
      <c r="AU806" s="24" t="s">
        <v>84</v>
      </c>
      <c r="AY806" s="24" t="s">
        <v>210</v>
      </c>
      <c r="BE806" s="193">
        <f>IF(N806="základní",J806,0)</f>
        <v>0</v>
      </c>
      <c r="BF806" s="193">
        <f>IF(N806="snížená",J806,0)</f>
        <v>0</v>
      </c>
      <c r="BG806" s="193">
        <f>IF(N806="zákl. přenesená",J806,0)</f>
        <v>0</v>
      </c>
      <c r="BH806" s="193">
        <f>IF(N806="sníž. přenesená",J806,0)</f>
        <v>0</v>
      </c>
      <c r="BI806" s="193">
        <f>IF(N806="nulová",J806,0)</f>
        <v>0</v>
      </c>
      <c r="BJ806" s="24" t="s">
        <v>24</v>
      </c>
      <c r="BK806" s="193">
        <f>ROUND(I806*H806,2)</f>
        <v>0</v>
      </c>
      <c r="BL806" s="24" t="s">
        <v>587</v>
      </c>
      <c r="BM806" s="24" t="s">
        <v>1437</v>
      </c>
    </row>
    <row r="807" spans="2:65" s="11" customFormat="1" ht="29.85" customHeight="1">
      <c r="B807" s="168"/>
      <c r="D807" s="169" t="s">
        <v>75</v>
      </c>
      <c r="E807" s="179" t="s">
        <v>1438</v>
      </c>
      <c r="F807" s="179" t="s">
        <v>1439</v>
      </c>
      <c r="I807" s="171"/>
      <c r="J807" s="180">
        <f>BK807</f>
        <v>0</v>
      </c>
      <c r="L807" s="168"/>
      <c r="M807" s="173"/>
      <c r="N807" s="174"/>
      <c r="O807" s="174"/>
      <c r="P807" s="175">
        <f>SUM(P808:P810)</f>
        <v>0</v>
      </c>
      <c r="Q807" s="174"/>
      <c r="R807" s="175">
        <f>SUM(R808:R810)</f>
        <v>0.12000000000000001</v>
      </c>
      <c r="S807" s="174"/>
      <c r="T807" s="176">
        <f>SUM(T808:T810)</f>
        <v>0</v>
      </c>
      <c r="AR807" s="169" t="s">
        <v>212</v>
      </c>
      <c r="AT807" s="177" t="s">
        <v>75</v>
      </c>
      <c r="AU807" s="177" t="s">
        <v>24</v>
      </c>
      <c r="AY807" s="169" t="s">
        <v>210</v>
      </c>
      <c r="BK807" s="178">
        <f>SUM(BK808:BK810)</f>
        <v>0</v>
      </c>
    </row>
    <row r="808" spans="2:65" s="1" customFormat="1" ht="14.45" customHeight="1">
      <c r="B808" s="181"/>
      <c r="C808" s="182" t="s">
        <v>1440</v>
      </c>
      <c r="D808" s="182" t="s">
        <v>214</v>
      </c>
      <c r="E808" s="183" t="s">
        <v>1441</v>
      </c>
      <c r="F808" s="184" t="s">
        <v>1442</v>
      </c>
      <c r="G808" s="185" t="s">
        <v>1347</v>
      </c>
      <c r="H808" s="186">
        <v>1000</v>
      </c>
      <c r="I808" s="187"/>
      <c r="J808" s="188">
        <f>ROUND(I808*H808,2)</f>
        <v>0</v>
      </c>
      <c r="K808" s="184" t="s">
        <v>5</v>
      </c>
      <c r="L808" s="41"/>
      <c r="M808" s="189" t="s">
        <v>5</v>
      </c>
      <c r="N808" s="190" t="s">
        <v>47</v>
      </c>
      <c r="O808" s="42"/>
      <c r="P808" s="191">
        <f>O808*H808</f>
        <v>0</v>
      </c>
      <c r="Q808" s="191">
        <v>1.2E-4</v>
      </c>
      <c r="R808" s="191">
        <f>Q808*H808</f>
        <v>0.12000000000000001</v>
      </c>
      <c r="S808" s="191">
        <v>0</v>
      </c>
      <c r="T808" s="192">
        <f>S808*H808</f>
        <v>0</v>
      </c>
      <c r="AR808" s="24" t="s">
        <v>587</v>
      </c>
      <c r="AT808" s="24" t="s">
        <v>214</v>
      </c>
      <c r="AU808" s="24" t="s">
        <v>84</v>
      </c>
      <c r="AY808" s="24" t="s">
        <v>210</v>
      </c>
      <c r="BE808" s="193">
        <f>IF(N808="základní",J808,0)</f>
        <v>0</v>
      </c>
      <c r="BF808" s="193">
        <f>IF(N808="snížená",J808,0)</f>
        <v>0</v>
      </c>
      <c r="BG808" s="193">
        <f>IF(N808="zákl. přenesená",J808,0)</f>
        <v>0</v>
      </c>
      <c r="BH808" s="193">
        <f>IF(N808="sníž. přenesená",J808,0)</f>
        <v>0</v>
      </c>
      <c r="BI808" s="193">
        <f>IF(N808="nulová",J808,0)</f>
        <v>0</v>
      </c>
      <c r="BJ808" s="24" t="s">
        <v>24</v>
      </c>
      <c r="BK808" s="193">
        <f>ROUND(I808*H808,2)</f>
        <v>0</v>
      </c>
      <c r="BL808" s="24" t="s">
        <v>587</v>
      </c>
      <c r="BM808" s="24" t="s">
        <v>1443</v>
      </c>
    </row>
    <row r="809" spans="2:65" s="12" customFormat="1">
      <c r="B809" s="194"/>
      <c r="D809" s="195" t="s">
        <v>221</v>
      </c>
      <c r="E809" s="196" t="s">
        <v>5</v>
      </c>
      <c r="F809" s="197" t="s">
        <v>1444</v>
      </c>
      <c r="H809" s="196" t="s">
        <v>5</v>
      </c>
      <c r="I809" s="198"/>
      <c r="L809" s="194"/>
      <c r="M809" s="199"/>
      <c r="N809" s="200"/>
      <c r="O809" s="200"/>
      <c r="P809" s="200"/>
      <c r="Q809" s="200"/>
      <c r="R809" s="200"/>
      <c r="S809" s="200"/>
      <c r="T809" s="201"/>
      <c r="AT809" s="196" t="s">
        <v>221</v>
      </c>
      <c r="AU809" s="196" t="s">
        <v>84</v>
      </c>
      <c r="AV809" s="12" t="s">
        <v>24</v>
      </c>
      <c r="AW809" s="12" t="s">
        <v>39</v>
      </c>
      <c r="AX809" s="12" t="s">
        <v>76</v>
      </c>
      <c r="AY809" s="196" t="s">
        <v>210</v>
      </c>
    </row>
    <row r="810" spans="2:65" s="13" customFormat="1">
      <c r="B810" s="202"/>
      <c r="D810" s="195" t="s">
        <v>221</v>
      </c>
      <c r="E810" s="203" t="s">
        <v>5</v>
      </c>
      <c r="F810" s="204" t="s">
        <v>1445</v>
      </c>
      <c r="H810" s="205">
        <v>1000</v>
      </c>
      <c r="I810" s="206"/>
      <c r="L810" s="202"/>
      <c r="M810" s="232"/>
      <c r="N810" s="233"/>
      <c r="O810" s="233"/>
      <c r="P810" s="233"/>
      <c r="Q810" s="233"/>
      <c r="R810" s="233"/>
      <c r="S810" s="233"/>
      <c r="T810" s="234"/>
      <c r="AT810" s="203" t="s">
        <v>221</v>
      </c>
      <c r="AU810" s="203" t="s">
        <v>84</v>
      </c>
      <c r="AV810" s="13" t="s">
        <v>84</v>
      </c>
      <c r="AW810" s="13" t="s">
        <v>39</v>
      </c>
      <c r="AX810" s="13" t="s">
        <v>24</v>
      </c>
      <c r="AY810" s="203" t="s">
        <v>210</v>
      </c>
    </row>
    <row r="811" spans="2:65" s="1" customFormat="1" ht="6.95" customHeight="1">
      <c r="B811" s="56"/>
      <c r="C811" s="57"/>
      <c r="D811" s="57"/>
      <c r="E811" s="57"/>
      <c r="F811" s="57"/>
      <c r="G811" s="57"/>
      <c r="H811" s="57"/>
      <c r="I811" s="135"/>
      <c r="J811" s="57"/>
      <c r="K811" s="57"/>
      <c r="L811" s="41"/>
    </row>
  </sheetData>
  <autoFilter ref="C106:K810"/>
  <mergeCells count="13">
    <mergeCell ref="E99:H99"/>
    <mergeCell ref="G1:H1"/>
    <mergeCell ref="L2:V2"/>
    <mergeCell ref="E49:H49"/>
    <mergeCell ref="E51:H51"/>
    <mergeCell ref="J55:J56"/>
    <mergeCell ref="E95:H95"/>
    <mergeCell ref="E97:H9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7"/>
  <sheetViews>
    <sheetView showGridLines="0" workbookViewId="0">
      <pane ySplit="1" topLeftCell="A26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406" t="s">
        <v>105</v>
      </c>
      <c r="H1" s="406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91</v>
      </c>
      <c r="AZ2" s="111" t="s">
        <v>1446</v>
      </c>
      <c r="BA2" s="111" t="s">
        <v>1447</v>
      </c>
      <c r="BB2" s="111" t="s">
        <v>510</v>
      </c>
      <c r="BC2" s="111" t="s">
        <v>1448</v>
      </c>
      <c r="BD2" s="111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3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3"/>
      <c r="J6" s="29"/>
      <c r="K6" s="31"/>
    </row>
    <row r="7" spans="1:70" ht="14.45" customHeight="1">
      <c r="B7" s="28"/>
      <c r="C7" s="29"/>
      <c r="D7" s="29"/>
      <c r="E7" s="407" t="str">
        <f>'Rekapitulace stavby'!K6</f>
        <v>Vinec, vodovod - řešení tlakových poměrů</v>
      </c>
      <c r="F7" s="413"/>
      <c r="G7" s="413"/>
      <c r="H7" s="413"/>
      <c r="I7" s="113"/>
      <c r="J7" s="29"/>
      <c r="K7" s="31"/>
    </row>
    <row r="8" spans="1:70" ht="15">
      <c r="B8" s="28"/>
      <c r="C8" s="29"/>
      <c r="D8" s="37" t="s">
        <v>130</v>
      </c>
      <c r="E8" s="29"/>
      <c r="F8" s="29"/>
      <c r="G8" s="29"/>
      <c r="H8" s="29"/>
      <c r="I8" s="113"/>
      <c r="J8" s="29"/>
      <c r="K8" s="31"/>
    </row>
    <row r="9" spans="1:70" s="1" customFormat="1" ht="14.45" customHeight="1">
      <c r="B9" s="41"/>
      <c r="C9" s="42"/>
      <c r="D9" s="42"/>
      <c r="E9" s="407" t="s">
        <v>134</v>
      </c>
      <c r="F9" s="408"/>
      <c r="G9" s="408"/>
      <c r="H9" s="408"/>
      <c r="I9" s="114"/>
      <c r="J9" s="42"/>
      <c r="K9" s="45"/>
    </row>
    <row r="10" spans="1:70" s="1" customFormat="1" ht="15">
      <c r="B10" s="41"/>
      <c r="C10" s="42"/>
      <c r="D10" s="37" t="s">
        <v>138</v>
      </c>
      <c r="E10" s="42"/>
      <c r="F10" s="42"/>
      <c r="G10" s="42"/>
      <c r="H10" s="42"/>
      <c r="I10" s="114"/>
      <c r="J10" s="42"/>
      <c r="K10" s="45"/>
    </row>
    <row r="11" spans="1:70" s="1" customFormat="1" ht="36.950000000000003" customHeight="1">
      <c r="B11" s="41"/>
      <c r="C11" s="42"/>
      <c r="D11" s="42"/>
      <c r="E11" s="409" t="s">
        <v>1449</v>
      </c>
      <c r="F11" s="408"/>
      <c r="G11" s="408"/>
      <c r="H11" s="408"/>
      <c r="I11" s="114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14"/>
      <c r="J12" s="42"/>
      <c r="K12" s="45"/>
    </row>
    <row r="13" spans="1:70" s="1" customFormat="1" ht="14.45" customHeight="1">
      <c r="B13" s="41"/>
      <c r="C13" s="42"/>
      <c r="D13" s="37" t="s">
        <v>22</v>
      </c>
      <c r="E13" s="42"/>
      <c r="F13" s="35" t="s">
        <v>5</v>
      </c>
      <c r="G13" s="42"/>
      <c r="H13" s="42"/>
      <c r="I13" s="115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15" t="s">
        <v>27</v>
      </c>
      <c r="J14" s="116" t="str">
        <f>'Rekapitulace stavby'!AN8</f>
        <v>30. 9. 2015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4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15" t="s">
        <v>32</v>
      </c>
      <c r="J16" s="35" t="s">
        <v>5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15" t="s">
        <v>34</v>
      </c>
      <c r="J17" s="35" t="s">
        <v>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4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15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5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4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15" t="s">
        <v>32</v>
      </c>
      <c r="J22" s="35" t="s">
        <v>5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15" t="s">
        <v>34</v>
      </c>
      <c r="J23" s="35" t="s">
        <v>5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4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14"/>
      <c r="J25" s="42"/>
      <c r="K25" s="45"/>
    </row>
    <row r="26" spans="2:11" s="7" customFormat="1" ht="14.45" customHeight="1">
      <c r="B26" s="117"/>
      <c r="C26" s="118"/>
      <c r="D26" s="118"/>
      <c r="E26" s="401" t="s">
        <v>5</v>
      </c>
      <c r="F26" s="401"/>
      <c r="G26" s="401"/>
      <c r="H26" s="401"/>
      <c r="I26" s="119"/>
      <c r="J26" s="118"/>
      <c r="K26" s="120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4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1"/>
      <c r="J28" s="68"/>
      <c r="K28" s="122"/>
    </row>
    <row r="29" spans="2:11" s="1" customFormat="1" ht="25.35" customHeight="1">
      <c r="B29" s="41"/>
      <c r="C29" s="42"/>
      <c r="D29" s="123" t="s">
        <v>42</v>
      </c>
      <c r="E29" s="42"/>
      <c r="F29" s="42"/>
      <c r="G29" s="42"/>
      <c r="H29" s="42"/>
      <c r="I29" s="114"/>
      <c r="J29" s="124">
        <f>ROUND(J92,2)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1"/>
      <c r="J30" s="68"/>
      <c r="K30" s="122"/>
    </row>
    <row r="31" spans="2:11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25" t="s">
        <v>43</v>
      </c>
      <c r="J31" s="46" t="s">
        <v>45</v>
      </c>
      <c r="K31" s="45"/>
    </row>
    <row r="32" spans="2:11" s="1" customFormat="1" ht="14.45" customHeight="1">
      <c r="B32" s="41"/>
      <c r="C32" s="42"/>
      <c r="D32" s="49" t="s">
        <v>46</v>
      </c>
      <c r="E32" s="49" t="s">
        <v>47</v>
      </c>
      <c r="F32" s="126">
        <f>ROUND(SUM(BE92:BE336), 2)</f>
        <v>0</v>
      </c>
      <c r="G32" s="42"/>
      <c r="H32" s="42"/>
      <c r="I32" s="127">
        <v>0.21</v>
      </c>
      <c r="J32" s="126">
        <f>ROUND(ROUND((SUM(BE92:BE336)),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26">
        <f>ROUND(SUM(BF92:BF336), 2)</f>
        <v>0</v>
      </c>
      <c r="G33" s="42"/>
      <c r="H33" s="42"/>
      <c r="I33" s="127">
        <v>0.15</v>
      </c>
      <c r="J33" s="126">
        <f>ROUND(ROUND((SUM(BF92:BF336)),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26">
        <f>ROUND(SUM(BG92:BG336), 2)</f>
        <v>0</v>
      </c>
      <c r="G34" s="42"/>
      <c r="H34" s="42"/>
      <c r="I34" s="127">
        <v>0.21</v>
      </c>
      <c r="J34" s="126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26">
        <f>ROUND(SUM(BH92:BH336), 2)</f>
        <v>0</v>
      </c>
      <c r="G35" s="42"/>
      <c r="H35" s="42"/>
      <c r="I35" s="127">
        <v>0.15</v>
      </c>
      <c r="J35" s="126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26">
        <f>ROUND(SUM(BI92:BI336), 2)</f>
        <v>0</v>
      </c>
      <c r="G36" s="42"/>
      <c r="H36" s="42"/>
      <c r="I36" s="127">
        <v>0</v>
      </c>
      <c r="J36" s="126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4"/>
      <c r="J37" s="42"/>
      <c r="K37" s="45"/>
    </row>
    <row r="38" spans="2:11" s="1" customFormat="1" ht="25.35" customHeight="1">
      <c r="B38" s="41"/>
      <c r="C38" s="128"/>
      <c r="D38" s="129" t="s">
        <v>52</v>
      </c>
      <c r="E38" s="71"/>
      <c r="F38" s="71"/>
      <c r="G38" s="130" t="s">
        <v>53</v>
      </c>
      <c r="H38" s="131" t="s">
        <v>54</v>
      </c>
      <c r="I38" s="132"/>
      <c r="J38" s="133">
        <f>SUM(J29:J36)</f>
        <v>0</v>
      </c>
      <c r="K38" s="13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5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6"/>
      <c r="J43" s="60"/>
      <c r="K43" s="137"/>
    </row>
    <row r="44" spans="2:11" s="1" customFormat="1" ht="36.950000000000003" customHeight="1">
      <c r="B44" s="41"/>
      <c r="C44" s="30" t="s">
        <v>164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4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14.45" customHeight="1">
      <c r="B47" s="41"/>
      <c r="C47" s="42"/>
      <c r="D47" s="42"/>
      <c r="E47" s="407" t="str">
        <f>E7</f>
        <v>Vinec, vodovod - řešení tlakových poměrů</v>
      </c>
      <c r="F47" s="413"/>
      <c r="G47" s="413"/>
      <c r="H47" s="413"/>
      <c r="I47" s="114"/>
      <c r="J47" s="42"/>
      <c r="K47" s="45"/>
    </row>
    <row r="48" spans="2:11" ht="15">
      <c r="B48" s="28"/>
      <c r="C48" s="37" t="s">
        <v>130</v>
      </c>
      <c r="D48" s="29"/>
      <c r="E48" s="29"/>
      <c r="F48" s="29"/>
      <c r="G48" s="29"/>
      <c r="H48" s="29"/>
      <c r="I48" s="113"/>
      <c r="J48" s="29"/>
      <c r="K48" s="31"/>
    </row>
    <row r="49" spans="2:47" s="1" customFormat="1" ht="14.45" customHeight="1">
      <c r="B49" s="41"/>
      <c r="C49" s="42"/>
      <c r="D49" s="42"/>
      <c r="E49" s="407" t="s">
        <v>134</v>
      </c>
      <c r="F49" s="408"/>
      <c r="G49" s="408"/>
      <c r="H49" s="408"/>
      <c r="I49" s="114"/>
      <c r="J49" s="42"/>
      <c r="K49" s="45"/>
    </row>
    <row r="50" spans="2:47" s="1" customFormat="1" ht="14.45" customHeight="1">
      <c r="B50" s="41"/>
      <c r="C50" s="37" t="s">
        <v>138</v>
      </c>
      <c r="D50" s="42"/>
      <c r="E50" s="42"/>
      <c r="F50" s="42"/>
      <c r="G50" s="42"/>
      <c r="H50" s="42"/>
      <c r="I50" s="114"/>
      <c r="J50" s="42"/>
      <c r="K50" s="45"/>
    </row>
    <row r="51" spans="2:47" s="1" customFormat="1" ht="14.45" customHeight="1">
      <c r="B51" s="41"/>
      <c r="C51" s="42"/>
      <c r="D51" s="42"/>
      <c r="E51" s="409" t="str">
        <f>E11</f>
        <v>02 - SO 02.2 - Terénní úpravy, oplocení</v>
      </c>
      <c r="F51" s="408"/>
      <c r="G51" s="408"/>
      <c r="H51" s="408"/>
      <c r="I51" s="114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4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Vinec</v>
      </c>
      <c r="G53" s="42"/>
      <c r="H53" s="42"/>
      <c r="I53" s="115" t="s">
        <v>27</v>
      </c>
      <c r="J53" s="116" t="str">
        <f>IF(J14="","",J14)</f>
        <v>30. 9. 2015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4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VaK Mladá Boleslav, a.s.</v>
      </c>
      <c r="G55" s="42"/>
      <c r="H55" s="42"/>
      <c r="I55" s="115" t="s">
        <v>37</v>
      </c>
      <c r="J55" s="401" t="str">
        <f>E23</f>
        <v>Vodohospodářské inženýrské služby, a.s.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14"/>
      <c r="J56" s="410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4"/>
      <c r="J57" s="42"/>
      <c r="K57" s="45"/>
    </row>
    <row r="58" spans="2:47" s="1" customFormat="1" ht="29.25" customHeight="1">
      <c r="B58" s="41"/>
      <c r="C58" s="138" t="s">
        <v>165</v>
      </c>
      <c r="D58" s="128"/>
      <c r="E58" s="128"/>
      <c r="F58" s="128"/>
      <c r="G58" s="128"/>
      <c r="H58" s="128"/>
      <c r="I58" s="139"/>
      <c r="J58" s="140" t="s">
        <v>166</v>
      </c>
      <c r="K58" s="141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4"/>
      <c r="J59" s="42"/>
      <c r="K59" s="45"/>
    </row>
    <row r="60" spans="2:47" s="1" customFormat="1" ht="29.25" customHeight="1">
      <c r="B60" s="41"/>
      <c r="C60" s="142" t="s">
        <v>167</v>
      </c>
      <c r="D60" s="42"/>
      <c r="E60" s="42"/>
      <c r="F60" s="42"/>
      <c r="G60" s="42"/>
      <c r="H60" s="42"/>
      <c r="I60" s="114"/>
      <c r="J60" s="124">
        <f>J92</f>
        <v>0</v>
      </c>
      <c r="K60" s="45"/>
      <c r="AU60" s="24" t="s">
        <v>168</v>
      </c>
    </row>
    <row r="61" spans="2:47" s="8" customFormat="1" ht="24.95" customHeight="1">
      <c r="B61" s="143"/>
      <c r="C61" s="144"/>
      <c r="D61" s="145" t="s">
        <v>169</v>
      </c>
      <c r="E61" s="146"/>
      <c r="F61" s="146"/>
      <c r="G61" s="146"/>
      <c r="H61" s="146"/>
      <c r="I61" s="147"/>
      <c r="J61" s="148">
        <f>J93</f>
        <v>0</v>
      </c>
      <c r="K61" s="149"/>
    </row>
    <row r="62" spans="2:47" s="9" customFormat="1" ht="19.899999999999999" customHeight="1">
      <c r="B62" s="150"/>
      <c r="C62" s="151"/>
      <c r="D62" s="152" t="s">
        <v>170</v>
      </c>
      <c r="E62" s="153"/>
      <c r="F62" s="153"/>
      <c r="G62" s="153"/>
      <c r="H62" s="153"/>
      <c r="I62" s="154"/>
      <c r="J62" s="155">
        <f>J94</f>
        <v>0</v>
      </c>
      <c r="K62" s="156"/>
    </row>
    <row r="63" spans="2:47" s="9" customFormat="1" ht="19.899999999999999" customHeight="1">
      <c r="B63" s="150"/>
      <c r="C63" s="151"/>
      <c r="D63" s="152" t="s">
        <v>1450</v>
      </c>
      <c r="E63" s="153"/>
      <c r="F63" s="153"/>
      <c r="G63" s="153"/>
      <c r="H63" s="153"/>
      <c r="I63" s="154"/>
      <c r="J63" s="155">
        <f>J154</f>
        <v>0</v>
      </c>
      <c r="K63" s="156"/>
    </row>
    <row r="64" spans="2:47" s="9" customFormat="1" ht="19.899999999999999" customHeight="1">
      <c r="B64" s="150"/>
      <c r="C64" s="151"/>
      <c r="D64" s="152" t="s">
        <v>171</v>
      </c>
      <c r="E64" s="153"/>
      <c r="F64" s="153"/>
      <c r="G64" s="153"/>
      <c r="H64" s="153"/>
      <c r="I64" s="154"/>
      <c r="J64" s="155">
        <f>J189</f>
        <v>0</v>
      </c>
      <c r="K64" s="156"/>
    </row>
    <row r="65" spans="2:12" s="9" customFormat="1" ht="19.899999999999999" customHeight="1">
      <c r="B65" s="150"/>
      <c r="C65" s="151"/>
      <c r="D65" s="152" t="s">
        <v>172</v>
      </c>
      <c r="E65" s="153"/>
      <c r="F65" s="153"/>
      <c r="G65" s="153"/>
      <c r="H65" s="153"/>
      <c r="I65" s="154"/>
      <c r="J65" s="155">
        <f>J272</f>
        <v>0</v>
      </c>
      <c r="K65" s="156"/>
    </row>
    <row r="66" spans="2:12" s="9" customFormat="1" ht="19.899999999999999" customHeight="1">
      <c r="B66" s="150"/>
      <c r="C66" s="151"/>
      <c r="D66" s="152" t="s">
        <v>1451</v>
      </c>
      <c r="E66" s="153"/>
      <c r="F66" s="153"/>
      <c r="G66" s="153"/>
      <c r="H66" s="153"/>
      <c r="I66" s="154"/>
      <c r="J66" s="155">
        <f>J279</f>
        <v>0</v>
      </c>
      <c r="K66" s="156"/>
    </row>
    <row r="67" spans="2:12" s="9" customFormat="1" ht="19.899999999999999" customHeight="1">
      <c r="B67" s="150"/>
      <c r="C67" s="151"/>
      <c r="D67" s="152" t="s">
        <v>173</v>
      </c>
      <c r="E67" s="153"/>
      <c r="F67" s="153"/>
      <c r="G67" s="153"/>
      <c r="H67" s="153"/>
      <c r="I67" s="154"/>
      <c r="J67" s="155">
        <f>J294</f>
        <v>0</v>
      </c>
      <c r="K67" s="156"/>
    </row>
    <row r="68" spans="2:12" s="9" customFormat="1" ht="19.899999999999999" customHeight="1">
      <c r="B68" s="150"/>
      <c r="C68" s="151"/>
      <c r="D68" s="152" t="s">
        <v>1452</v>
      </c>
      <c r="E68" s="153"/>
      <c r="F68" s="153"/>
      <c r="G68" s="153"/>
      <c r="H68" s="153"/>
      <c r="I68" s="154"/>
      <c r="J68" s="155">
        <f>J303</f>
        <v>0</v>
      </c>
      <c r="K68" s="156"/>
    </row>
    <row r="69" spans="2:12" s="9" customFormat="1" ht="19.899999999999999" customHeight="1">
      <c r="B69" s="150"/>
      <c r="C69" s="151"/>
      <c r="D69" s="152" t="s">
        <v>174</v>
      </c>
      <c r="E69" s="153"/>
      <c r="F69" s="153"/>
      <c r="G69" s="153"/>
      <c r="H69" s="153"/>
      <c r="I69" s="154"/>
      <c r="J69" s="155">
        <f>J328</f>
        <v>0</v>
      </c>
      <c r="K69" s="156"/>
    </row>
    <row r="70" spans="2:12" s="9" customFormat="1" ht="19.899999999999999" customHeight="1">
      <c r="B70" s="150"/>
      <c r="C70" s="151"/>
      <c r="D70" s="152" t="s">
        <v>1453</v>
      </c>
      <c r="E70" s="153"/>
      <c r="F70" s="153"/>
      <c r="G70" s="153"/>
      <c r="H70" s="153"/>
      <c r="I70" s="154"/>
      <c r="J70" s="155">
        <f>J335</f>
        <v>0</v>
      </c>
      <c r="K70" s="156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14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35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36"/>
      <c r="J76" s="60"/>
      <c r="K76" s="60"/>
      <c r="L76" s="41"/>
    </row>
    <row r="77" spans="2:12" s="1" customFormat="1" ht="36.950000000000003" customHeight="1">
      <c r="B77" s="41"/>
      <c r="C77" s="61" t="s">
        <v>194</v>
      </c>
      <c r="L77" s="41"/>
    </row>
    <row r="78" spans="2:12" s="1" customFormat="1" ht="6.95" customHeight="1">
      <c r="B78" s="41"/>
      <c r="L78" s="41"/>
    </row>
    <row r="79" spans="2:12" s="1" customFormat="1" ht="14.45" customHeight="1">
      <c r="B79" s="41"/>
      <c r="C79" s="63" t="s">
        <v>19</v>
      </c>
      <c r="L79" s="41"/>
    </row>
    <row r="80" spans="2:12" s="1" customFormat="1" ht="14.45" customHeight="1">
      <c r="B80" s="41"/>
      <c r="E80" s="411" t="str">
        <f>E7</f>
        <v>Vinec, vodovod - řešení tlakových poměrů</v>
      </c>
      <c r="F80" s="412"/>
      <c r="G80" s="412"/>
      <c r="H80" s="412"/>
      <c r="L80" s="41"/>
    </row>
    <row r="81" spans="2:65" ht="15">
      <c r="B81" s="28"/>
      <c r="C81" s="63" t="s">
        <v>130</v>
      </c>
      <c r="L81" s="28"/>
    </row>
    <row r="82" spans="2:65" s="1" customFormat="1" ht="14.45" customHeight="1">
      <c r="B82" s="41"/>
      <c r="E82" s="411" t="s">
        <v>134</v>
      </c>
      <c r="F82" s="405"/>
      <c r="G82" s="405"/>
      <c r="H82" s="405"/>
      <c r="L82" s="41"/>
    </row>
    <row r="83" spans="2:65" s="1" customFormat="1" ht="14.45" customHeight="1">
      <c r="B83" s="41"/>
      <c r="C83" s="63" t="s">
        <v>138</v>
      </c>
      <c r="L83" s="41"/>
    </row>
    <row r="84" spans="2:65" s="1" customFormat="1" ht="14.45" customHeight="1">
      <c r="B84" s="41"/>
      <c r="E84" s="375" t="str">
        <f>E11</f>
        <v>02 - SO 02.2 - Terénní úpravy, oplocení</v>
      </c>
      <c r="F84" s="405"/>
      <c r="G84" s="405"/>
      <c r="H84" s="405"/>
      <c r="L84" s="41"/>
    </row>
    <row r="85" spans="2:65" s="1" customFormat="1" ht="6.95" customHeight="1">
      <c r="B85" s="41"/>
      <c r="L85" s="41"/>
    </row>
    <row r="86" spans="2:65" s="1" customFormat="1" ht="18" customHeight="1">
      <c r="B86" s="41"/>
      <c r="C86" s="63" t="s">
        <v>25</v>
      </c>
      <c r="F86" s="157" t="str">
        <f>F14</f>
        <v>Vinec</v>
      </c>
      <c r="I86" s="158" t="s">
        <v>27</v>
      </c>
      <c r="J86" s="67" t="str">
        <f>IF(J14="","",J14)</f>
        <v>30. 9. 2015</v>
      </c>
      <c r="L86" s="41"/>
    </row>
    <row r="87" spans="2:65" s="1" customFormat="1" ht="6.95" customHeight="1">
      <c r="B87" s="41"/>
      <c r="L87" s="41"/>
    </row>
    <row r="88" spans="2:65" s="1" customFormat="1" ht="15">
      <c r="B88" s="41"/>
      <c r="C88" s="63" t="s">
        <v>31</v>
      </c>
      <c r="F88" s="157" t="str">
        <f>E17</f>
        <v>VaK Mladá Boleslav, a.s.</v>
      </c>
      <c r="I88" s="158" t="s">
        <v>37</v>
      </c>
      <c r="J88" s="157" t="str">
        <f>E23</f>
        <v>Vodohospodářské inženýrské služby, a.s.</v>
      </c>
      <c r="L88" s="41"/>
    </row>
    <row r="89" spans="2:65" s="1" customFormat="1" ht="14.45" customHeight="1">
      <c r="B89" s="41"/>
      <c r="C89" s="63" t="s">
        <v>35</v>
      </c>
      <c r="F89" s="157" t="str">
        <f>IF(E20="","",E20)</f>
        <v/>
      </c>
      <c r="L89" s="41"/>
    </row>
    <row r="90" spans="2:65" s="1" customFormat="1" ht="10.35" customHeight="1">
      <c r="B90" s="41"/>
      <c r="L90" s="41"/>
    </row>
    <row r="91" spans="2:65" s="10" customFormat="1" ht="29.25" customHeight="1">
      <c r="B91" s="159"/>
      <c r="C91" s="160" t="s">
        <v>195</v>
      </c>
      <c r="D91" s="161" t="s">
        <v>61</v>
      </c>
      <c r="E91" s="161" t="s">
        <v>57</v>
      </c>
      <c r="F91" s="161" t="s">
        <v>196</v>
      </c>
      <c r="G91" s="161" t="s">
        <v>197</v>
      </c>
      <c r="H91" s="161" t="s">
        <v>198</v>
      </c>
      <c r="I91" s="162" t="s">
        <v>199</v>
      </c>
      <c r="J91" s="161" t="s">
        <v>166</v>
      </c>
      <c r="K91" s="163" t="s">
        <v>200</v>
      </c>
      <c r="L91" s="159"/>
      <c r="M91" s="73" t="s">
        <v>201</v>
      </c>
      <c r="N91" s="74" t="s">
        <v>46</v>
      </c>
      <c r="O91" s="74" t="s">
        <v>202</v>
      </c>
      <c r="P91" s="74" t="s">
        <v>203</v>
      </c>
      <c r="Q91" s="74" t="s">
        <v>204</v>
      </c>
      <c r="R91" s="74" t="s">
        <v>205</v>
      </c>
      <c r="S91" s="74" t="s">
        <v>206</v>
      </c>
      <c r="T91" s="75" t="s">
        <v>207</v>
      </c>
    </row>
    <row r="92" spans="2:65" s="1" customFormat="1" ht="29.25" customHeight="1">
      <c r="B92" s="41"/>
      <c r="C92" s="77" t="s">
        <v>167</v>
      </c>
      <c r="J92" s="164">
        <f>BK92</f>
        <v>0</v>
      </c>
      <c r="L92" s="41"/>
      <c r="M92" s="76"/>
      <c r="N92" s="68"/>
      <c r="O92" s="68"/>
      <c r="P92" s="165">
        <f>P93</f>
        <v>0</v>
      </c>
      <c r="Q92" s="68"/>
      <c r="R92" s="165">
        <f>R93</f>
        <v>55.101718358899987</v>
      </c>
      <c r="S92" s="68"/>
      <c r="T92" s="166">
        <f>T93</f>
        <v>0.65</v>
      </c>
      <c r="AT92" s="24" t="s">
        <v>75</v>
      </c>
      <c r="AU92" s="24" t="s">
        <v>168</v>
      </c>
      <c r="BK92" s="167">
        <f>BK93</f>
        <v>0</v>
      </c>
    </row>
    <row r="93" spans="2:65" s="11" customFormat="1" ht="37.35" customHeight="1">
      <c r="B93" s="168"/>
      <c r="D93" s="169" t="s">
        <v>75</v>
      </c>
      <c r="E93" s="170" t="s">
        <v>208</v>
      </c>
      <c r="F93" s="170" t="s">
        <v>209</v>
      </c>
      <c r="I93" s="171"/>
      <c r="J93" s="172">
        <f>BK93</f>
        <v>0</v>
      </c>
      <c r="L93" s="168"/>
      <c r="M93" s="173"/>
      <c r="N93" s="174"/>
      <c r="O93" s="174"/>
      <c r="P93" s="175">
        <f>P94+P154+P189+P272+P279+P294+P303+P328+P335</f>
        <v>0</v>
      </c>
      <c r="Q93" s="174"/>
      <c r="R93" s="175">
        <f>R94+R154+R189+R272+R279+R294+R303+R328+R335</f>
        <v>55.101718358899987</v>
      </c>
      <c r="S93" s="174"/>
      <c r="T93" s="176">
        <f>T94+T154+T189+T272+T279+T294+T303+T328+T335</f>
        <v>0.65</v>
      </c>
      <c r="AR93" s="169" t="s">
        <v>24</v>
      </c>
      <c r="AT93" s="177" t="s">
        <v>75</v>
      </c>
      <c r="AU93" s="177" t="s">
        <v>76</v>
      </c>
      <c r="AY93" s="169" t="s">
        <v>210</v>
      </c>
      <c r="BK93" s="178">
        <f>BK94+BK154+BK189+BK272+BK279+BK294+BK303+BK328+BK335</f>
        <v>0</v>
      </c>
    </row>
    <row r="94" spans="2:65" s="11" customFormat="1" ht="19.899999999999999" customHeight="1">
      <c r="B94" s="168"/>
      <c r="D94" s="169" t="s">
        <v>75</v>
      </c>
      <c r="E94" s="179" t="s">
        <v>24</v>
      </c>
      <c r="F94" s="179" t="s">
        <v>211</v>
      </c>
      <c r="I94" s="171"/>
      <c r="J94" s="180">
        <f>BK94</f>
        <v>0</v>
      </c>
      <c r="L94" s="168"/>
      <c r="M94" s="173"/>
      <c r="N94" s="174"/>
      <c r="O94" s="174"/>
      <c r="P94" s="175">
        <f>SUM(P95:P153)</f>
        <v>0</v>
      </c>
      <c r="Q94" s="174"/>
      <c r="R94" s="175">
        <f>SUM(R95:R153)</f>
        <v>1.0919749000000001</v>
      </c>
      <c r="S94" s="174"/>
      <c r="T94" s="176">
        <f>SUM(T95:T153)</f>
        <v>0</v>
      </c>
      <c r="AR94" s="169" t="s">
        <v>24</v>
      </c>
      <c r="AT94" s="177" t="s">
        <v>75</v>
      </c>
      <c r="AU94" s="177" t="s">
        <v>24</v>
      </c>
      <c r="AY94" s="169" t="s">
        <v>210</v>
      </c>
      <c r="BK94" s="178">
        <f>SUM(BK95:BK153)</f>
        <v>0</v>
      </c>
    </row>
    <row r="95" spans="2:65" s="1" customFormat="1" ht="30.6" customHeight="1">
      <c r="B95" s="181"/>
      <c r="C95" s="182" t="s">
        <v>24</v>
      </c>
      <c r="D95" s="182" t="s">
        <v>214</v>
      </c>
      <c r="E95" s="183" t="s">
        <v>1454</v>
      </c>
      <c r="F95" s="184" t="s">
        <v>1455</v>
      </c>
      <c r="G95" s="185" t="s">
        <v>119</v>
      </c>
      <c r="H95" s="186">
        <v>193.64599999999999</v>
      </c>
      <c r="I95" s="187"/>
      <c r="J95" s="188">
        <f>ROUND(I95*H95,2)</f>
        <v>0</v>
      </c>
      <c r="K95" s="184" t="s">
        <v>218</v>
      </c>
      <c r="L95" s="41"/>
      <c r="M95" s="189" t="s">
        <v>5</v>
      </c>
      <c r="N95" s="190" t="s">
        <v>47</v>
      </c>
      <c r="O95" s="42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4" t="s">
        <v>219</v>
      </c>
      <c r="AT95" s="24" t="s">
        <v>214</v>
      </c>
      <c r="AU95" s="24" t="s">
        <v>84</v>
      </c>
      <c r="AY95" s="24" t="s">
        <v>210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4" t="s">
        <v>24</v>
      </c>
      <c r="BK95" s="193">
        <f>ROUND(I95*H95,2)</f>
        <v>0</v>
      </c>
      <c r="BL95" s="24" t="s">
        <v>219</v>
      </c>
      <c r="BM95" s="24" t="s">
        <v>1456</v>
      </c>
    </row>
    <row r="96" spans="2:65" s="13" customFormat="1">
      <c r="B96" s="202"/>
      <c r="D96" s="195" t="s">
        <v>221</v>
      </c>
      <c r="E96" s="203" t="s">
        <v>5</v>
      </c>
      <c r="F96" s="204" t="s">
        <v>1457</v>
      </c>
      <c r="H96" s="205">
        <v>5.7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03" t="s">
        <v>221</v>
      </c>
      <c r="AU96" s="203" t="s">
        <v>84</v>
      </c>
      <c r="AV96" s="13" t="s">
        <v>84</v>
      </c>
      <c r="AW96" s="13" t="s">
        <v>39</v>
      </c>
      <c r="AX96" s="13" t="s">
        <v>76</v>
      </c>
      <c r="AY96" s="203" t="s">
        <v>210</v>
      </c>
    </row>
    <row r="97" spans="2:65" s="13" customFormat="1">
      <c r="B97" s="202"/>
      <c r="D97" s="195" t="s">
        <v>221</v>
      </c>
      <c r="E97" s="203" t="s">
        <v>5</v>
      </c>
      <c r="F97" s="204" t="s">
        <v>1458</v>
      </c>
      <c r="H97" s="205">
        <v>38.621000000000002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221</v>
      </c>
      <c r="AU97" s="203" t="s">
        <v>84</v>
      </c>
      <c r="AV97" s="13" t="s">
        <v>84</v>
      </c>
      <c r="AW97" s="13" t="s">
        <v>39</v>
      </c>
      <c r="AX97" s="13" t="s">
        <v>76</v>
      </c>
      <c r="AY97" s="203" t="s">
        <v>210</v>
      </c>
    </row>
    <row r="98" spans="2:65" s="13" customFormat="1">
      <c r="B98" s="202"/>
      <c r="D98" s="195" t="s">
        <v>221</v>
      </c>
      <c r="E98" s="203" t="s">
        <v>5</v>
      </c>
      <c r="F98" s="204" t="s">
        <v>1459</v>
      </c>
      <c r="H98" s="205">
        <v>87.9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221</v>
      </c>
      <c r="AU98" s="203" t="s">
        <v>84</v>
      </c>
      <c r="AV98" s="13" t="s">
        <v>84</v>
      </c>
      <c r="AW98" s="13" t="s">
        <v>39</v>
      </c>
      <c r="AX98" s="13" t="s">
        <v>76</v>
      </c>
      <c r="AY98" s="203" t="s">
        <v>210</v>
      </c>
    </row>
    <row r="99" spans="2:65" s="13" customFormat="1">
      <c r="B99" s="202"/>
      <c r="D99" s="195" t="s">
        <v>221</v>
      </c>
      <c r="E99" s="203" t="s">
        <v>5</v>
      </c>
      <c r="F99" s="204" t="s">
        <v>1460</v>
      </c>
      <c r="H99" s="205">
        <v>61.424999999999997</v>
      </c>
      <c r="I99" s="206"/>
      <c r="L99" s="202"/>
      <c r="M99" s="207"/>
      <c r="N99" s="208"/>
      <c r="O99" s="208"/>
      <c r="P99" s="208"/>
      <c r="Q99" s="208"/>
      <c r="R99" s="208"/>
      <c r="S99" s="208"/>
      <c r="T99" s="209"/>
      <c r="AT99" s="203" t="s">
        <v>221</v>
      </c>
      <c r="AU99" s="203" t="s">
        <v>84</v>
      </c>
      <c r="AV99" s="13" t="s">
        <v>84</v>
      </c>
      <c r="AW99" s="13" t="s">
        <v>39</v>
      </c>
      <c r="AX99" s="13" t="s">
        <v>76</v>
      </c>
      <c r="AY99" s="203" t="s">
        <v>210</v>
      </c>
    </row>
    <row r="100" spans="2:65" s="14" customFormat="1">
      <c r="B100" s="210"/>
      <c r="D100" s="195" t="s">
        <v>221</v>
      </c>
      <c r="E100" s="211" t="s">
        <v>5</v>
      </c>
      <c r="F100" s="212" t="s">
        <v>239</v>
      </c>
      <c r="H100" s="213">
        <v>193.64599999999999</v>
      </c>
      <c r="I100" s="214"/>
      <c r="L100" s="210"/>
      <c r="M100" s="215"/>
      <c r="N100" s="216"/>
      <c r="O100" s="216"/>
      <c r="P100" s="216"/>
      <c r="Q100" s="216"/>
      <c r="R100" s="216"/>
      <c r="S100" s="216"/>
      <c r="T100" s="217"/>
      <c r="AT100" s="211" t="s">
        <v>221</v>
      </c>
      <c r="AU100" s="211" t="s">
        <v>84</v>
      </c>
      <c r="AV100" s="14" t="s">
        <v>219</v>
      </c>
      <c r="AW100" s="14" t="s">
        <v>39</v>
      </c>
      <c r="AX100" s="14" t="s">
        <v>24</v>
      </c>
      <c r="AY100" s="211" t="s">
        <v>210</v>
      </c>
    </row>
    <row r="101" spans="2:65" s="1" customFormat="1" ht="20.45" customHeight="1">
      <c r="B101" s="181"/>
      <c r="C101" s="182" t="s">
        <v>84</v>
      </c>
      <c r="D101" s="182" t="s">
        <v>214</v>
      </c>
      <c r="E101" s="183" t="s">
        <v>1461</v>
      </c>
      <c r="F101" s="184" t="s">
        <v>1462</v>
      </c>
      <c r="G101" s="185" t="s">
        <v>119</v>
      </c>
      <c r="H101" s="186">
        <v>56.302</v>
      </c>
      <c r="I101" s="187"/>
      <c r="J101" s="188">
        <f>ROUND(I101*H101,2)</f>
        <v>0</v>
      </c>
      <c r="K101" s="184" t="s">
        <v>218</v>
      </c>
      <c r="L101" s="41"/>
      <c r="M101" s="189" t="s">
        <v>5</v>
      </c>
      <c r="N101" s="190" t="s">
        <v>47</v>
      </c>
      <c r="O101" s="42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4" t="s">
        <v>219</v>
      </c>
      <c r="AT101" s="24" t="s">
        <v>214</v>
      </c>
      <c r="AU101" s="24" t="s">
        <v>84</v>
      </c>
      <c r="AY101" s="24" t="s">
        <v>210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4" t="s">
        <v>24</v>
      </c>
      <c r="BK101" s="193">
        <f>ROUND(I101*H101,2)</f>
        <v>0</v>
      </c>
      <c r="BL101" s="24" t="s">
        <v>219</v>
      </c>
      <c r="BM101" s="24" t="s">
        <v>1463</v>
      </c>
    </row>
    <row r="102" spans="2:65" s="12" customFormat="1">
      <c r="B102" s="194"/>
      <c r="D102" s="195" t="s">
        <v>221</v>
      </c>
      <c r="E102" s="196" t="s">
        <v>5</v>
      </c>
      <c r="F102" s="197" t="s">
        <v>1464</v>
      </c>
      <c r="H102" s="196" t="s">
        <v>5</v>
      </c>
      <c r="I102" s="198"/>
      <c r="L102" s="194"/>
      <c r="M102" s="199"/>
      <c r="N102" s="200"/>
      <c r="O102" s="200"/>
      <c r="P102" s="200"/>
      <c r="Q102" s="200"/>
      <c r="R102" s="200"/>
      <c r="S102" s="200"/>
      <c r="T102" s="201"/>
      <c r="AT102" s="196" t="s">
        <v>221</v>
      </c>
      <c r="AU102" s="196" t="s">
        <v>84</v>
      </c>
      <c r="AV102" s="12" t="s">
        <v>24</v>
      </c>
      <c r="AW102" s="12" t="s">
        <v>39</v>
      </c>
      <c r="AX102" s="12" t="s">
        <v>76</v>
      </c>
      <c r="AY102" s="196" t="s">
        <v>210</v>
      </c>
    </row>
    <row r="103" spans="2:65" s="13" customFormat="1">
      <c r="B103" s="202"/>
      <c r="D103" s="195" t="s">
        <v>221</v>
      </c>
      <c r="E103" s="203" t="s">
        <v>5</v>
      </c>
      <c r="F103" s="204" t="s">
        <v>1465</v>
      </c>
      <c r="H103" s="205">
        <v>4.9630000000000001</v>
      </c>
      <c r="I103" s="206"/>
      <c r="L103" s="202"/>
      <c r="M103" s="207"/>
      <c r="N103" s="208"/>
      <c r="O103" s="208"/>
      <c r="P103" s="208"/>
      <c r="Q103" s="208"/>
      <c r="R103" s="208"/>
      <c r="S103" s="208"/>
      <c r="T103" s="209"/>
      <c r="AT103" s="203" t="s">
        <v>221</v>
      </c>
      <c r="AU103" s="203" t="s">
        <v>84</v>
      </c>
      <c r="AV103" s="13" t="s">
        <v>84</v>
      </c>
      <c r="AW103" s="13" t="s">
        <v>39</v>
      </c>
      <c r="AX103" s="13" t="s">
        <v>76</v>
      </c>
      <c r="AY103" s="203" t="s">
        <v>210</v>
      </c>
    </row>
    <row r="104" spans="2:65" s="13" customFormat="1">
      <c r="B104" s="202"/>
      <c r="D104" s="195" t="s">
        <v>221</v>
      </c>
      <c r="E104" s="203" t="s">
        <v>5</v>
      </c>
      <c r="F104" s="204" t="s">
        <v>1466</v>
      </c>
      <c r="H104" s="205">
        <v>47.439</v>
      </c>
      <c r="I104" s="206"/>
      <c r="L104" s="202"/>
      <c r="M104" s="207"/>
      <c r="N104" s="208"/>
      <c r="O104" s="208"/>
      <c r="P104" s="208"/>
      <c r="Q104" s="208"/>
      <c r="R104" s="208"/>
      <c r="S104" s="208"/>
      <c r="T104" s="209"/>
      <c r="AT104" s="203" t="s">
        <v>221</v>
      </c>
      <c r="AU104" s="203" t="s">
        <v>84</v>
      </c>
      <c r="AV104" s="13" t="s">
        <v>84</v>
      </c>
      <c r="AW104" s="13" t="s">
        <v>39</v>
      </c>
      <c r="AX104" s="13" t="s">
        <v>76</v>
      </c>
      <c r="AY104" s="203" t="s">
        <v>210</v>
      </c>
    </row>
    <row r="105" spans="2:65" s="13" customFormat="1">
      <c r="B105" s="202"/>
      <c r="D105" s="195" t="s">
        <v>221</v>
      </c>
      <c r="E105" s="203" t="s">
        <v>5</v>
      </c>
      <c r="F105" s="204" t="s">
        <v>1467</v>
      </c>
      <c r="H105" s="205">
        <v>3.9</v>
      </c>
      <c r="I105" s="206"/>
      <c r="L105" s="202"/>
      <c r="M105" s="207"/>
      <c r="N105" s="208"/>
      <c r="O105" s="208"/>
      <c r="P105" s="208"/>
      <c r="Q105" s="208"/>
      <c r="R105" s="208"/>
      <c r="S105" s="208"/>
      <c r="T105" s="209"/>
      <c r="AT105" s="203" t="s">
        <v>221</v>
      </c>
      <c r="AU105" s="203" t="s">
        <v>84</v>
      </c>
      <c r="AV105" s="13" t="s">
        <v>84</v>
      </c>
      <c r="AW105" s="13" t="s">
        <v>39</v>
      </c>
      <c r="AX105" s="13" t="s">
        <v>76</v>
      </c>
      <c r="AY105" s="203" t="s">
        <v>210</v>
      </c>
    </row>
    <row r="106" spans="2:65" s="14" customFormat="1">
      <c r="B106" s="210"/>
      <c r="D106" s="195" t="s">
        <v>221</v>
      </c>
      <c r="E106" s="211" t="s">
        <v>5</v>
      </c>
      <c r="F106" s="212" t="s">
        <v>239</v>
      </c>
      <c r="H106" s="213">
        <v>56.302</v>
      </c>
      <c r="I106" s="214"/>
      <c r="L106" s="210"/>
      <c r="M106" s="215"/>
      <c r="N106" s="216"/>
      <c r="O106" s="216"/>
      <c r="P106" s="216"/>
      <c r="Q106" s="216"/>
      <c r="R106" s="216"/>
      <c r="S106" s="216"/>
      <c r="T106" s="217"/>
      <c r="AT106" s="211" t="s">
        <v>221</v>
      </c>
      <c r="AU106" s="211" t="s">
        <v>84</v>
      </c>
      <c r="AV106" s="14" t="s">
        <v>219</v>
      </c>
      <c r="AW106" s="14" t="s">
        <v>39</v>
      </c>
      <c r="AX106" s="14" t="s">
        <v>24</v>
      </c>
      <c r="AY106" s="211" t="s">
        <v>210</v>
      </c>
    </row>
    <row r="107" spans="2:65" s="1" customFormat="1" ht="30.6" customHeight="1">
      <c r="B107" s="181"/>
      <c r="C107" s="182" t="s">
        <v>212</v>
      </c>
      <c r="D107" s="182" t="s">
        <v>214</v>
      </c>
      <c r="E107" s="183" t="s">
        <v>1468</v>
      </c>
      <c r="F107" s="184" t="s">
        <v>1469</v>
      </c>
      <c r="G107" s="185" t="s">
        <v>119</v>
      </c>
      <c r="H107" s="186">
        <v>40.926000000000002</v>
      </c>
      <c r="I107" s="187"/>
      <c r="J107" s="188">
        <f>ROUND(I107*H107,2)</f>
        <v>0</v>
      </c>
      <c r="K107" s="184" t="s">
        <v>218</v>
      </c>
      <c r="L107" s="41"/>
      <c r="M107" s="189" t="s">
        <v>5</v>
      </c>
      <c r="N107" s="190" t="s">
        <v>47</v>
      </c>
      <c r="O107" s="42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24" t="s">
        <v>219</v>
      </c>
      <c r="AT107" s="24" t="s">
        <v>214</v>
      </c>
      <c r="AU107" s="24" t="s">
        <v>84</v>
      </c>
      <c r="AY107" s="24" t="s">
        <v>210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4" t="s">
        <v>24</v>
      </c>
      <c r="BK107" s="193">
        <f>ROUND(I107*H107,2)</f>
        <v>0</v>
      </c>
      <c r="BL107" s="24" t="s">
        <v>219</v>
      </c>
      <c r="BM107" s="24" t="s">
        <v>1470</v>
      </c>
    </row>
    <row r="108" spans="2:65" s="12" customFormat="1">
      <c r="B108" s="194"/>
      <c r="D108" s="195" t="s">
        <v>221</v>
      </c>
      <c r="E108" s="196" t="s">
        <v>5</v>
      </c>
      <c r="F108" s="197" t="s">
        <v>1471</v>
      </c>
      <c r="H108" s="196" t="s">
        <v>5</v>
      </c>
      <c r="I108" s="198"/>
      <c r="L108" s="194"/>
      <c r="M108" s="199"/>
      <c r="N108" s="200"/>
      <c r="O108" s="200"/>
      <c r="P108" s="200"/>
      <c r="Q108" s="200"/>
      <c r="R108" s="200"/>
      <c r="S108" s="200"/>
      <c r="T108" s="201"/>
      <c r="AT108" s="196" t="s">
        <v>221</v>
      </c>
      <c r="AU108" s="196" t="s">
        <v>84</v>
      </c>
      <c r="AV108" s="12" t="s">
        <v>24</v>
      </c>
      <c r="AW108" s="12" t="s">
        <v>39</v>
      </c>
      <c r="AX108" s="12" t="s">
        <v>76</v>
      </c>
      <c r="AY108" s="196" t="s">
        <v>210</v>
      </c>
    </row>
    <row r="109" spans="2:65" s="13" customFormat="1">
      <c r="B109" s="202"/>
      <c r="D109" s="195" t="s">
        <v>221</v>
      </c>
      <c r="E109" s="203" t="s">
        <v>5</v>
      </c>
      <c r="F109" s="204" t="s">
        <v>1472</v>
      </c>
      <c r="H109" s="205">
        <v>18.239999999999998</v>
      </c>
      <c r="I109" s="206"/>
      <c r="L109" s="202"/>
      <c r="M109" s="207"/>
      <c r="N109" s="208"/>
      <c r="O109" s="208"/>
      <c r="P109" s="208"/>
      <c r="Q109" s="208"/>
      <c r="R109" s="208"/>
      <c r="S109" s="208"/>
      <c r="T109" s="209"/>
      <c r="AT109" s="203" t="s">
        <v>221</v>
      </c>
      <c r="AU109" s="203" t="s">
        <v>84</v>
      </c>
      <c r="AV109" s="13" t="s">
        <v>84</v>
      </c>
      <c r="AW109" s="13" t="s">
        <v>39</v>
      </c>
      <c r="AX109" s="13" t="s">
        <v>76</v>
      </c>
      <c r="AY109" s="203" t="s">
        <v>210</v>
      </c>
    </row>
    <row r="110" spans="2:65" s="13" customFormat="1">
      <c r="B110" s="202"/>
      <c r="D110" s="195" t="s">
        <v>221</v>
      </c>
      <c r="E110" s="203" t="s">
        <v>5</v>
      </c>
      <c r="F110" s="204" t="s">
        <v>1473</v>
      </c>
      <c r="H110" s="205">
        <v>22.686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221</v>
      </c>
      <c r="AU110" s="203" t="s">
        <v>84</v>
      </c>
      <c r="AV110" s="13" t="s">
        <v>84</v>
      </c>
      <c r="AW110" s="13" t="s">
        <v>39</v>
      </c>
      <c r="AX110" s="13" t="s">
        <v>76</v>
      </c>
      <c r="AY110" s="203" t="s">
        <v>210</v>
      </c>
    </row>
    <row r="111" spans="2:65" s="14" customFormat="1">
      <c r="B111" s="210"/>
      <c r="D111" s="195" t="s">
        <v>221</v>
      </c>
      <c r="E111" s="211" t="s">
        <v>5</v>
      </c>
      <c r="F111" s="212" t="s">
        <v>239</v>
      </c>
      <c r="H111" s="213">
        <v>40.926000000000002</v>
      </c>
      <c r="I111" s="214"/>
      <c r="L111" s="210"/>
      <c r="M111" s="215"/>
      <c r="N111" s="216"/>
      <c r="O111" s="216"/>
      <c r="P111" s="216"/>
      <c r="Q111" s="216"/>
      <c r="R111" s="216"/>
      <c r="S111" s="216"/>
      <c r="T111" s="217"/>
      <c r="AT111" s="211" t="s">
        <v>221</v>
      </c>
      <c r="AU111" s="211" t="s">
        <v>84</v>
      </c>
      <c r="AV111" s="14" t="s">
        <v>219</v>
      </c>
      <c r="AW111" s="14" t="s">
        <v>39</v>
      </c>
      <c r="AX111" s="14" t="s">
        <v>24</v>
      </c>
      <c r="AY111" s="211" t="s">
        <v>210</v>
      </c>
    </row>
    <row r="112" spans="2:65" s="1" customFormat="1" ht="30.6" customHeight="1">
      <c r="B112" s="181"/>
      <c r="C112" s="182" t="s">
        <v>219</v>
      </c>
      <c r="D112" s="182" t="s">
        <v>214</v>
      </c>
      <c r="E112" s="183" t="s">
        <v>1474</v>
      </c>
      <c r="F112" s="184" t="s">
        <v>1475</v>
      </c>
      <c r="G112" s="185" t="s">
        <v>119</v>
      </c>
      <c r="H112" s="186">
        <v>384.98399999999998</v>
      </c>
      <c r="I112" s="187"/>
      <c r="J112" s="188">
        <f>ROUND(I112*H112,2)</f>
        <v>0</v>
      </c>
      <c r="K112" s="184" t="s">
        <v>218</v>
      </c>
      <c r="L112" s="41"/>
      <c r="M112" s="189" t="s">
        <v>5</v>
      </c>
      <c r="N112" s="190" t="s">
        <v>47</v>
      </c>
      <c r="O112" s="42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4" t="s">
        <v>219</v>
      </c>
      <c r="AT112" s="24" t="s">
        <v>214</v>
      </c>
      <c r="AU112" s="24" t="s">
        <v>84</v>
      </c>
      <c r="AY112" s="24" t="s">
        <v>210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4" t="s">
        <v>24</v>
      </c>
      <c r="BK112" s="193">
        <f>ROUND(I112*H112,2)</f>
        <v>0</v>
      </c>
      <c r="BL112" s="24" t="s">
        <v>219</v>
      </c>
      <c r="BM112" s="24" t="s">
        <v>1476</v>
      </c>
    </row>
    <row r="113" spans="2:65" s="12" customFormat="1">
      <c r="B113" s="194"/>
      <c r="D113" s="195" t="s">
        <v>221</v>
      </c>
      <c r="E113" s="196" t="s">
        <v>5</v>
      </c>
      <c r="F113" s="197" t="s">
        <v>1477</v>
      </c>
      <c r="H113" s="196" t="s">
        <v>5</v>
      </c>
      <c r="I113" s="198"/>
      <c r="L113" s="194"/>
      <c r="M113" s="199"/>
      <c r="N113" s="200"/>
      <c r="O113" s="200"/>
      <c r="P113" s="200"/>
      <c r="Q113" s="200"/>
      <c r="R113" s="200"/>
      <c r="S113" s="200"/>
      <c r="T113" s="201"/>
      <c r="AT113" s="196" t="s">
        <v>221</v>
      </c>
      <c r="AU113" s="196" t="s">
        <v>84</v>
      </c>
      <c r="AV113" s="12" t="s">
        <v>24</v>
      </c>
      <c r="AW113" s="12" t="s">
        <v>39</v>
      </c>
      <c r="AX113" s="12" t="s">
        <v>76</v>
      </c>
      <c r="AY113" s="196" t="s">
        <v>210</v>
      </c>
    </row>
    <row r="114" spans="2:65" s="13" customFormat="1">
      <c r="B114" s="202"/>
      <c r="D114" s="195" t="s">
        <v>221</v>
      </c>
      <c r="E114" s="203" t="s">
        <v>5</v>
      </c>
      <c r="F114" s="204" t="s">
        <v>1478</v>
      </c>
      <c r="H114" s="205">
        <v>384.98399999999998</v>
      </c>
      <c r="I114" s="206"/>
      <c r="L114" s="202"/>
      <c r="M114" s="207"/>
      <c r="N114" s="208"/>
      <c r="O114" s="208"/>
      <c r="P114" s="208"/>
      <c r="Q114" s="208"/>
      <c r="R114" s="208"/>
      <c r="S114" s="208"/>
      <c r="T114" s="209"/>
      <c r="AT114" s="203" t="s">
        <v>221</v>
      </c>
      <c r="AU114" s="203" t="s">
        <v>84</v>
      </c>
      <c r="AV114" s="13" t="s">
        <v>84</v>
      </c>
      <c r="AW114" s="13" t="s">
        <v>39</v>
      </c>
      <c r="AX114" s="13" t="s">
        <v>24</v>
      </c>
      <c r="AY114" s="203" t="s">
        <v>210</v>
      </c>
    </row>
    <row r="115" spans="2:65" s="1" customFormat="1" ht="40.9" customHeight="1">
      <c r="B115" s="181"/>
      <c r="C115" s="182" t="s">
        <v>240</v>
      </c>
      <c r="D115" s="182" t="s">
        <v>214</v>
      </c>
      <c r="E115" s="183" t="s">
        <v>1479</v>
      </c>
      <c r="F115" s="184" t="s">
        <v>1480</v>
      </c>
      <c r="G115" s="185" t="s">
        <v>119</v>
      </c>
      <c r="H115" s="186">
        <v>3849.84</v>
      </c>
      <c r="I115" s="187"/>
      <c r="J115" s="188">
        <f>ROUND(I115*H115,2)</f>
        <v>0</v>
      </c>
      <c r="K115" s="184" t="s">
        <v>218</v>
      </c>
      <c r="L115" s="41"/>
      <c r="M115" s="189" t="s">
        <v>5</v>
      </c>
      <c r="N115" s="190" t="s">
        <v>47</v>
      </c>
      <c r="O115" s="42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4" t="s">
        <v>219</v>
      </c>
      <c r="AT115" s="24" t="s">
        <v>214</v>
      </c>
      <c r="AU115" s="24" t="s">
        <v>84</v>
      </c>
      <c r="AY115" s="24" t="s">
        <v>210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4" t="s">
        <v>24</v>
      </c>
      <c r="BK115" s="193">
        <f>ROUND(I115*H115,2)</f>
        <v>0</v>
      </c>
      <c r="BL115" s="24" t="s">
        <v>219</v>
      </c>
      <c r="BM115" s="24" t="s">
        <v>1481</v>
      </c>
    </row>
    <row r="116" spans="2:65" s="13" customFormat="1">
      <c r="B116" s="202"/>
      <c r="D116" s="195" t="s">
        <v>221</v>
      </c>
      <c r="F116" s="204" t="s">
        <v>1482</v>
      </c>
      <c r="H116" s="205">
        <v>3849.84</v>
      </c>
      <c r="I116" s="206"/>
      <c r="L116" s="202"/>
      <c r="M116" s="207"/>
      <c r="N116" s="208"/>
      <c r="O116" s="208"/>
      <c r="P116" s="208"/>
      <c r="Q116" s="208"/>
      <c r="R116" s="208"/>
      <c r="S116" s="208"/>
      <c r="T116" s="209"/>
      <c r="AT116" s="203" t="s">
        <v>221</v>
      </c>
      <c r="AU116" s="203" t="s">
        <v>84</v>
      </c>
      <c r="AV116" s="13" t="s">
        <v>84</v>
      </c>
      <c r="AW116" s="13" t="s">
        <v>6</v>
      </c>
      <c r="AX116" s="13" t="s">
        <v>24</v>
      </c>
      <c r="AY116" s="203" t="s">
        <v>210</v>
      </c>
    </row>
    <row r="117" spans="2:65" s="1" customFormat="1" ht="20.45" customHeight="1">
      <c r="B117" s="181"/>
      <c r="C117" s="218" t="s">
        <v>244</v>
      </c>
      <c r="D117" s="218" t="s">
        <v>374</v>
      </c>
      <c r="E117" s="219" t="s">
        <v>1483</v>
      </c>
      <c r="F117" s="220" t="s">
        <v>1484</v>
      </c>
      <c r="G117" s="221" t="s">
        <v>277</v>
      </c>
      <c r="H117" s="222">
        <v>790.79600000000005</v>
      </c>
      <c r="I117" s="223"/>
      <c r="J117" s="224">
        <f>ROUND(I117*H117,2)</f>
        <v>0</v>
      </c>
      <c r="K117" s="220" t="s">
        <v>218</v>
      </c>
      <c r="L117" s="225"/>
      <c r="M117" s="226" t="s">
        <v>5</v>
      </c>
      <c r="N117" s="227" t="s">
        <v>47</v>
      </c>
      <c r="O117" s="42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4" t="s">
        <v>256</v>
      </c>
      <c r="AT117" s="24" t="s">
        <v>374</v>
      </c>
      <c r="AU117" s="24" t="s">
        <v>84</v>
      </c>
      <c r="AY117" s="24" t="s">
        <v>210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4" t="s">
        <v>24</v>
      </c>
      <c r="BK117" s="193">
        <f>ROUND(I117*H117,2)</f>
        <v>0</v>
      </c>
      <c r="BL117" s="24" t="s">
        <v>219</v>
      </c>
      <c r="BM117" s="24" t="s">
        <v>1485</v>
      </c>
    </row>
    <row r="118" spans="2:65" s="13" customFormat="1">
      <c r="B118" s="202"/>
      <c r="D118" s="195" t="s">
        <v>221</v>
      </c>
      <c r="F118" s="204" t="s">
        <v>1486</v>
      </c>
      <c r="H118" s="205">
        <v>790.79600000000005</v>
      </c>
      <c r="I118" s="206"/>
      <c r="L118" s="202"/>
      <c r="M118" s="207"/>
      <c r="N118" s="208"/>
      <c r="O118" s="208"/>
      <c r="P118" s="208"/>
      <c r="Q118" s="208"/>
      <c r="R118" s="208"/>
      <c r="S118" s="208"/>
      <c r="T118" s="209"/>
      <c r="AT118" s="203" t="s">
        <v>221</v>
      </c>
      <c r="AU118" s="203" t="s">
        <v>84</v>
      </c>
      <c r="AV118" s="13" t="s">
        <v>84</v>
      </c>
      <c r="AW118" s="13" t="s">
        <v>6</v>
      </c>
      <c r="AX118" s="13" t="s">
        <v>24</v>
      </c>
      <c r="AY118" s="203" t="s">
        <v>210</v>
      </c>
    </row>
    <row r="119" spans="2:65" s="1" customFormat="1" ht="30.6" customHeight="1">
      <c r="B119" s="181"/>
      <c r="C119" s="182" t="s">
        <v>248</v>
      </c>
      <c r="D119" s="182" t="s">
        <v>214</v>
      </c>
      <c r="E119" s="183" t="s">
        <v>1487</v>
      </c>
      <c r="F119" s="184" t="s">
        <v>1488</v>
      </c>
      <c r="G119" s="185" t="s">
        <v>119</v>
      </c>
      <c r="H119" s="186">
        <v>490.88</v>
      </c>
      <c r="I119" s="187"/>
      <c r="J119" s="188">
        <f>ROUND(I119*H119,2)</f>
        <v>0</v>
      </c>
      <c r="K119" s="184" t="s">
        <v>218</v>
      </c>
      <c r="L119" s="41"/>
      <c r="M119" s="189" t="s">
        <v>5</v>
      </c>
      <c r="N119" s="190" t="s">
        <v>47</v>
      </c>
      <c r="O119" s="42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24" t="s">
        <v>219</v>
      </c>
      <c r="AT119" s="24" t="s">
        <v>214</v>
      </c>
      <c r="AU119" s="24" t="s">
        <v>84</v>
      </c>
      <c r="AY119" s="24" t="s">
        <v>210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4" t="s">
        <v>24</v>
      </c>
      <c r="BK119" s="193">
        <f>ROUND(I119*H119,2)</f>
        <v>0</v>
      </c>
      <c r="BL119" s="24" t="s">
        <v>219</v>
      </c>
      <c r="BM119" s="24" t="s">
        <v>1489</v>
      </c>
    </row>
    <row r="120" spans="2:65" s="13" customFormat="1">
      <c r="B120" s="202"/>
      <c r="D120" s="195" t="s">
        <v>221</v>
      </c>
      <c r="E120" s="203" t="s">
        <v>5</v>
      </c>
      <c r="F120" s="204" t="s">
        <v>1490</v>
      </c>
      <c r="H120" s="205">
        <v>242.08</v>
      </c>
      <c r="I120" s="206"/>
      <c r="L120" s="202"/>
      <c r="M120" s="207"/>
      <c r="N120" s="208"/>
      <c r="O120" s="208"/>
      <c r="P120" s="208"/>
      <c r="Q120" s="208"/>
      <c r="R120" s="208"/>
      <c r="S120" s="208"/>
      <c r="T120" s="209"/>
      <c r="AT120" s="203" t="s">
        <v>221</v>
      </c>
      <c r="AU120" s="203" t="s">
        <v>84</v>
      </c>
      <c r="AV120" s="13" t="s">
        <v>84</v>
      </c>
      <c r="AW120" s="13" t="s">
        <v>39</v>
      </c>
      <c r="AX120" s="13" t="s">
        <v>76</v>
      </c>
      <c r="AY120" s="203" t="s">
        <v>210</v>
      </c>
    </row>
    <row r="121" spans="2:65" s="13" customFormat="1">
      <c r="B121" s="202"/>
      <c r="D121" s="195" t="s">
        <v>221</v>
      </c>
      <c r="E121" s="203" t="s">
        <v>5</v>
      </c>
      <c r="F121" s="204" t="s">
        <v>1491</v>
      </c>
      <c r="H121" s="205">
        <v>23.2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221</v>
      </c>
      <c r="AU121" s="203" t="s">
        <v>84</v>
      </c>
      <c r="AV121" s="13" t="s">
        <v>84</v>
      </c>
      <c r="AW121" s="13" t="s">
        <v>39</v>
      </c>
      <c r="AX121" s="13" t="s">
        <v>76</v>
      </c>
      <c r="AY121" s="203" t="s">
        <v>210</v>
      </c>
    </row>
    <row r="122" spans="2:65" s="13" customFormat="1">
      <c r="B122" s="202"/>
      <c r="D122" s="195" t="s">
        <v>221</v>
      </c>
      <c r="E122" s="203" t="s">
        <v>5</v>
      </c>
      <c r="F122" s="204" t="s">
        <v>1492</v>
      </c>
      <c r="H122" s="205">
        <v>186.6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221</v>
      </c>
      <c r="AU122" s="203" t="s">
        <v>84</v>
      </c>
      <c r="AV122" s="13" t="s">
        <v>84</v>
      </c>
      <c r="AW122" s="13" t="s">
        <v>39</v>
      </c>
      <c r="AX122" s="13" t="s">
        <v>76</v>
      </c>
      <c r="AY122" s="203" t="s">
        <v>210</v>
      </c>
    </row>
    <row r="123" spans="2:65" s="13" customFormat="1">
      <c r="B123" s="202"/>
      <c r="D123" s="195" t="s">
        <v>221</v>
      </c>
      <c r="E123" s="203" t="s">
        <v>5</v>
      </c>
      <c r="F123" s="204" t="s">
        <v>1493</v>
      </c>
      <c r="H123" s="205">
        <v>39</v>
      </c>
      <c r="I123" s="206"/>
      <c r="L123" s="202"/>
      <c r="M123" s="207"/>
      <c r="N123" s="208"/>
      <c r="O123" s="208"/>
      <c r="P123" s="208"/>
      <c r="Q123" s="208"/>
      <c r="R123" s="208"/>
      <c r="S123" s="208"/>
      <c r="T123" s="209"/>
      <c r="AT123" s="203" t="s">
        <v>221</v>
      </c>
      <c r="AU123" s="203" t="s">
        <v>84</v>
      </c>
      <c r="AV123" s="13" t="s">
        <v>84</v>
      </c>
      <c r="AW123" s="13" t="s">
        <v>39</v>
      </c>
      <c r="AX123" s="13" t="s">
        <v>76</v>
      </c>
      <c r="AY123" s="203" t="s">
        <v>210</v>
      </c>
    </row>
    <row r="124" spans="2:65" s="14" customFormat="1">
      <c r="B124" s="210"/>
      <c r="D124" s="195" t="s">
        <v>221</v>
      </c>
      <c r="E124" s="211" t="s">
        <v>5</v>
      </c>
      <c r="F124" s="212" t="s">
        <v>239</v>
      </c>
      <c r="H124" s="213">
        <v>490.88</v>
      </c>
      <c r="I124" s="214"/>
      <c r="L124" s="210"/>
      <c r="M124" s="215"/>
      <c r="N124" s="216"/>
      <c r="O124" s="216"/>
      <c r="P124" s="216"/>
      <c r="Q124" s="216"/>
      <c r="R124" s="216"/>
      <c r="S124" s="216"/>
      <c r="T124" s="217"/>
      <c r="AT124" s="211" t="s">
        <v>221</v>
      </c>
      <c r="AU124" s="211" t="s">
        <v>84</v>
      </c>
      <c r="AV124" s="14" t="s">
        <v>219</v>
      </c>
      <c r="AW124" s="14" t="s">
        <v>39</v>
      </c>
      <c r="AX124" s="14" t="s">
        <v>24</v>
      </c>
      <c r="AY124" s="211" t="s">
        <v>210</v>
      </c>
    </row>
    <row r="125" spans="2:65" s="1" customFormat="1" ht="30.6" customHeight="1">
      <c r="B125" s="181"/>
      <c r="C125" s="182" t="s">
        <v>256</v>
      </c>
      <c r="D125" s="182" t="s">
        <v>214</v>
      </c>
      <c r="E125" s="183" t="s">
        <v>1494</v>
      </c>
      <c r="F125" s="184" t="s">
        <v>1495</v>
      </c>
      <c r="G125" s="185" t="s">
        <v>119</v>
      </c>
      <c r="H125" s="186">
        <v>12.403</v>
      </c>
      <c r="I125" s="187"/>
      <c r="J125" s="188">
        <f>ROUND(I125*H125,2)</f>
        <v>0</v>
      </c>
      <c r="K125" s="184" t="s">
        <v>218</v>
      </c>
      <c r="L125" s="41"/>
      <c r="M125" s="189" t="s">
        <v>5</v>
      </c>
      <c r="N125" s="190" t="s">
        <v>47</v>
      </c>
      <c r="O125" s="4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4" t="s">
        <v>219</v>
      </c>
      <c r="AT125" s="24" t="s">
        <v>214</v>
      </c>
      <c r="AU125" s="24" t="s">
        <v>84</v>
      </c>
      <c r="AY125" s="24" t="s">
        <v>210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4" t="s">
        <v>24</v>
      </c>
      <c r="BK125" s="193">
        <f>ROUND(I125*H125,2)</f>
        <v>0</v>
      </c>
      <c r="BL125" s="24" t="s">
        <v>219</v>
      </c>
      <c r="BM125" s="24" t="s">
        <v>1496</v>
      </c>
    </row>
    <row r="126" spans="2:65" s="13" customFormat="1">
      <c r="B126" s="202"/>
      <c r="D126" s="195" t="s">
        <v>221</v>
      </c>
      <c r="E126" s="203" t="s">
        <v>5</v>
      </c>
      <c r="F126" s="204" t="s">
        <v>1497</v>
      </c>
      <c r="H126" s="205">
        <v>12.403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221</v>
      </c>
      <c r="AU126" s="203" t="s">
        <v>84</v>
      </c>
      <c r="AV126" s="13" t="s">
        <v>84</v>
      </c>
      <c r="AW126" s="13" t="s">
        <v>39</v>
      </c>
      <c r="AX126" s="13" t="s">
        <v>24</v>
      </c>
      <c r="AY126" s="203" t="s">
        <v>210</v>
      </c>
    </row>
    <row r="127" spans="2:65" s="1" customFormat="1" ht="14.45" customHeight="1">
      <c r="B127" s="181"/>
      <c r="C127" s="218" t="s">
        <v>262</v>
      </c>
      <c r="D127" s="218" t="s">
        <v>374</v>
      </c>
      <c r="E127" s="219" t="s">
        <v>1498</v>
      </c>
      <c r="F127" s="220" t="s">
        <v>1499</v>
      </c>
      <c r="G127" s="221" t="s">
        <v>277</v>
      </c>
      <c r="H127" s="222">
        <v>25.477</v>
      </c>
      <c r="I127" s="223"/>
      <c r="J127" s="224">
        <f>ROUND(I127*H127,2)</f>
        <v>0</v>
      </c>
      <c r="K127" s="220" t="s">
        <v>218</v>
      </c>
      <c r="L127" s="225"/>
      <c r="M127" s="226" t="s">
        <v>5</v>
      </c>
      <c r="N127" s="227" t="s">
        <v>47</v>
      </c>
      <c r="O127" s="4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4" t="s">
        <v>256</v>
      </c>
      <c r="AT127" s="24" t="s">
        <v>374</v>
      </c>
      <c r="AU127" s="24" t="s">
        <v>84</v>
      </c>
      <c r="AY127" s="24" t="s">
        <v>210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4" t="s">
        <v>24</v>
      </c>
      <c r="BK127" s="193">
        <f>ROUND(I127*H127,2)</f>
        <v>0</v>
      </c>
      <c r="BL127" s="24" t="s">
        <v>219</v>
      </c>
      <c r="BM127" s="24" t="s">
        <v>1500</v>
      </c>
    </row>
    <row r="128" spans="2:65" s="13" customFormat="1">
      <c r="B128" s="202"/>
      <c r="D128" s="195" t="s">
        <v>221</v>
      </c>
      <c r="F128" s="204" t="s">
        <v>1501</v>
      </c>
      <c r="H128" s="205">
        <v>25.477</v>
      </c>
      <c r="I128" s="206"/>
      <c r="L128" s="202"/>
      <c r="M128" s="207"/>
      <c r="N128" s="208"/>
      <c r="O128" s="208"/>
      <c r="P128" s="208"/>
      <c r="Q128" s="208"/>
      <c r="R128" s="208"/>
      <c r="S128" s="208"/>
      <c r="T128" s="209"/>
      <c r="AT128" s="203" t="s">
        <v>221</v>
      </c>
      <c r="AU128" s="203" t="s">
        <v>84</v>
      </c>
      <c r="AV128" s="13" t="s">
        <v>84</v>
      </c>
      <c r="AW128" s="13" t="s">
        <v>6</v>
      </c>
      <c r="AX128" s="13" t="s">
        <v>24</v>
      </c>
      <c r="AY128" s="203" t="s">
        <v>210</v>
      </c>
    </row>
    <row r="129" spans="2:65" s="1" customFormat="1" ht="20.45" customHeight="1">
      <c r="B129" s="181"/>
      <c r="C129" s="182" t="s">
        <v>29</v>
      </c>
      <c r="D129" s="182" t="s">
        <v>214</v>
      </c>
      <c r="E129" s="183" t="s">
        <v>1502</v>
      </c>
      <c r="F129" s="184" t="s">
        <v>1503</v>
      </c>
      <c r="G129" s="185" t="s">
        <v>111</v>
      </c>
      <c r="H129" s="186">
        <v>16.399999999999999</v>
      </c>
      <c r="I129" s="187"/>
      <c r="J129" s="188">
        <f>ROUND(I129*H129,2)</f>
        <v>0</v>
      </c>
      <c r="K129" s="184" t="s">
        <v>218</v>
      </c>
      <c r="L129" s="41"/>
      <c r="M129" s="189" t="s">
        <v>5</v>
      </c>
      <c r="N129" s="190" t="s">
        <v>47</v>
      </c>
      <c r="O129" s="4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24" t="s">
        <v>219</v>
      </c>
      <c r="AT129" s="24" t="s">
        <v>214</v>
      </c>
      <c r="AU129" s="24" t="s">
        <v>84</v>
      </c>
      <c r="AY129" s="24" t="s">
        <v>210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4" t="s">
        <v>24</v>
      </c>
      <c r="BK129" s="193">
        <f>ROUND(I129*H129,2)</f>
        <v>0</v>
      </c>
      <c r="BL129" s="24" t="s">
        <v>219</v>
      </c>
      <c r="BM129" s="24" t="s">
        <v>1504</v>
      </c>
    </row>
    <row r="130" spans="2:65" s="13" customFormat="1">
      <c r="B130" s="202"/>
      <c r="D130" s="195" t="s">
        <v>221</v>
      </c>
      <c r="E130" s="203" t="s">
        <v>5</v>
      </c>
      <c r="F130" s="204" t="s">
        <v>1505</v>
      </c>
      <c r="H130" s="205">
        <v>16.399999999999999</v>
      </c>
      <c r="I130" s="206"/>
      <c r="L130" s="202"/>
      <c r="M130" s="207"/>
      <c r="N130" s="208"/>
      <c r="O130" s="208"/>
      <c r="P130" s="208"/>
      <c r="Q130" s="208"/>
      <c r="R130" s="208"/>
      <c r="S130" s="208"/>
      <c r="T130" s="209"/>
      <c r="AT130" s="203" t="s">
        <v>221</v>
      </c>
      <c r="AU130" s="203" t="s">
        <v>84</v>
      </c>
      <c r="AV130" s="13" t="s">
        <v>84</v>
      </c>
      <c r="AW130" s="13" t="s">
        <v>39</v>
      </c>
      <c r="AX130" s="13" t="s">
        <v>24</v>
      </c>
      <c r="AY130" s="203" t="s">
        <v>210</v>
      </c>
    </row>
    <row r="131" spans="2:65" s="1" customFormat="1" ht="20.45" customHeight="1">
      <c r="B131" s="181"/>
      <c r="C131" s="182" t="s">
        <v>274</v>
      </c>
      <c r="D131" s="182" t="s">
        <v>214</v>
      </c>
      <c r="E131" s="183" t="s">
        <v>1506</v>
      </c>
      <c r="F131" s="184" t="s">
        <v>1507</v>
      </c>
      <c r="G131" s="185" t="s">
        <v>111</v>
      </c>
      <c r="H131" s="186">
        <v>959.73599999999999</v>
      </c>
      <c r="I131" s="187"/>
      <c r="J131" s="188">
        <f>ROUND(I131*H131,2)</f>
        <v>0</v>
      </c>
      <c r="K131" s="184" t="s">
        <v>218</v>
      </c>
      <c r="L131" s="41"/>
      <c r="M131" s="189" t="s">
        <v>5</v>
      </c>
      <c r="N131" s="190" t="s">
        <v>47</v>
      </c>
      <c r="O131" s="4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24" t="s">
        <v>219</v>
      </c>
      <c r="AT131" s="24" t="s">
        <v>214</v>
      </c>
      <c r="AU131" s="24" t="s">
        <v>84</v>
      </c>
      <c r="AY131" s="24" t="s">
        <v>210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4" t="s">
        <v>24</v>
      </c>
      <c r="BK131" s="193">
        <f>ROUND(I131*H131,2)</f>
        <v>0</v>
      </c>
      <c r="BL131" s="24" t="s">
        <v>219</v>
      </c>
      <c r="BM131" s="24" t="s">
        <v>1508</v>
      </c>
    </row>
    <row r="132" spans="2:65" s="13" customFormat="1">
      <c r="B132" s="202"/>
      <c r="D132" s="195" t="s">
        <v>221</v>
      </c>
      <c r="E132" s="203" t="s">
        <v>5</v>
      </c>
      <c r="F132" s="204" t="s">
        <v>1509</v>
      </c>
      <c r="H132" s="205">
        <v>49</v>
      </c>
      <c r="I132" s="206"/>
      <c r="L132" s="202"/>
      <c r="M132" s="207"/>
      <c r="N132" s="208"/>
      <c r="O132" s="208"/>
      <c r="P132" s="208"/>
      <c r="Q132" s="208"/>
      <c r="R132" s="208"/>
      <c r="S132" s="208"/>
      <c r="T132" s="209"/>
      <c r="AT132" s="203" t="s">
        <v>221</v>
      </c>
      <c r="AU132" s="203" t="s">
        <v>84</v>
      </c>
      <c r="AV132" s="13" t="s">
        <v>84</v>
      </c>
      <c r="AW132" s="13" t="s">
        <v>39</v>
      </c>
      <c r="AX132" s="13" t="s">
        <v>76</v>
      </c>
      <c r="AY132" s="203" t="s">
        <v>210</v>
      </c>
    </row>
    <row r="133" spans="2:65" s="13" customFormat="1">
      <c r="B133" s="202"/>
      <c r="D133" s="195" t="s">
        <v>221</v>
      </c>
      <c r="E133" s="203" t="s">
        <v>5</v>
      </c>
      <c r="F133" s="204" t="s">
        <v>1510</v>
      </c>
      <c r="H133" s="205">
        <v>372.73599999999999</v>
      </c>
      <c r="I133" s="206"/>
      <c r="L133" s="202"/>
      <c r="M133" s="207"/>
      <c r="N133" s="208"/>
      <c r="O133" s="208"/>
      <c r="P133" s="208"/>
      <c r="Q133" s="208"/>
      <c r="R133" s="208"/>
      <c r="S133" s="208"/>
      <c r="T133" s="209"/>
      <c r="AT133" s="203" t="s">
        <v>221</v>
      </c>
      <c r="AU133" s="203" t="s">
        <v>84</v>
      </c>
      <c r="AV133" s="13" t="s">
        <v>84</v>
      </c>
      <c r="AW133" s="13" t="s">
        <v>39</v>
      </c>
      <c r="AX133" s="13" t="s">
        <v>76</v>
      </c>
      <c r="AY133" s="203" t="s">
        <v>210</v>
      </c>
    </row>
    <row r="134" spans="2:65" s="13" customFormat="1">
      <c r="B134" s="202"/>
      <c r="D134" s="195" t="s">
        <v>221</v>
      </c>
      <c r="E134" s="203" t="s">
        <v>5</v>
      </c>
      <c r="F134" s="204" t="s">
        <v>1511</v>
      </c>
      <c r="H134" s="205">
        <v>538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221</v>
      </c>
      <c r="AU134" s="203" t="s">
        <v>84</v>
      </c>
      <c r="AV134" s="13" t="s">
        <v>84</v>
      </c>
      <c r="AW134" s="13" t="s">
        <v>39</v>
      </c>
      <c r="AX134" s="13" t="s">
        <v>76</v>
      </c>
      <c r="AY134" s="203" t="s">
        <v>210</v>
      </c>
    </row>
    <row r="135" spans="2:65" s="14" customFormat="1">
      <c r="B135" s="210"/>
      <c r="D135" s="195" t="s">
        <v>221</v>
      </c>
      <c r="E135" s="211" t="s">
        <v>5</v>
      </c>
      <c r="F135" s="212" t="s">
        <v>239</v>
      </c>
      <c r="H135" s="213">
        <v>959.73599999999999</v>
      </c>
      <c r="I135" s="214"/>
      <c r="L135" s="210"/>
      <c r="M135" s="215"/>
      <c r="N135" s="216"/>
      <c r="O135" s="216"/>
      <c r="P135" s="216"/>
      <c r="Q135" s="216"/>
      <c r="R135" s="216"/>
      <c r="S135" s="216"/>
      <c r="T135" s="217"/>
      <c r="AT135" s="211" t="s">
        <v>221</v>
      </c>
      <c r="AU135" s="211" t="s">
        <v>84</v>
      </c>
      <c r="AV135" s="14" t="s">
        <v>219</v>
      </c>
      <c r="AW135" s="14" t="s">
        <v>39</v>
      </c>
      <c r="AX135" s="14" t="s">
        <v>24</v>
      </c>
      <c r="AY135" s="211" t="s">
        <v>210</v>
      </c>
    </row>
    <row r="136" spans="2:65" s="1" customFormat="1" ht="14.45" customHeight="1">
      <c r="B136" s="181"/>
      <c r="C136" s="182" t="s">
        <v>282</v>
      </c>
      <c r="D136" s="182" t="s">
        <v>214</v>
      </c>
      <c r="E136" s="183" t="s">
        <v>1512</v>
      </c>
      <c r="F136" s="184" t="s">
        <v>1513</v>
      </c>
      <c r="G136" s="185" t="s">
        <v>111</v>
      </c>
      <c r="H136" s="186">
        <v>176.3</v>
      </c>
      <c r="I136" s="187"/>
      <c r="J136" s="188">
        <f>ROUND(I136*H136,2)</f>
        <v>0</v>
      </c>
      <c r="K136" s="184" t="s">
        <v>218</v>
      </c>
      <c r="L136" s="41"/>
      <c r="M136" s="189" t="s">
        <v>5</v>
      </c>
      <c r="N136" s="190" t="s">
        <v>47</v>
      </c>
      <c r="O136" s="4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4" t="s">
        <v>219</v>
      </c>
      <c r="AT136" s="24" t="s">
        <v>214</v>
      </c>
      <c r="AU136" s="24" t="s">
        <v>84</v>
      </c>
      <c r="AY136" s="24" t="s">
        <v>210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4" t="s">
        <v>24</v>
      </c>
      <c r="BK136" s="193">
        <f>ROUND(I136*H136,2)</f>
        <v>0</v>
      </c>
      <c r="BL136" s="24" t="s">
        <v>219</v>
      </c>
      <c r="BM136" s="24" t="s">
        <v>1514</v>
      </c>
    </row>
    <row r="137" spans="2:65" s="1" customFormat="1" ht="175.5">
      <c r="B137" s="41"/>
      <c r="D137" s="195" t="s">
        <v>639</v>
      </c>
      <c r="F137" s="228" t="s">
        <v>1515</v>
      </c>
      <c r="I137" s="229"/>
      <c r="L137" s="41"/>
      <c r="M137" s="230"/>
      <c r="N137" s="42"/>
      <c r="O137" s="42"/>
      <c r="P137" s="42"/>
      <c r="Q137" s="42"/>
      <c r="R137" s="42"/>
      <c r="S137" s="42"/>
      <c r="T137" s="70"/>
      <c r="AT137" s="24" t="s">
        <v>639</v>
      </c>
      <c r="AU137" s="24" t="s">
        <v>84</v>
      </c>
    </row>
    <row r="138" spans="2:65" s="13" customFormat="1">
      <c r="B138" s="202"/>
      <c r="D138" s="195" t="s">
        <v>221</v>
      </c>
      <c r="E138" s="203" t="s">
        <v>5</v>
      </c>
      <c r="F138" s="204" t="s">
        <v>1516</v>
      </c>
      <c r="H138" s="205">
        <v>4.2</v>
      </c>
      <c r="I138" s="206"/>
      <c r="L138" s="202"/>
      <c r="M138" s="207"/>
      <c r="N138" s="208"/>
      <c r="O138" s="208"/>
      <c r="P138" s="208"/>
      <c r="Q138" s="208"/>
      <c r="R138" s="208"/>
      <c r="S138" s="208"/>
      <c r="T138" s="209"/>
      <c r="AT138" s="203" t="s">
        <v>221</v>
      </c>
      <c r="AU138" s="203" t="s">
        <v>84</v>
      </c>
      <c r="AV138" s="13" t="s">
        <v>84</v>
      </c>
      <c r="AW138" s="13" t="s">
        <v>39</v>
      </c>
      <c r="AX138" s="13" t="s">
        <v>76</v>
      </c>
      <c r="AY138" s="203" t="s">
        <v>210</v>
      </c>
    </row>
    <row r="139" spans="2:65" s="13" customFormat="1">
      <c r="B139" s="202"/>
      <c r="D139" s="195" t="s">
        <v>221</v>
      </c>
      <c r="E139" s="203" t="s">
        <v>5</v>
      </c>
      <c r="F139" s="204" t="s">
        <v>1517</v>
      </c>
      <c r="H139" s="205">
        <v>85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221</v>
      </c>
      <c r="AU139" s="203" t="s">
        <v>84</v>
      </c>
      <c r="AV139" s="13" t="s">
        <v>84</v>
      </c>
      <c r="AW139" s="13" t="s">
        <v>39</v>
      </c>
      <c r="AX139" s="13" t="s">
        <v>76</v>
      </c>
      <c r="AY139" s="203" t="s">
        <v>210</v>
      </c>
    </row>
    <row r="140" spans="2:65" s="13" customFormat="1">
      <c r="B140" s="202"/>
      <c r="D140" s="195" t="s">
        <v>221</v>
      </c>
      <c r="E140" s="203" t="s">
        <v>5</v>
      </c>
      <c r="F140" s="204" t="s">
        <v>1518</v>
      </c>
      <c r="H140" s="205">
        <v>2.1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221</v>
      </c>
      <c r="AU140" s="203" t="s">
        <v>84</v>
      </c>
      <c r="AV140" s="13" t="s">
        <v>84</v>
      </c>
      <c r="AW140" s="13" t="s">
        <v>39</v>
      </c>
      <c r="AX140" s="13" t="s">
        <v>76</v>
      </c>
      <c r="AY140" s="203" t="s">
        <v>210</v>
      </c>
    </row>
    <row r="141" spans="2:65" s="13" customFormat="1">
      <c r="B141" s="202"/>
      <c r="D141" s="195" t="s">
        <v>221</v>
      </c>
      <c r="E141" s="203" t="s">
        <v>5</v>
      </c>
      <c r="F141" s="204" t="s">
        <v>1519</v>
      </c>
      <c r="H141" s="205">
        <v>85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221</v>
      </c>
      <c r="AU141" s="203" t="s">
        <v>84</v>
      </c>
      <c r="AV141" s="13" t="s">
        <v>84</v>
      </c>
      <c r="AW141" s="13" t="s">
        <v>39</v>
      </c>
      <c r="AX141" s="13" t="s">
        <v>76</v>
      </c>
      <c r="AY141" s="203" t="s">
        <v>210</v>
      </c>
    </row>
    <row r="142" spans="2:65" s="14" customFormat="1">
      <c r="B142" s="210"/>
      <c r="D142" s="195" t="s">
        <v>221</v>
      </c>
      <c r="E142" s="211" t="s">
        <v>5</v>
      </c>
      <c r="F142" s="212" t="s">
        <v>239</v>
      </c>
      <c r="H142" s="213">
        <v>176.3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221</v>
      </c>
      <c r="AU142" s="211" t="s">
        <v>84</v>
      </c>
      <c r="AV142" s="14" t="s">
        <v>219</v>
      </c>
      <c r="AW142" s="14" t="s">
        <v>39</v>
      </c>
      <c r="AX142" s="14" t="s">
        <v>24</v>
      </c>
      <c r="AY142" s="211" t="s">
        <v>210</v>
      </c>
    </row>
    <row r="143" spans="2:65" s="1" customFormat="1" ht="20.45" customHeight="1">
      <c r="B143" s="181"/>
      <c r="C143" s="182" t="s">
        <v>702</v>
      </c>
      <c r="D143" s="182" t="s">
        <v>214</v>
      </c>
      <c r="E143" s="183" t="s">
        <v>1520</v>
      </c>
      <c r="F143" s="184" t="s">
        <v>1521</v>
      </c>
      <c r="G143" s="185" t="s">
        <v>111</v>
      </c>
      <c r="H143" s="186">
        <v>372.73599999999999</v>
      </c>
      <c r="I143" s="187"/>
      <c r="J143" s="188">
        <f>ROUND(I143*H143,2)</f>
        <v>0</v>
      </c>
      <c r="K143" s="184" t="s">
        <v>400</v>
      </c>
      <c r="L143" s="41"/>
      <c r="M143" s="189" t="s">
        <v>5</v>
      </c>
      <c r="N143" s="190" t="s">
        <v>47</v>
      </c>
      <c r="O143" s="4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4" t="s">
        <v>219</v>
      </c>
      <c r="AT143" s="24" t="s">
        <v>214</v>
      </c>
      <c r="AU143" s="24" t="s">
        <v>84</v>
      </c>
      <c r="AY143" s="24" t="s">
        <v>210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4" t="s">
        <v>24</v>
      </c>
      <c r="BK143" s="193">
        <f>ROUND(I143*H143,2)</f>
        <v>0</v>
      </c>
      <c r="BL143" s="24" t="s">
        <v>219</v>
      </c>
      <c r="BM143" s="24" t="s">
        <v>1522</v>
      </c>
    </row>
    <row r="144" spans="2:65" s="13" customFormat="1">
      <c r="B144" s="202"/>
      <c r="D144" s="195" t="s">
        <v>221</v>
      </c>
      <c r="E144" s="203" t="s">
        <v>5</v>
      </c>
      <c r="F144" s="204" t="s">
        <v>1510</v>
      </c>
      <c r="H144" s="205">
        <v>372.73599999999999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221</v>
      </c>
      <c r="AU144" s="203" t="s">
        <v>84</v>
      </c>
      <c r="AV144" s="13" t="s">
        <v>84</v>
      </c>
      <c r="AW144" s="13" t="s">
        <v>39</v>
      </c>
      <c r="AX144" s="13" t="s">
        <v>24</v>
      </c>
      <c r="AY144" s="203" t="s">
        <v>210</v>
      </c>
    </row>
    <row r="145" spans="2:65" s="1" customFormat="1" ht="14.45" customHeight="1">
      <c r="B145" s="181"/>
      <c r="C145" s="218" t="s">
        <v>709</v>
      </c>
      <c r="D145" s="218" t="s">
        <v>374</v>
      </c>
      <c r="E145" s="219" t="s">
        <v>1523</v>
      </c>
      <c r="F145" s="220" t="s">
        <v>1524</v>
      </c>
      <c r="G145" s="221" t="s">
        <v>111</v>
      </c>
      <c r="H145" s="222">
        <v>249.733</v>
      </c>
      <c r="I145" s="223"/>
      <c r="J145" s="224">
        <f>ROUND(I145*H145,2)</f>
        <v>0</v>
      </c>
      <c r="K145" s="220" t="s">
        <v>400</v>
      </c>
      <c r="L145" s="225"/>
      <c r="M145" s="226" t="s">
        <v>5</v>
      </c>
      <c r="N145" s="227" t="s">
        <v>47</v>
      </c>
      <c r="O145" s="42"/>
      <c r="P145" s="191">
        <f>O145*H145</f>
        <v>0</v>
      </c>
      <c r="Q145" s="191">
        <v>2.9999999999999997E-4</v>
      </c>
      <c r="R145" s="191">
        <f>Q145*H145</f>
        <v>7.4919899999999998E-2</v>
      </c>
      <c r="S145" s="191">
        <v>0</v>
      </c>
      <c r="T145" s="192">
        <f>S145*H145</f>
        <v>0</v>
      </c>
      <c r="AR145" s="24" t="s">
        <v>256</v>
      </c>
      <c r="AT145" s="24" t="s">
        <v>374</v>
      </c>
      <c r="AU145" s="24" t="s">
        <v>84</v>
      </c>
      <c r="AY145" s="24" t="s">
        <v>210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4" t="s">
        <v>24</v>
      </c>
      <c r="BK145" s="193">
        <f>ROUND(I145*H145,2)</f>
        <v>0</v>
      </c>
      <c r="BL145" s="24" t="s">
        <v>219</v>
      </c>
      <c r="BM145" s="24" t="s">
        <v>1525</v>
      </c>
    </row>
    <row r="146" spans="2:65" s="13" customFormat="1">
      <c r="B146" s="202"/>
      <c r="D146" s="195" t="s">
        <v>221</v>
      </c>
      <c r="F146" s="204" t="s">
        <v>1526</v>
      </c>
      <c r="H146" s="205">
        <v>249.733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221</v>
      </c>
      <c r="AU146" s="203" t="s">
        <v>84</v>
      </c>
      <c r="AV146" s="13" t="s">
        <v>84</v>
      </c>
      <c r="AW146" s="13" t="s">
        <v>6</v>
      </c>
      <c r="AX146" s="13" t="s">
        <v>24</v>
      </c>
      <c r="AY146" s="203" t="s">
        <v>210</v>
      </c>
    </row>
    <row r="147" spans="2:65" s="1" customFormat="1" ht="20.45" customHeight="1">
      <c r="B147" s="181"/>
      <c r="C147" s="182" t="s">
        <v>289</v>
      </c>
      <c r="D147" s="182" t="s">
        <v>214</v>
      </c>
      <c r="E147" s="183" t="s">
        <v>1527</v>
      </c>
      <c r="F147" s="184" t="s">
        <v>1528</v>
      </c>
      <c r="G147" s="185" t="s">
        <v>217</v>
      </c>
      <c r="H147" s="186">
        <v>73</v>
      </c>
      <c r="I147" s="187"/>
      <c r="J147" s="188">
        <f>ROUND(I147*H147,2)</f>
        <v>0</v>
      </c>
      <c r="K147" s="184" t="s">
        <v>218</v>
      </c>
      <c r="L147" s="41"/>
      <c r="M147" s="189" t="s">
        <v>5</v>
      </c>
      <c r="N147" s="190" t="s">
        <v>47</v>
      </c>
      <c r="O147" s="4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24" t="s">
        <v>219</v>
      </c>
      <c r="AT147" s="24" t="s">
        <v>214</v>
      </c>
      <c r="AU147" s="24" t="s">
        <v>84</v>
      </c>
      <c r="AY147" s="24" t="s">
        <v>210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4" t="s">
        <v>24</v>
      </c>
      <c r="BK147" s="193">
        <f>ROUND(I147*H147,2)</f>
        <v>0</v>
      </c>
      <c r="BL147" s="24" t="s">
        <v>219</v>
      </c>
      <c r="BM147" s="24" t="s">
        <v>1529</v>
      </c>
    </row>
    <row r="148" spans="2:65" s="1" customFormat="1" ht="20.45" customHeight="1">
      <c r="B148" s="181"/>
      <c r="C148" s="182" t="s">
        <v>293</v>
      </c>
      <c r="D148" s="182" t="s">
        <v>214</v>
      </c>
      <c r="E148" s="183" t="s">
        <v>1530</v>
      </c>
      <c r="F148" s="184" t="s">
        <v>1531</v>
      </c>
      <c r="G148" s="185" t="s">
        <v>217</v>
      </c>
      <c r="H148" s="186">
        <v>73</v>
      </c>
      <c r="I148" s="187"/>
      <c r="J148" s="188">
        <f>ROUND(I148*H148,2)</f>
        <v>0</v>
      </c>
      <c r="K148" s="184" t="s">
        <v>218</v>
      </c>
      <c r="L148" s="41"/>
      <c r="M148" s="189" t="s">
        <v>5</v>
      </c>
      <c r="N148" s="190" t="s">
        <v>47</v>
      </c>
      <c r="O148" s="4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4" t="s">
        <v>219</v>
      </c>
      <c r="AT148" s="24" t="s">
        <v>214</v>
      </c>
      <c r="AU148" s="24" t="s">
        <v>84</v>
      </c>
      <c r="AY148" s="24" t="s">
        <v>210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4" t="s">
        <v>24</v>
      </c>
      <c r="BK148" s="193">
        <f>ROUND(I148*H148,2)</f>
        <v>0</v>
      </c>
      <c r="BL148" s="24" t="s">
        <v>219</v>
      </c>
      <c r="BM148" s="24" t="s">
        <v>1532</v>
      </c>
    </row>
    <row r="149" spans="2:65" s="1" customFormat="1" ht="14.45" customHeight="1">
      <c r="B149" s="181"/>
      <c r="C149" s="218" t="s">
        <v>11</v>
      </c>
      <c r="D149" s="218" t="s">
        <v>374</v>
      </c>
      <c r="E149" s="219" t="s">
        <v>1533</v>
      </c>
      <c r="F149" s="220" t="s">
        <v>1534</v>
      </c>
      <c r="G149" s="221" t="s">
        <v>217</v>
      </c>
      <c r="H149" s="222">
        <v>73</v>
      </c>
      <c r="I149" s="223"/>
      <c r="J149" s="224">
        <f>ROUND(I149*H149,2)</f>
        <v>0</v>
      </c>
      <c r="K149" s="220" t="s">
        <v>5</v>
      </c>
      <c r="L149" s="225"/>
      <c r="M149" s="226" t="s">
        <v>5</v>
      </c>
      <c r="N149" s="227" t="s">
        <v>47</v>
      </c>
      <c r="O149" s="42"/>
      <c r="P149" s="191">
        <f>O149*H149</f>
        <v>0</v>
      </c>
      <c r="Q149" s="191">
        <v>2.0000000000000001E-4</v>
      </c>
      <c r="R149" s="191">
        <f>Q149*H149</f>
        <v>1.46E-2</v>
      </c>
      <c r="S149" s="191">
        <v>0</v>
      </c>
      <c r="T149" s="192">
        <f>S149*H149</f>
        <v>0</v>
      </c>
      <c r="AR149" s="24" t="s">
        <v>256</v>
      </c>
      <c r="AT149" s="24" t="s">
        <v>374</v>
      </c>
      <c r="AU149" s="24" t="s">
        <v>84</v>
      </c>
      <c r="AY149" s="24" t="s">
        <v>210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4" t="s">
        <v>24</v>
      </c>
      <c r="BK149" s="193">
        <f>ROUND(I149*H149,2)</f>
        <v>0</v>
      </c>
      <c r="BL149" s="24" t="s">
        <v>219</v>
      </c>
      <c r="BM149" s="24" t="s">
        <v>1535</v>
      </c>
    </row>
    <row r="150" spans="2:65" s="1" customFormat="1" ht="14.45" customHeight="1">
      <c r="B150" s="181"/>
      <c r="C150" s="182" t="s">
        <v>285</v>
      </c>
      <c r="D150" s="182" t="s">
        <v>214</v>
      </c>
      <c r="E150" s="183" t="s">
        <v>1536</v>
      </c>
      <c r="F150" s="184" t="s">
        <v>1537</v>
      </c>
      <c r="G150" s="185" t="s">
        <v>111</v>
      </c>
      <c r="H150" s="186">
        <v>758</v>
      </c>
      <c r="I150" s="187"/>
      <c r="J150" s="188">
        <f>ROUND(I150*H150,2)</f>
        <v>0</v>
      </c>
      <c r="K150" s="184" t="s">
        <v>218</v>
      </c>
      <c r="L150" s="41"/>
      <c r="M150" s="189" t="s">
        <v>5</v>
      </c>
      <c r="N150" s="190" t="s">
        <v>47</v>
      </c>
      <c r="O150" s="42"/>
      <c r="P150" s="191">
        <f>O150*H150</f>
        <v>0</v>
      </c>
      <c r="Q150" s="191">
        <v>1.2700000000000001E-3</v>
      </c>
      <c r="R150" s="191">
        <f>Q150*H150</f>
        <v>0.96266000000000007</v>
      </c>
      <c r="S150" s="191">
        <v>0</v>
      </c>
      <c r="T150" s="192">
        <f>S150*H150</f>
        <v>0</v>
      </c>
      <c r="AR150" s="24" t="s">
        <v>219</v>
      </c>
      <c r="AT150" s="24" t="s">
        <v>214</v>
      </c>
      <c r="AU150" s="24" t="s">
        <v>84</v>
      </c>
      <c r="AY150" s="24" t="s">
        <v>210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4" t="s">
        <v>24</v>
      </c>
      <c r="BK150" s="193">
        <f>ROUND(I150*H150,2)</f>
        <v>0</v>
      </c>
      <c r="BL150" s="24" t="s">
        <v>219</v>
      </c>
      <c r="BM150" s="24" t="s">
        <v>1538</v>
      </c>
    </row>
    <row r="151" spans="2:65" s="13" customFormat="1">
      <c r="B151" s="202"/>
      <c r="D151" s="195" t="s">
        <v>221</v>
      </c>
      <c r="E151" s="203" t="s">
        <v>5</v>
      </c>
      <c r="F151" s="204" t="s">
        <v>1539</v>
      </c>
      <c r="H151" s="205">
        <v>758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221</v>
      </c>
      <c r="AU151" s="203" t="s">
        <v>84</v>
      </c>
      <c r="AV151" s="13" t="s">
        <v>84</v>
      </c>
      <c r="AW151" s="13" t="s">
        <v>39</v>
      </c>
      <c r="AX151" s="13" t="s">
        <v>24</v>
      </c>
      <c r="AY151" s="203" t="s">
        <v>210</v>
      </c>
    </row>
    <row r="152" spans="2:65" s="1" customFormat="1" ht="14.45" customHeight="1">
      <c r="B152" s="181"/>
      <c r="C152" s="218" t="s">
        <v>308</v>
      </c>
      <c r="D152" s="218" t="s">
        <v>374</v>
      </c>
      <c r="E152" s="219" t="s">
        <v>1540</v>
      </c>
      <c r="F152" s="220" t="s">
        <v>1541</v>
      </c>
      <c r="G152" s="221" t="s">
        <v>1347</v>
      </c>
      <c r="H152" s="222">
        <v>39.795000000000002</v>
      </c>
      <c r="I152" s="223"/>
      <c r="J152" s="224">
        <f>ROUND(I152*H152,2)</f>
        <v>0</v>
      </c>
      <c r="K152" s="220" t="s">
        <v>5</v>
      </c>
      <c r="L152" s="225"/>
      <c r="M152" s="226" t="s">
        <v>5</v>
      </c>
      <c r="N152" s="227" t="s">
        <v>47</v>
      </c>
      <c r="O152" s="42"/>
      <c r="P152" s="191">
        <f>O152*H152</f>
        <v>0</v>
      </c>
      <c r="Q152" s="191">
        <v>1E-3</v>
      </c>
      <c r="R152" s="191">
        <f>Q152*H152</f>
        <v>3.9795000000000004E-2</v>
      </c>
      <c r="S152" s="191">
        <v>0</v>
      </c>
      <c r="T152" s="192">
        <f>S152*H152</f>
        <v>0</v>
      </c>
      <c r="AR152" s="24" t="s">
        <v>256</v>
      </c>
      <c r="AT152" s="24" t="s">
        <v>374</v>
      </c>
      <c r="AU152" s="24" t="s">
        <v>84</v>
      </c>
      <c r="AY152" s="24" t="s">
        <v>210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4" t="s">
        <v>24</v>
      </c>
      <c r="BK152" s="193">
        <f>ROUND(I152*H152,2)</f>
        <v>0</v>
      </c>
      <c r="BL152" s="24" t="s">
        <v>219</v>
      </c>
      <c r="BM152" s="24" t="s">
        <v>1542</v>
      </c>
    </row>
    <row r="153" spans="2:65" s="13" customFormat="1">
      <c r="B153" s="202"/>
      <c r="D153" s="195" t="s">
        <v>221</v>
      </c>
      <c r="F153" s="204" t="s">
        <v>1543</v>
      </c>
      <c r="H153" s="205">
        <v>39.795000000000002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221</v>
      </c>
      <c r="AU153" s="203" t="s">
        <v>84</v>
      </c>
      <c r="AV153" s="13" t="s">
        <v>84</v>
      </c>
      <c r="AW153" s="13" t="s">
        <v>6</v>
      </c>
      <c r="AX153" s="13" t="s">
        <v>24</v>
      </c>
      <c r="AY153" s="203" t="s">
        <v>210</v>
      </c>
    </row>
    <row r="154" spans="2:65" s="11" customFormat="1" ht="29.85" customHeight="1">
      <c r="B154" s="168"/>
      <c r="D154" s="169" t="s">
        <v>75</v>
      </c>
      <c r="E154" s="179" t="s">
        <v>84</v>
      </c>
      <c r="F154" s="179" t="s">
        <v>1544</v>
      </c>
      <c r="I154" s="171"/>
      <c r="J154" s="180">
        <f>BK154</f>
        <v>0</v>
      </c>
      <c r="L154" s="168"/>
      <c r="M154" s="173"/>
      <c r="N154" s="174"/>
      <c r="O154" s="174"/>
      <c r="P154" s="175">
        <f>SUM(P155:P188)</f>
        <v>0</v>
      </c>
      <c r="Q154" s="174"/>
      <c r="R154" s="175">
        <f>SUM(R155:R188)</f>
        <v>5.8865151288999993</v>
      </c>
      <c r="S154" s="174"/>
      <c r="T154" s="176">
        <f>SUM(T155:T188)</f>
        <v>0</v>
      </c>
      <c r="AR154" s="169" t="s">
        <v>24</v>
      </c>
      <c r="AT154" s="177" t="s">
        <v>75</v>
      </c>
      <c r="AU154" s="177" t="s">
        <v>24</v>
      </c>
      <c r="AY154" s="169" t="s">
        <v>210</v>
      </c>
      <c r="BK154" s="178">
        <f>SUM(BK155:BK188)</f>
        <v>0</v>
      </c>
    </row>
    <row r="155" spans="2:65" s="1" customFormat="1" ht="20.45" customHeight="1">
      <c r="B155" s="181"/>
      <c r="C155" s="182" t="s">
        <v>314</v>
      </c>
      <c r="D155" s="182" t="s">
        <v>214</v>
      </c>
      <c r="E155" s="183" t="s">
        <v>1545</v>
      </c>
      <c r="F155" s="184" t="s">
        <v>1546</v>
      </c>
      <c r="G155" s="185" t="s">
        <v>119</v>
      </c>
      <c r="H155" s="186">
        <v>12.75</v>
      </c>
      <c r="I155" s="187"/>
      <c r="J155" s="188">
        <f>ROUND(I155*H155,2)</f>
        <v>0</v>
      </c>
      <c r="K155" s="184" t="s">
        <v>218</v>
      </c>
      <c r="L155" s="41"/>
      <c r="M155" s="189" t="s">
        <v>5</v>
      </c>
      <c r="N155" s="190" t="s">
        <v>47</v>
      </c>
      <c r="O155" s="4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4" t="s">
        <v>219</v>
      </c>
      <c r="AT155" s="24" t="s">
        <v>214</v>
      </c>
      <c r="AU155" s="24" t="s">
        <v>84</v>
      </c>
      <c r="AY155" s="24" t="s">
        <v>210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4" t="s">
        <v>24</v>
      </c>
      <c r="BK155" s="193">
        <f>ROUND(I155*H155,2)</f>
        <v>0</v>
      </c>
      <c r="BL155" s="24" t="s">
        <v>219</v>
      </c>
      <c r="BM155" s="24" t="s">
        <v>1547</v>
      </c>
    </row>
    <row r="156" spans="2:65" s="13" customFormat="1">
      <c r="B156" s="202"/>
      <c r="D156" s="195" t="s">
        <v>221</v>
      </c>
      <c r="E156" s="203" t="s">
        <v>5</v>
      </c>
      <c r="F156" s="204" t="s">
        <v>1548</v>
      </c>
      <c r="H156" s="205">
        <v>12.75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221</v>
      </c>
      <c r="AU156" s="203" t="s">
        <v>84</v>
      </c>
      <c r="AV156" s="13" t="s">
        <v>84</v>
      </c>
      <c r="AW156" s="13" t="s">
        <v>39</v>
      </c>
      <c r="AX156" s="13" t="s">
        <v>24</v>
      </c>
      <c r="AY156" s="203" t="s">
        <v>210</v>
      </c>
    </row>
    <row r="157" spans="2:65" s="1" customFormat="1" ht="14.45" customHeight="1">
      <c r="B157" s="181"/>
      <c r="C157" s="182" t="s">
        <v>318</v>
      </c>
      <c r="D157" s="182" t="s">
        <v>214</v>
      </c>
      <c r="E157" s="183" t="s">
        <v>1549</v>
      </c>
      <c r="F157" s="184" t="s">
        <v>1550</v>
      </c>
      <c r="G157" s="185" t="s">
        <v>510</v>
      </c>
      <c r="H157" s="186">
        <v>21.7</v>
      </c>
      <c r="I157" s="187"/>
      <c r="J157" s="188">
        <f>ROUND(I157*H157,2)</f>
        <v>0</v>
      </c>
      <c r="K157" s="184" t="s">
        <v>218</v>
      </c>
      <c r="L157" s="41"/>
      <c r="M157" s="189" t="s">
        <v>5</v>
      </c>
      <c r="N157" s="190" t="s">
        <v>47</v>
      </c>
      <c r="O157" s="42"/>
      <c r="P157" s="191">
        <f>O157*H157</f>
        <v>0</v>
      </c>
      <c r="Q157" s="191">
        <v>3.3E-4</v>
      </c>
      <c r="R157" s="191">
        <f>Q157*H157</f>
        <v>7.1609999999999998E-3</v>
      </c>
      <c r="S157" s="191">
        <v>0</v>
      </c>
      <c r="T157" s="192">
        <f>S157*H157</f>
        <v>0</v>
      </c>
      <c r="AR157" s="24" t="s">
        <v>219</v>
      </c>
      <c r="AT157" s="24" t="s">
        <v>214</v>
      </c>
      <c r="AU157" s="24" t="s">
        <v>84</v>
      </c>
      <c r="AY157" s="24" t="s">
        <v>210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4" t="s">
        <v>24</v>
      </c>
      <c r="BK157" s="193">
        <f>ROUND(I157*H157,2)</f>
        <v>0</v>
      </c>
      <c r="BL157" s="24" t="s">
        <v>219</v>
      </c>
      <c r="BM157" s="24" t="s">
        <v>1551</v>
      </c>
    </row>
    <row r="158" spans="2:65" s="13" customFormat="1">
      <c r="B158" s="202"/>
      <c r="D158" s="195" t="s">
        <v>221</v>
      </c>
      <c r="E158" s="203" t="s">
        <v>5</v>
      </c>
      <c r="F158" s="204" t="s">
        <v>1552</v>
      </c>
      <c r="H158" s="205">
        <v>21.7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221</v>
      </c>
      <c r="AU158" s="203" t="s">
        <v>84</v>
      </c>
      <c r="AV158" s="13" t="s">
        <v>84</v>
      </c>
      <c r="AW158" s="13" t="s">
        <v>39</v>
      </c>
      <c r="AX158" s="13" t="s">
        <v>24</v>
      </c>
      <c r="AY158" s="203" t="s">
        <v>210</v>
      </c>
    </row>
    <row r="159" spans="2:65" s="1" customFormat="1" ht="14.45" customHeight="1">
      <c r="B159" s="181"/>
      <c r="C159" s="182" t="s">
        <v>323</v>
      </c>
      <c r="D159" s="182" t="s">
        <v>214</v>
      </c>
      <c r="E159" s="183" t="s">
        <v>1553</v>
      </c>
      <c r="F159" s="184" t="s">
        <v>1554</v>
      </c>
      <c r="G159" s="185" t="s">
        <v>510</v>
      </c>
      <c r="H159" s="186">
        <v>29.3</v>
      </c>
      <c r="I159" s="187"/>
      <c r="J159" s="188">
        <f>ROUND(I159*H159,2)</f>
        <v>0</v>
      </c>
      <c r="K159" s="184" t="s">
        <v>218</v>
      </c>
      <c r="L159" s="41"/>
      <c r="M159" s="189" t="s">
        <v>5</v>
      </c>
      <c r="N159" s="190" t="s">
        <v>47</v>
      </c>
      <c r="O159" s="42"/>
      <c r="P159" s="191">
        <f>O159*H159</f>
        <v>0</v>
      </c>
      <c r="Q159" s="191">
        <v>4.8999999999999998E-4</v>
      </c>
      <c r="R159" s="191">
        <f>Q159*H159</f>
        <v>1.4357E-2</v>
      </c>
      <c r="S159" s="191">
        <v>0</v>
      </c>
      <c r="T159" s="192">
        <f>S159*H159</f>
        <v>0</v>
      </c>
      <c r="AR159" s="24" t="s">
        <v>219</v>
      </c>
      <c r="AT159" s="24" t="s">
        <v>214</v>
      </c>
      <c r="AU159" s="24" t="s">
        <v>84</v>
      </c>
      <c r="AY159" s="24" t="s">
        <v>210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4" t="s">
        <v>24</v>
      </c>
      <c r="BK159" s="193">
        <f>ROUND(I159*H159,2)</f>
        <v>0</v>
      </c>
      <c r="BL159" s="24" t="s">
        <v>219</v>
      </c>
      <c r="BM159" s="24" t="s">
        <v>1555</v>
      </c>
    </row>
    <row r="160" spans="2:65" s="13" customFormat="1">
      <c r="B160" s="202"/>
      <c r="D160" s="195" t="s">
        <v>221</v>
      </c>
      <c r="E160" s="203" t="s">
        <v>5</v>
      </c>
      <c r="F160" s="204" t="s">
        <v>1556</v>
      </c>
      <c r="H160" s="205">
        <v>29.3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221</v>
      </c>
      <c r="AU160" s="203" t="s">
        <v>84</v>
      </c>
      <c r="AV160" s="13" t="s">
        <v>84</v>
      </c>
      <c r="AW160" s="13" t="s">
        <v>39</v>
      </c>
      <c r="AX160" s="13" t="s">
        <v>24</v>
      </c>
      <c r="AY160" s="203" t="s">
        <v>210</v>
      </c>
    </row>
    <row r="161" spans="2:65" s="1" customFormat="1" ht="20.45" customHeight="1">
      <c r="B161" s="181"/>
      <c r="C161" s="182" t="s">
        <v>10</v>
      </c>
      <c r="D161" s="182" t="s">
        <v>214</v>
      </c>
      <c r="E161" s="183" t="s">
        <v>1557</v>
      </c>
      <c r="F161" s="184" t="s">
        <v>1558</v>
      </c>
      <c r="G161" s="185" t="s">
        <v>119</v>
      </c>
      <c r="H161" s="186">
        <v>1.0109999999999999</v>
      </c>
      <c r="I161" s="187"/>
      <c r="J161" s="188">
        <f>ROUND(I161*H161,2)</f>
        <v>0</v>
      </c>
      <c r="K161" s="184" t="s">
        <v>218</v>
      </c>
      <c r="L161" s="41"/>
      <c r="M161" s="189" t="s">
        <v>5</v>
      </c>
      <c r="N161" s="190" t="s">
        <v>47</v>
      </c>
      <c r="O161" s="42"/>
      <c r="P161" s="191">
        <f>O161*H161</f>
        <v>0</v>
      </c>
      <c r="Q161" s="191">
        <v>1.98</v>
      </c>
      <c r="R161" s="191">
        <f>Q161*H161</f>
        <v>2.0017799999999997</v>
      </c>
      <c r="S161" s="191">
        <v>0</v>
      </c>
      <c r="T161" s="192">
        <f>S161*H161</f>
        <v>0</v>
      </c>
      <c r="AR161" s="24" t="s">
        <v>219</v>
      </c>
      <c r="AT161" s="24" t="s">
        <v>214</v>
      </c>
      <c r="AU161" s="24" t="s">
        <v>84</v>
      </c>
      <c r="AY161" s="24" t="s">
        <v>210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4" t="s">
        <v>24</v>
      </c>
      <c r="BK161" s="193">
        <f>ROUND(I161*H161,2)</f>
        <v>0</v>
      </c>
      <c r="BL161" s="24" t="s">
        <v>219</v>
      </c>
      <c r="BM161" s="24" t="s">
        <v>1559</v>
      </c>
    </row>
    <row r="162" spans="2:65" s="12" customFormat="1">
      <c r="B162" s="194"/>
      <c r="D162" s="195" t="s">
        <v>221</v>
      </c>
      <c r="E162" s="196" t="s">
        <v>5</v>
      </c>
      <c r="F162" s="197" t="s">
        <v>1560</v>
      </c>
      <c r="H162" s="196" t="s">
        <v>5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6" t="s">
        <v>221</v>
      </c>
      <c r="AU162" s="196" t="s">
        <v>84</v>
      </c>
      <c r="AV162" s="12" t="s">
        <v>24</v>
      </c>
      <c r="AW162" s="12" t="s">
        <v>39</v>
      </c>
      <c r="AX162" s="12" t="s">
        <v>76</v>
      </c>
      <c r="AY162" s="196" t="s">
        <v>210</v>
      </c>
    </row>
    <row r="163" spans="2:65" s="13" customFormat="1">
      <c r="B163" s="202"/>
      <c r="D163" s="195" t="s">
        <v>221</v>
      </c>
      <c r="E163" s="203" t="s">
        <v>5</v>
      </c>
      <c r="F163" s="204" t="s">
        <v>1561</v>
      </c>
      <c r="H163" s="205">
        <v>0.75900000000000001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221</v>
      </c>
      <c r="AU163" s="203" t="s">
        <v>84</v>
      </c>
      <c r="AV163" s="13" t="s">
        <v>84</v>
      </c>
      <c r="AW163" s="13" t="s">
        <v>39</v>
      </c>
      <c r="AX163" s="13" t="s">
        <v>76</v>
      </c>
      <c r="AY163" s="203" t="s">
        <v>210</v>
      </c>
    </row>
    <row r="164" spans="2:65" s="12" customFormat="1">
      <c r="B164" s="194"/>
      <c r="D164" s="195" t="s">
        <v>221</v>
      </c>
      <c r="E164" s="196" t="s">
        <v>5</v>
      </c>
      <c r="F164" s="197" t="s">
        <v>1562</v>
      </c>
      <c r="H164" s="196" t="s">
        <v>5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6" t="s">
        <v>221</v>
      </c>
      <c r="AU164" s="196" t="s">
        <v>84</v>
      </c>
      <c r="AV164" s="12" t="s">
        <v>24</v>
      </c>
      <c r="AW164" s="12" t="s">
        <v>39</v>
      </c>
      <c r="AX164" s="12" t="s">
        <v>76</v>
      </c>
      <c r="AY164" s="196" t="s">
        <v>210</v>
      </c>
    </row>
    <row r="165" spans="2:65" s="13" customFormat="1">
      <c r="B165" s="202"/>
      <c r="D165" s="195" t="s">
        <v>221</v>
      </c>
      <c r="E165" s="203" t="s">
        <v>5</v>
      </c>
      <c r="F165" s="204" t="s">
        <v>1563</v>
      </c>
      <c r="H165" s="205">
        <v>0.252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221</v>
      </c>
      <c r="AU165" s="203" t="s">
        <v>84</v>
      </c>
      <c r="AV165" s="13" t="s">
        <v>84</v>
      </c>
      <c r="AW165" s="13" t="s">
        <v>39</v>
      </c>
      <c r="AX165" s="13" t="s">
        <v>76</v>
      </c>
      <c r="AY165" s="203" t="s">
        <v>210</v>
      </c>
    </row>
    <row r="166" spans="2:65" s="14" customFormat="1">
      <c r="B166" s="210"/>
      <c r="D166" s="195" t="s">
        <v>221</v>
      </c>
      <c r="E166" s="211" t="s">
        <v>5</v>
      </c>
      <c r="F166" s="212" t="s">
        <v>239</v>
      </c>
      <c r="H166" s="213">
        <v>1.0109999999999999</v>
      </c>
      <c r="I166" s="214"/>
      <c r="L166" s="210"/>
      <c r="M166" s="215"/>
      <c r="N166" s="216"/>
      <c r="O166" s="216"/>
      <c r="P166" s="216"/>
      <c r="Q166" s="216"/>
      <c r="R166" s="216"/>
      <c r="S166" s="216"/>
      <c r="T166" s="217"/>
      <c r="AT166" s="211" t="s">
        <v>221</v>
      </c>
      <c r="AU166" s="211" t="s">
        <v>84</v>
      </c>
      <c r="AV166" s="14" t="s">
        <v>219</v>
      </c>
      <c r="AW166" s="14" t="s">
        <v>39</v>
      </c>
      <c r="AX166" s="14" t="s">
        <v>24</v>
      </c>
      <c r="AY166" s="211" t="s">
        <v>210</v>
      </c>
    </row>
    <row r="167" spans="2:65" s="1" customFormat="1" ht="20.45" customHeight="1">
      <c r="B167" s="181"/>
      <c r="C167" s="182" t="s">
        <v>335</v>
      </c>
      <c r="D167" s="182" t="s">
        <v>214</v>
      </c>
      <c r="E167" s="183" t="s">
        <v>1564</v>
      </c>
      <c r="F167" s="184" t="s">
        <v>1565</v>
      </c>
      <c r="G167" s="185" t="s">
        <v>119</v>
      </c>
      <c r="H167" s="186">
        <v>1.0109999999999999</v>
      </c>
      <c r="I167" s="187"/>
      <c r="J167" s="188">
        <f>ROUND(I167*H167,2)</f>
        <v>0</v>
      </c>
      <c r="K167" s="184" t="s">
        <v>218</v>
      </c>
      <c r="L167" s="41"/>
      <c r="M167" s="189" t="s">
        <v>5</v>
      </c>
      <c r="N167" s="190" t="s">
        <v>47</v>
      </c>
      <c r="O167" s="42"/>
      <c r="P167" s="191">
        <f>O167*H167</f>
        <v>0</v>
      </c>
      <c r="Q167" s="191">
        <v>2.2563399999999998</v>
      </c>
      <c r="R167" s="191">
        <f>Q167*H167</f>
        <v>2.2811597399999997</v>
      </c>
      <c r="S167" s="191">
        <v>0</v>
      </c>
      <c r="T167" s="192">
        <f>S167*H167</f>
        <v>0</v>
      </c>
      <c r="AR167" s="24" t="s">
        <v>219</v>
      </c>
      <c r="AT167" s="24" t="s">
        <v>214</v>
      </c>
      <c r="AU167" s="24" t="s">
        <v>84</v>
      </c>
      <c r="AY167" s="24" t="s">
        <v>210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4" t="s">
        <v>24</v>
      </c>
      <c r="BK167" s="193">
        <f>ROUND(I167*H167,2)</f>
        <v>0</v>
      </c>
      <c r="BL167" s="24" t="s">
        <v>219</v>
      </c>
      <c r="BM167" s="24" t="s">
        <v>1566</v>
      </c>
    </row>
    <row r="168" spans="2:65" s="12" customFormat="1">
      <c r="B168" s="194"/>
      <c r="D168" s="195" t="s">
        <v>221</v>
      </c>
      <c r="E168" s="196" t="s">
        <v>5</v>
      </c>
      <c r="F168" s="197" t="s">
        <v>1560</v>
      </c>
      <c r="H168" s="196" t="s">
        <v>5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6" t="s">
        <v>221</v>
      </c>
      <c r="AU168" s="196" t="s">
        <v>84</v>
      </c>
      <c r="AV168" s="12" t="s">
        <v>24</v>
      </c>
      <c r="AW168" s="12" t="s">
        <v>39</v>
      </c>
      <c r="AX168" s="12" t="s">
        <v>76</v>
      </c>
      <c r="AY168" s="196" t="s">
        <v>210</v>
      </c>
    </row>
    <row r="169" spans="2:65" s="13" customFormat="1">
      <c r="B169" s="202"/>
      <c r="D169" s="195" t="s">
        <v>221</v>
      </c>
      <c r="E169" s="203" t="s">
        <v>5</v>
      </c>
      <c r="F169" s="204" t="s">
        <v>1561</v>
      </c>
      <c r="H169" s="205">
        <v>0.75900000000000001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221</v>
      </c>
      <c r="AU169" s="203" t="s">
        <v>84</v>
      </c>
      <c r="AV169" s="13" t="s">
        <v>84</v>
      </c>
      <c r="AW169" s="13" t="s">
        <v>39</v>
      </c>
      <c r="AX169" s="13" t="s">
        <v>76</v>
      </c>
      <c r="AY169" s="203" t="s">
        <v>210</v>
      </c>
    </row>
    <row r="170" spans="2:65" s="12" customFormat="1">
      <c r="B170" s="194"/>
      <c r="D170" s="195" t="s">
        <v>221</v>
      </c>
      <c r="E170" s="196" t="s">
        <v>5</v>
      </c>
      <c r="F170" s="197" t="s">
        <v>1562</v>
      </c>
      <c r="H170" s="196" t="s">
        <v>5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6" t="s">
        <v>221</v>
      </c>
      <c r="AU170" s="196" t="s">
        <v>84</v>
      </c>
      <c r="AV170" s="12" t="s">
        <v>24</v>
      </c>
      <c r="AW170" s="12" t="s">
        <v>39</v>
      </c>
      <c r="AX170" s="12" t="s">
        <v>76</v>
      </c>
      <c r="AY170" s="196" t="s">
        <v>210</v>
      </c>
    </row>
    <row r="171" spans="2:65" s="13" customFormat="1">
      <c r="B171" s="202"/>
      <c r="D171" s="195" t="s">
        <v>221</v>
      </c>
      <c r="E171" s="203" t="s">
        <v>5</v>
      </c>
      <c r="F171" s="204" t="s">
        <v>1563</v>
      </c>
      <c r="H171" s="205">
        <v>0.252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221</v>
      </c>
      <c r="AU171" s="203" t="s">
        <v>84</v>
      </c>
      <c r="AV171" s="13" t="s">
        <v>84</v>
      </c>
      <c r="AW171" s="13" t="s">
        <v>39</v>
      </c>
      <c r="AX171" s="13" t="s">
        <v>76</v>
      </c>
      <c r="AY171" s="203" t="s">
        <v>210</v>
      </c>
    </row>
    <row r="172" spans="2:65" s="14" customFormat="1">
      <c r="B172" s="210"/>
      <c r="D172" s="195" t="s">
        <v>221</v>
      </c>
      <c r="E172" s="211" t="s">
        <v>5</v>
      </c>
      <c r="F172" s="212" t="s">
        <v>239</v>
      </c>
      <c r="H172" s="213">
        <v>1.0109999999999999</v>
      </c>
      <c r="I172" s="214"/>
      <c r="L172" s="210"/>
      <c r="M172" s="215"/>
      <c r="N172" s="216"/>
      <c r="O172" s="216"/>
      <c r="P172" s="216"/>
      <c r="Q172" s="216"/>
      <c r="R172" s="216"/>
      <c r="S172" s="216"/>
      <c r="T172" s="217"/>
      <c r="AT172" s="211" t="s">
        <v>221</v>
      </c>
      <c r="AU172" s="211" t="s">
        <v>84</v>
      </c>
      <c r="AV172" s="14" t="s">
        <v>219</v>
      </c>
      <c r="AW172" s="14" t="s">
        <v>39</v>
      </c>
      <c r="AX172" s="14" t="s">
        <v>24</v>
      </c>
      <c r="AY172" s="211" t="s">
        <v>210</v>
      </c>
    </row>
    <row r="173" spans="2:65" s="1" customFormat="1" ht="30.6" customHeight="1">
      <c r="B173" s="181"/>
      <c r="C173" s="182" t="s">
        <v>339</v>
      </c>
      <c r="D173" s="182" t="s">
        <v>214</v>
      </c>
      <c r="E173" s="183" t="s">
        <v>1567</v>
      </c>
      <c r="F173" s="184" t="s">
        <v>1568</v>
      </c>
      <c r="G173" s="185" t="s">
        <v>111</v>
      </c>
      <c r="H173" s="186">
        <v>2.0880000000000001</v>
      </c>
      <c r="I173" s="187"/>
      <c r="J173" s="188">
        <f>ROUND(I173*H173,2)</f>
        <v>0</v>
      </c>
      <c r="K173" s="184" t="s">
        <v>218</v>
      </c>
      <c r="L173" s="41"/>
      <c r="M173" s="189" t="s">
        <v>5</v>
      </c>
      <c r="N173" s="190" t="s">
        <v>47</v>
      </c>
      <c r="O173" s="42"/>
      <c r="P173" s="191">
        <f>O173*H173</f>
        <v>0</v>
      </c>
      <c r="Q173" s="191">
        <v>1.0300000000000001E-3</v>
      </c>
      <c r="R173" s="191">
        <f>Q173*H173</f>
        <v>2.1506400000000001E-3</v>
      </c>
      <c r="S173" s="191">
        <v>0</v>
      </c>
      <c r="T173" s="192">
        <f>S173*H173</f>
        <v>0</v>
      </c>
      <c r="AR173" s="24" t="s">
        <v>219</v>
      </c>
      <c r="AT173" s="24" t="s">
        <v>214</v>
      </c>
      <c r="AU173" s="24" t="s">
        <v>84</v>
      </c>
      <c r="AY173" s="24" t="s">
        <v>210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4" t="s">
        <v>24</v>
      </c>
      <c r="BK173" s="193">
        <f>ROUND(I173*H173,2)</f>
        <v>0</v>
      </c>
      <c r="BL173" s="24" t="s">
        <v>219</v>
      </c>
      <c r="BM173" s="24" t="s">
        <v>1569</v>
      </c>
    </row>
    <row r="174" spans="2:65" s="12" customFormat="1">
      <c r="B174" s="194"/>
      <c r="D174" s="195" t="s">
        <v>221</v>
      </c>
      <c r="E174" s="196" t="s">
        <v>5</v>
      </c>
      <c r="F174" s="197" t="s">
        <v>1560</v>
      </c>
      <c r="H174" s="196" t="s">
        <v>5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6" t="s">
        <v>221</v>
      </c>
      <c r="AU174" s="196" t="s">
        <v>84</v>
      </c>
      <c r="AV174" s="12" t="s">
        <v>24</v>
      </c>
      <c r="AW174" s="12" t="s">
        <v>39</v>
      </c>
      <c r="AX174" s="12" t="s">
        <v>76</v>
      </c>
      <c r="AY174" s="196" t="s">
        <v>210</v>
      </c>
    </row>
    <row r="175" spans="2:65" s="13" customFormat="1">
      <c r="B175" s="202"/>
      <c r="D175" s="195" t="s">
        <v>221</v>
      </c>
      <c r="E175" s="203" t="s">
        <v>5</v>
      </c>
      <c r="F175" s="204" t="s">
        <v>1570</v>
      </c>
      <c r="H175" s="205">
        <v>1.5129999999999999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221</v>
      </c>
      <c r="AU175" s="203" t="s">
        <v>84</v>
      </c>
      <c r="AV175" s="13" t="s">
        <v>84</v>
      </c>
      <c r="AW175" s="13" t="s">
        <v>39</v>
      </c>
      <c r="AX175" s="13" t="s">
        <v>76</v>
      </c>
      <c r="AY175" s="203" t="s">
        <v>210</v>
      </c>
    </row>
    <row r="176" spans="2:65" s="12" customFormat="1">
      <c r="B176" s="194"/>
      <c r="D176" s="195" t="s">
        <v>221</v>
      </c>
      <c r="E176" s="196" t="s">
        <v>5</v>
      </c>
      <c r="F176" s="197" t="s">
        <v>1562</v>
      </c>
      <c r="H176" s="196" t="s">
        <v>5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6" t="s">
        <v>221</v>
      </c>
      <c r="AU176" s="196" t="s">
        <v>84</v>
      </c>
      <c r="AV176" s="12" t="s">
        <v>24</v>
      </c>
      <c r="AW176" s="12" t="s">
        <v>39</v>
      </c>
      <c r="AX176" s="12" t="s">
        <v>76</v>
      </c>
      <c r="AY176" s="196" t="s">
        <v>210</v>
      </c>
    </row>
    <row r="177" spans="2:65" s="13" customFormat="1">
      <c r="B177" s="202"/>
      <c r="D177" s="195" t="s">
        <v>221</v>
      </c>
      <c r="E177" s="203" t="s">
        <v>5</v>
      </c>
      <c r="F177" s="204" t="s">
        <v>1571</v>
      </c>
      <c r="H177" s="205">
        <v>0.57499999999999996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221</v>
      </c>
      <c r="AU177" s="203" t="s">
        <v>84</v>
      </c>
      <c r="AV177" s="13" t="s">
        <v>84</v>
      </c>
      <c r="AW177" s="13" t="s">
        <v>39</v>
      </c>
      <c r="AX177" s="13" t="s">
        <v>76</v>
      </c>
      <c r="AY177" s="203" t="s">
        <v>210</v>
      </c>
    </row>
    <row r="178" spans="2:65" s="14" customFormat="1">
      <c r="B178" s="210"/>
      <c r="D178" s="195" t="s">
        <v>221</v>
      </c>
      <c r="E178" s="211" t="s">
        <v>5</v>
      </c>
      <c r="F178" s="212" t="s">
        <v>239</v>
      </c>
      <c r="H178" s="213">
        <v>2.0880000000000001</v>
      </c>
      <c r="I178" s="214"/>
      <c r="L178" s="210"/>
      <c r="M178" s="215"/>
      <c r="N178" s="216"/>
      <c r="O178" s="216"/>
      <c r="P178" s="216"/>
      <c r="Q178" s="216"/>
      <c r="R178" s="216"/>
      <c r="S178" s="216"/>
      <c r="T178" s="217"/>
      <c r="AT178" s="211" t="s">
        <v>221</v>
      </c>
      <c r="AU178" s="211" t="s">
        <v>84</v>
      </c>
      <c r="AV178" s="14" t="s">
        <v>219</v>
      </c>
      <c r="AW178" s="14" t="s">
        <v>39</v>
      </c>
      <c r="AX178" s="14" t="s">
        <v>24</v>
      </c>
      <c r="AY178" s="211" t="s">
        <v>210</v>
      </c>
    </row>
    <row r="179" spans="2:65" s="1" customFormat="1" ht="30.6" customHeight="1">
      <c r="B179" s="181"/>
      <c r="C179" s="182" t="s">
        <v>349</v>
      </c>
      <c r="D179" s="182" t="s">
        <v>214</v>
      </c>
      <c r="E179" s="183" t="s">
        <v>1572</v>
      </c>
      <c r="F179" s="184" t="s">
        <v>1573</v>
      </c>
      <c r="G179" s="185" t="s">
        <v>111</v>
      </c>
      <c r="H179" s="186">
        <v>2.0880000000000001</v>
      </c>
      <c r="I179" s="187"/>
      <c r="J179" s="188">
        <f>ROUND(I179*H179,2)</f>
        <v>0</v>
      </c>
      <c r="K179" s="184" t="s">
        <v>218</v>
      </c>
      <c r="L179" s="41"/>
      <c r="M179" s="189" t="s">
        <v>5</v>
      </c>
      <c r="N179" s="190" t="s">
        <v>47</v>
      </c>
      <c r="O179" s="4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24" t="s">
        <v>219</v>
      </c>
      <c r="AT179" s="24" t="s">
        <v>214</v>
      </c>
      <c r="AU179" s="24" t="s">
        <v>84</v>
      </c>
      <c r="AY179" s="24" t="s">
        <v>210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4" t="s">
        <v>24</v>
      </c>
      <c r="BK179" s="193">
        <f>ROUND(I179*H179,2)</f>
        <v>0</v>
      </c>
      <c r="BL179" s="24" t="s">
        <v>219</v>
      </c>
      <c r="BM179" s="24" t="s">
        <v>1574</v>
      </c>
    </row>
    <row r="180" spans="2:65" s="1" customFormat="1" ht="20.45" customHeight="1">
      <c r="B180" s="181"/>
      <c r="C180" s="182" t="s">
        <v>353</v>
      </c>
      <c r="D180" s="182" t="s">
        <v>214</v>
      </c>
      <c r="E180" s="183" t="s">
        <v>1575</v>
      </c>
      <c r="F180" s="184" t="s">
        <v>1576</v>
      </c>
      <c r="G180" s="185" t="s">
        <v>119</v>
      </c>
      <c r="H180" s="186">
        <v>0.64200000000000002</v>
      </c>
      <c r="I180" s="187"/>
      <c r="J180" s="188">
        <f>ROUND(I180*H180,2)</f>
        <v>0</v>
      </c>
      <c r="K180" s="184" t="s">
        <v>218</v>
      </c>
      <c r="L180" s="41"/>
      <c r="M180" s="189" t="s">
        <v>5</v>
      </c>
      <c r="N180" s="190" t="s">
        <v>47</v>
      </c>
      <c r="O180" s="42"/>
      <c r="P180" s="191">
        <f>O180*H180</f>
        <v>0</v>
      </c>
      <c r="Q180" s="191">
        <v>2.45329</v>
      </c>
      <c r="R180" s="191">
        <f>Q180*H180</f>
        <v>1.5750121800000001</v>
      </c>
      <c r="S180" s="191">
        <v>0</v>
      </c>
      <c r="T180" s="192">
        <f>S180*H180</f>
        <v>0</v>
      </c>
      <c r="AR180" s="24" t="s">
        <v>219</v>
      </c>
      <c r="AT180" s="24" t="s">
        <v>214</v>
      </c>
      <c r="AU180" s="24" t="s">
        <v>84</v>
      </c>
      <c r="AY180" s="24" t="s">
        <v>210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4" t="s">
        <v>24</v>
      </c>
      <c r="BK180" s="193">
        <f>ROUND(I180*H180,2)</f>
        <v>0</v>
      </c>
      <c r="BL180" s="24" t="s">
        <v>219</v>
      </c>
      <c r="BM180" s="24" t="s">
        <v>1577</v>
      </c>
    </row>
    <row r="181" spans="2:65" s="13" customFormat="1">
      <c r="B181" s="202"/>
      <c r="D181" s="195" t="s">
        <v>221</v>
      </c>
      <c r="E181" s="203" t="s">
        <v>5</v>
      </c>
      <c r="F181" s="204" t="s">
        <v>1578</v>
      </c>
      <c r="H181" s="205">
        <v>0.434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221</v>
      </c>
      <c r="AU181" s="203" t="s">
        <v>84</v>
      </c>
      <c r="AV181" s="13" t="s">
        <v>84</v>
      </c>
      <c r="AW181" s="13" t="s">
        <v>39</v>
      </c>
      <c r="AX181" s="13" t="s">
        <v>76</v>
      </c>
      <c r="AY181" s="203" t="s">
        <v>210</v>
      </c>
    </row>
    <row r="182" spans="2:65" s="13" customFormat="1">
      <c r="B182" s="202"/>
      <c r="D182" s="195" t="s">
        <v>221</v>
      </c>
      <c r="E182" s="203" t="s">
        <v>5</v>
      </c>
      <c r="F182" s="204" t="s">
        <v>1579</v>
      </c>
      <c r="H182" s="205">
        <v>0.20799999999999999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221</v>
      </c>
      <c r="AU182" s="203" t="s">
        <v>84</v>
      </c>
      <c r="AV182" s="13" t="s">
        <v>84</v>
      </c>
      <c r="AW182" s="13" t="s">
        <v>39</v>
      </c>
      <c r="AX182" s="13" t="s">
        <v>76</v>
      </c>
      <c r="AY182" s="203" t="s">
        <v>210</v>
      </c>
    </row>
    <row r="183" spans="2:65" s="14" customFormat="1">
      <c r="B183" s="210"/>
      <c r="D183" s="195" t="s">
        <v>221</v>
      </c>
      <c r="E183" s="211" t="s">
        <v>5</v>
      </c>
      <c r="F183" s="212" t="s">
        <v>239</v>
      </c>
      <c r="H183" s="213">
        <v>0.64200000000000002</v>
      </c>
      <c r="I183" s="214"/>
      <c r="L183" s="210"/>
      <c r="M183" s="215"/>
      <c r="N183" s="216"/>
      <c r="O183" s="216"/>
      <c r="P183" s="216"/>
      <c r="Q183" s="216"/>
      <c r="R183" s="216"/>
      <c r="S183" s="216"/>
      <c r="T183" s="217"/>
      <c r="AT183" s="211" t="s">
        <v>221</v>
      </c>
      <c r="AU183" s="211" t="s">
        <v>84</v>
      </c>
      <c r="AV183" s="14" t="s">
        <v>219</v>
      </c>
      <c r="AW183" s="14" t="s">
        <v>39</v>
      </c>
      <c r="AX183" s="14" t="s">
        <v>24</v>
      </c>
      <c r="AY183" s="211" t="s">
        <v>210</v>
      </c>
    </row>
    <row r="184" spans="2:65" s="1" customFormat="1" ht="14.45" customHeight="1">
      <c r="B184" s="181"/>
      <c r="C184" s="182" t="s">
        <v>358</v>
      </c>
      <c r="D184" s="182" t="s">
        <v>214</v>
      </c>
      <c r="E184" s="183" t="s">
        <v>1580</v>
      </c>
      <c r="F184" s="184" t="s">
        <v>1581</v>
      </c>
      <c r="G184" s="185" t="s">
        <v>111</v>
      </c>
      <c r="H184" s="186">
        <v>4.7709999999999999</v>
      </c>
      <c r="I184" s="187"/>
      <c r="J184" s="188">
        <f>ROUND(I184*H184,2)</f>
        <v>0</v>
      </c>
      <c r="K184" s="184" t="s">
        <v>218</v>
      </c>
      <c r="L184" s="41"/>
      <c r="M184" s="189" t="s">
        <v>5</v>
      </c>
      <c r="N184" s="190" t="s">
        <v>47</v>
      </c>
      <c r="O184" s="42"/>
      <c r="P184" s="191">
        <f>O184*H184</f>
        <v>0</v>
      </c>
      <c r="Q184" s="191">
        <v>1.0258999999999999E-3</v>
      </c>
      <c r="R184" s="191">
        <f>Q184*H184</f>
        <v>4.8945689000000001E-3</v>
      </c>
      <c r="S184" s="191">
        <v>0</v>
      </c>
      <c r="T184" s="192">
        <f>S184*H184</f>
        <v>0</v>
      </c>
      <c r="AR184" s="24" t="s">
        <v>219</v>
      </c>
      <c r="AT184" s="24" t="s">
        <v>214</v>
      </c>
      <c r="AU184" s="24" t="s">
        <v>84</v>
      </c>
      <c r="AY184" s="24" t="s">
        <v>210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4" t="s">
        <v>24</v>
      </c>
      <c r="BK184" s="193">
        <f>ROUND(I184*H184,2)</f>
        <v>0</v>
      </c>
      <c r="BL184" s="24" t="s">
        <v>219</v>
      </c>
      <c r="BM184" s="24" t="s">
        <v>1582</v>
      </c>
    </row>
    <row r="185" spans="2:65" s="13" customFormat="1">
      <c r="B185" s="202"/>
      <c r="D185" s="195" t="s">
        <v>221</v>
      </c>
      <c r="E185" s="203" t="s">
        <v>5</v>
      </c>
      <c r="F185" s="204" t="s">
        <v>1583</v>
      </c>
      <c r="H185" s="205">
        <v>2.6909999999999998</v>
      </c>
      <c r="I185" s="206"/>
      <c r="L185" s="202"/>
      <c r="M185" s="207"/>
      <c r="N185" s="208"/>
      <c r="O185" s="208"/>
      <c r="P185" s="208"/>
      <c r="Q185" s="208"/>
      <c r="R185" s="208"/>
      <c r="S185" s="208"/>
      <c r="T185" s="209"/>
      <c r="AT185" s="203" t="s">
        <v>221</v>
      </c>
      <c r="AU185" s="203" t="s">
        <v>84</v>
      </c>
      <c r="AV185" s="13" t="s">
        <v>84</v>
      </c>
      <c r="AW185" s="13" t="s">
        <v>39</v>
      </c>
      <c r="AX185" s="13" t="s">
        <v>76</v>
      </c>
      <c r="AY185" s="203" t="s">
        <v>210</v>
      </c>
    </row>
    <row r="186" spans="2:65" s="13" customFormat="1">
      <c r="B186" s="202"/>
      <c r="D186" s="195" t="s">
        <v>221</v>
      </c>
      <c r="E186" s="203" t="s">
        <v>5</v>
      </c>
      <c r="F186" s="204" t="s">
        <v>1584</v>
      </c>
      <c r="H186" s="205">
        <v>2.08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221</v>
      </c>
      <c r="AU186" s="203" t="s">
        <v>84</v>
      </c>
      <c r="AV186" s="13" t="s">
        <v>84</v>
      </c>
      <c r="AW186" s="13" t="s">
        <v>39</v>
      </c>
      <c r="AX186" s="13" t="s">
        <v>76</v>
      </c>
      <c r="AY186" s="203" t="s">
        <v>210</v>
      </c>
    </row>
    <row r="187" spans="2:65" s="14" customFormat="1">
      <c r="B187" s="210"/>
      <c r="D187" s="195" t="s">
        <v>221</v>
      </c>
      <c r="E187" s="211" t="s">
        <v>5</v>
      </c>
      <c r="F187" s="212" t="s">
        <v>239</v>
      </c>
      <c r="H187" s="213">
        <v>4.7709999999999999</v>
      </c>
      <c r="I187" s="214"/>
      <c r="L187" s="210"/>
      <c r="M187" s="215"/>
      <c r="N187" s="216"/>
      <c r="O187" s="216"/>
      <c r="P187" s="216"/>
      <c r="Q187" s="216"/>
      <c r="R187" s="216"/>
      <c r="S187" s="216"/>
      <c r="T187" s="217"/>
      <c r="AT187" s="211" t="s">
        <v>221</v>
      </c>
      <c r="AU187" s="211" t="s">
        <v>84</v>
      </c>
      <c r="AV187" s="14" t="s">
        <v>219</v>
      </c>
      <c r="AW187" s="14" t="s">
        <v>39</v>
      </c>
      <c r="AX187" s="14" t="s">
        <v>24</v>
      </c>
      <c r="AY187" s="211" t="s">
        <v>210</v>
      </c>
    </row>
    <row r="188" spans="2:65" s="1" customFormat="1" ht="14.45" customHeight="1">
      <c r="B188" s="181"/>
      <c r="C188" s="182" t="s">
        <v>363</v>
      </c>
      <c r="D188" s="182" t="s">
        <v>214</v>
      </c>
      <c r="E188" s="183" t="s">
        <v>1585</v>
      </c>
      <c r="F188" s="184" t="s">
        <v>1586</v>
      </c>
      <c r="G188" s="185" t="s">
        <v>111</v>
      </c>
      <c r="H188" s="186">
        <v>4.7709999999999999</v>
      </c>
      <c r="I188" s="187"/>
      <c r="J188" s="188">
        <f>ROUND(I188*H188,2)</f>
        <v>0</v>
      </c>
      <c r="K188" s="184" t="s">
        <v>218</v>
      </c>
      <c r="L188" s="41"/>
      <c r="M188" s="189" t="s">
        <v>5</v>
      </c>
      <c r="N188" s="190" t="s">
        <v>47</v>
      </c>
      <c r="O188" s="4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24" t="s">
        <v>219</v>
      </c>
      <c r="AT188" s="24" t="s">
        <v>214</v>
      </c>
      <c r="AU188" s="24" t="s">
        <v>84</v>
      </c>
      <c r="AY188" s="24" t="s">
        <v>210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4" t="s">
        <v>24</v>
      </c>
      <c r="BK188" s="193">
        <f>ROUND(I188*H188,2)</f>
        <v>0</v>
      </c>
      <c r="BL188" s="24" t="s">
        <v>219</v>
      </c>
      <c r="BM188" s="24" t="s">
        <v>1587</v>
      </c>
    </row>
    <row r="189" spans="2:65" s="11" customFormat="1" ht="29.85" customHeight="1">
      <c r="B189" s="168"/>
      <c r="D189" s="169" t="s">
        <v>75</v>
      </c>
      <c r="E189" s="179" t="s">
        <v>212</v>
      </c>
      <c r="F189" s="179" t="s">
        <v>213</v>
      </c>
      <c r="I189" s="171"/>
      <c r="J189" s="180">
        <f>BK189</f>
        <v>0</v>
      </c>
      <c r="L189" s="168"/>
      <c r="M189" s="173"/>
      <c r="N189" s="174"/>
      <c r="O189" s="174"/>
      <c r="P189" s="175">
        <f>SUM(P190:P271)</f>
        <v>0</v>
      </c>
      <c r="Q189" s="174"/>
      <c r="R189" s="175">
        <f>SUM(R190:R271)</f>
        <v>32.60985870999999</v>
      </c>
      <c r="S189" s="174"/>
      <c r="T189" s="176">
        <f>SUM(T190:T271)</f>
        <v>0</v>
      </c>
      <c r="AR189" s="169" t="s">
        <v>24</v>
      </c>
      <c r="AT189" s="177" t="s">
        <v>75</v>
      </c>
      <c r="AU189" s="177" t="s">
        <v>24</v>
      </c>
      <c r="AY189" s="169" t="s">
        <v>210</v>
      </c>
      <c r="BK189" s="178">
        <f>SUM(BK190:BK271)</f>
        <v>0</v>
      </c>
    </row>
    <row r="190" spans="2:65" s="1" customFormat="1" ht="20.45" customHeight="1">
      <c r="B190" s="181"/>
      <c r="C190" s="182" t="s">
        <v>373</v>
      </c>
      <c r="D190" s="182" t="s">
        <v>214</v>
      </c>
      <c r="E190" s="183" t="s">
        <v>1588</v>
      </c>
      <c r="F190" s="184" t="s">
        <v>1589</v>
      </c>
      <c r="G190" s="185" t="s">
        <v>277</v>
      </c>
      <c r="H190" s="186">
        <v>5.8000000000000003E-2</v>
      </c>
      <c r="I190" s="187"/>
      <c r="J190" s="188">
        <f>ROUND(I190*H190,2)</f>
        <v>0</v>
      </c>
      <c r="K190" s="184" t="s">
        <v>218</v>
      </c>
      <c r="L190" s="41"/>
      <c r="M190" s="189" t="s">
        <v>5</v>
      </c>
      <c r="N190" s="190" t="s">
        <v>47</v>
      </c>
      <c r="O190" s="42"/>
      <c r="P190" s="191">
        <f>O190*H190</f>
        <v>0</v>
      </c>
      <c r="Q190" s="191">
        <v>1.9539999999999998E-2</v>
      </c>
      <c r="R190" s="191">
        <f>Q190*H190</f>
        <v>1.1333199999999999E-3</v>
      </c>
      <c r="S190" s="191">
        <v>0</v>
      </c>
      <c r="T190" s="192">
        <f>S190*H190</f>
        <v>0</v>
      </c>
      <c r="AR190" s="24" t="s">
        <v>219</v>
      </c>
      <c r="AT190" s="24" t="s">
        <v>214</v>
      </c>
      <c r="AU190" s="24" t="s">
        <v>84</v>
      </c>
      <c r="AY190" s="24" t="s">
        <v>210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4" t="s">
        <v>24</v>
      </c>
      <c r="BK190" s="193">
        <f>ROUND(I190*H190,2)</f>
        <v>0</v>
      </c>
      <c r="BL190" s="24" t="s">
        <v>219</v>
      </c>
      <c r="BM190" s="24" t="s">
        <v>1590</v>
      </c>
    </row>
    <row r="191" spans="2:65" s="1" customFormat="1" ht="20.45" customHeight="1">
      <c r="B191" s="181"/>
      <c r="C191" s="218" t="s">
        <v>380</v>
      </c>
      <c r="D191" s="218" t="s">
        <v>374</v>
      </c>
      <c r="E191" s="219" t="s">
        <v>1591</v>
      </c>
      <c r="F191" s="220" t="s">
        <v>1592</v>
      </c>
      <c r="G191" s="221" t="s">
        <v>277</v>
      </c>
      <c r="H191" s="222">
        <v>5.6000000000000001E-2</v>
      </c>
      <c r="I191" s="223"/>
      <c r="J191" s="224">
        <f>ROUND(I191*H191,2)</f>
        <v>0</v>
      </c>
      <c r="K191" s="220" t="s">
        <v>218</v>
      </c>
      <c r="L191" s="225"/>
      <c r="M191" s="226" t="s">
        <v>5</v>
      </c>
      <c r="N191" s="227" t="s">
        <v>47</v>
      </c>
      <c r="O191" s="42"/>
      <c r="P191" s="191">
        <f>O191*H191</f>
        <v>0</v>
      </c>
      <c r="Q191" s="191">
        <v>1</v>
      </c>
      <c r="R191" s="191">
        <f>Q191*H191</f>
        <v>5.6000000000000001E-2</v>
      </c>
      <c r="S191" s="191">
        <v>0</v>
      </c>
      <c r="T191" s="192">
        <f>S191*H191</f>
        <v>0</v>
      </c>
      <c r="AR191" s="24" t="s">
        <v>256</v>
      </c>
      <c r="AT191" s="24" t="s">
        <v>374</v>
      </c>
      <c r="AU191" s="24" t="s">
        <v>84</v>
      </c>
      <c r="AY191" s="24" t="s">
        <v>210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4" t="s">
        <v>24</v>
      </c>
      <c r="BK191" s="193">
        <f>ROUND(I191*H191,2)</f>
        <v>0</v>
      </c>
      <c r="BL191" s="24" t="s">
        <v>219</v>
      </c>
      <c r="BM191" s="24" t="s">
        <v>1593</v>
      </c>
    </row>
    <row r="192" spans="2:65" s="1" customFormat="1" ht="27">
      <c r="B192" s="41"/>
      <c r="D192" s="195" t="s">
        <v>639</v>
      </c>
      <c r="F192" s="228" t="s">
        <v>1594</v>
      </c>
      <c r="I192" s="229"/>
      <c r="L192" s="41"/>
      <c r="M192" s="230"/>
      <c r="N192" s="42"/>
      <c r="O192" s="42"/>
      <c r="P192" s="42"/>
      <c r="Q192" s="42"/>
      <c r="R192" s="42"/>
      <c r="S192" s="42"/>
      <c r="T192" s="70"/>
      <c r="AT192" s="24" t="s">
        <v>639</v>
      </c>
      <c r="AU192" s="24" t="s">
        <v>84</v>
      </c>
    </row>
    <row r="193" spans="2:65" s="13" customFormat="1">
      <c r="B193" s="202"/>
      <c r="D193" s="195" t="s">
        <v>221</v>
      </c>
      <c r="E193" s="203" t="s">
        <v>5</v>
      </c>
      <c r="F193" s="204" t="s">
        <v>1595</v>
      </c>
      <c r="H193" s="205">
        <v>2.9000000000000001E-2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221</v>
      </c>
      <c r="AU193" s="203" t="s">
        <v>84</v>
      </c>
      <c r="AV193" s="13" t="s">
        <v>84</v>
      </c>
      <c r="AW193" s="13" t="s">
        <v>39</v>
      </c>
      <c r="AX193" s="13" t="s">
        <v>76</v>
      </c>
      <c r="AY193" s="203" t="s">
        <v>210</v>
      </c>
    </row>
    <row r="194" spans="2:65" s="13" customFormat="1">
      <c r="B194" s="202"/>
      <c r="D194" s="195" t="s">
        <v>221</v>
      </c>
      <c r="E194" s="203" t="s">
        <v>5</v>
      </c>
      <c r="F194" s="204" t="s">
        <v>1596</v>
      </c>
      <c r="H194" s="205">
        <v>2.7E-2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221</v>
      </c>
      <c r="AU194" s="203" t="s">
        <v>84</v>
      </c>
      <c r="AV194" s="13" t="s">
        <v>84</v>
      </c>
      <c r="AW194" s="13" t="s">
        <v>39</v>
      </c>
      <c r="AX194" s="13" t="s">
        <v>76</v>
      </c>
      <c r="AY194" s="203" t="s">
        <v>210</v>
      </c>
    </row>
    <row r="195" spans="2:65" s="14" customFormat="1">
      <c r="B195" s="210"/>
      <c r="D195" s="195" t="s">
        <v>221</v>
      </c>
      <c r="E195" s="211" t="s">
        <v>5</v>
      </c>
      <c r="F195" s="212" t="s">
        <v>239</v>
      </c>
      <c r="H195" s="213">
        <v>5.6000000000000001E-2</v>
      </c>
      <c r="I195" s="214"/>
      <c r="L195" s="210"/>
      <c r="M195" s="215"/>
      <c r="N195" s="216"/>
      <c r="O195" s="216"/>
      <c r="P195" s="216"/>
      <c r="Q195" s="216"/>
      <c r="R195" s="216"/>
      <c r="S195" s="216"/>
      <c r="T195" s="217"/>
      <c r="AT195" s="211" t="s">
        <v>221</v>
      </c>
      <c r="AU195" s="211" t="s">
        <v>84</v>
      </c>
      <c r="AV195" s="14" t="s">
        <v>219</v>
      </c>
      <c r="AW195" s="14" t="s">
        <v>39</v>
      </c>
      <c r="AX195" s="14" t="s">
        <v>24</v>
      </c>
      <c r="AY195" s="211" t="s">
        <v>210</v>
      </c>
    </row>
    <row r="196" spans="2:65" s="1" customFormat="1" ht="20.45" customHeight="1">
      <c r="B196" s="181"/>
      <c r="C196" s="218" t="s">
        <v>387</v>
      </c>
      <c r="D196" s="218" t="s">
        <v>374</v>
      </c>
      <c r="E196" s="219" t="s">
        <v>1597</v>
      </c>
      <c r="F196" s="220" t="s">
        <v>1598</v>
      </c>
      <c r="G196" s="221" t="s">
        <v>277</v>
      </c>
      <c r="H196" s="222">
        <v>2E-3</v>
      </c>
      <c r="I196" s="223"/>
      <c r="J196" s="224">
        <f>ROUND(I196*H196,2)</f>
        <v>0</v>
      </c>
      <c r="K196" s="220" t="s">
        <v>218</v>
      </c>
      <c r="L196" s="225"/>
      <c r="M196" s="226" t="s">
        <v>5</v>
      </c>
      <c r="N196" s="227" t="s">
        <v>47</v>
      </c>
      <c r="O196" s="42"/>
      <c r="P196" s="191">
        <f>O196*H196</f>
        <v>0</v>
      </c>
      <c r="Q196" s="191">
        <v>1</v>
      </c>
      <c r="R196" s="191">
        <f>Q196*H196</f>
        <v>2E-3</v>
      </c>
      <c r="S196" s="191">
        <v>0</v>
      </c>
      <c r="T196" s="192">
        <f>S196*H196</f>
        <v>0</v>
      </c>
      <c r="AR196" s="24" t="s">
        <v>256</v>
      </c>
      <c r="AT196" s="24" t="s">
        <v>374</v>
      </c>
      <c r="AU196" s="24" t="s">
        <v>84</v>
      </c>
      <c r="AY196" s="24" t="s">
        <v>210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4" t="s">
        <v>24</v>
      </c>
      <c r="BK196" s="193">
        <f>ROUND(I196*H196,2)</f>
        <v>0</v>
      </c>
      <c r="BL196" s="24" t="s">
        <v>219</v>
      </c>
      <c r="BM196" s="24" t="s">
        <v>1599</v>
      </c>
    </row>
    <row r="197" spans="2:65" s="1" customFormat="1" ht="27">
      <c r="B197" s="41"/>
      <c r="D197" s="195" t="s">
        <v>639</v>
      </c>
      <c r="F197" s="228" t="s">
        <v>1600</v>
      </c>
      <c r="I197" s="229"/>
      <c r="L197" s="41"/>
      <c r="M197" s="230"/>
      <c r="N197" s="42"/>
      <c r="O197" s="42"/>
      <c r="P197" s="42"/>
      <c r="Q197" s="42"/>
      <c r="R197" s="42"/>
      <c r="S197" s="42"/>
      <c r="T197" s="70"/>
      <c r="AT197" s="24" t="s">
        <v>639</v>
      </c>
      <c r="AU197" s="24" t="s">
        <v>84</v>
      </c>
    </row>
    <row r="198" spans="2:65" s="12" customFormat="1">
      <c r="B198" s="194"/>
      <c r="D198" s="195" t="s">
        <v>221</v>
      </c>
      <c r="E198" s="196" t="s">
        <v>5</v>
      </c>
      <c r="F198" s="197" t="s">
        <v>1601</v>
      </c>
      <c r="H198" s="196" t="s">
        <v>5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6" t="s">
        <v>221</v>
      </c>
      <c r="AU198" s="196" t="s">
        <v>84</v>
      </c>
      <c r="AV198" s="12" t="s">
        <v>24</v>
      </c>
      <c r="AW198" s="12" t="s">
        <v>39</v>
      </c>
      <c r="AX198" s="12" t="s">
        <v>76</v>
      </c>
      <c r="AY198" s="196" t="s">
        <v>210</v>
      </c>
    </row>
    <row r="199" spans="2:65" s="13" customFormat="1">
      <c r="B199" s="202"/>
      <c r="D199" s="195" t="s">
        <v>221</v>
      </c>
      <c r="E199" s="203" t="s">
        <v>5</v>
      </c>
      <c r="F199" s="204" t="s">
        <v>1602</v>
      </c>
      <c r="H199" s="205">
        <v>2E-3</v>
      </c>
      <c r="I199" s="206"/>
      <c r="L199" s="202"/>
      <c r="M199" s="207"/>
      <c r="N199" s="208"/>
      <c r="O199" s="208"/>
      <c r="P199" s="208"/>
      <c r="Q199" s="208"/>
      <c r="R199" s="208"/>
      <c r="S199" s="208"/>
      <c r="T199" s="209"/>
      <c r="AT199" s="203" t="s">
        <v>221</v>
      </c>
      <c r="AU199" s="203" t="s">
        <v>84</v>
      </c>
      <c r="AV199" s="13" t="s">
        <v>84</v>
      </c>
      <c r="AW199" s="13" t="s">
        <v>39</v>
      </c>
      <c r="AX199" s="13" t="s">
        <v>24</v>
      </c>
      <c r="AY199" s="203" t="s">
        <v>210</v>
      </c>
    </row>
    <row r="200" spans="2:65" s="1" customFormat="1" ht="14.45" customHeight="1">
      <c r="B200" s="181"/>
      <c r="C200" s="182" t="s">
        <v>392</v>
      </c>
      <c r="D200" s="182" t="s">
        <v>214</v>
      </c>
      <c r="E200" s="183" t="s">
        <v>1603</v>
      </c>
      <c r="F200" s="184" t="s">
        <v>1604</v>
      </c>
      <c r="G200" s="185" t="s">
        <v>111</v>
      </c>
      <c r="H200" s="186">
        <v>5.7389999999999999</v>
      </c>
      <c r="I200" s="187"/>
      <c r="J200" s="188">
        <f>ROUND(I200*H200,2)</f>
        <v>0</v>
      </c>
      <c r="K200" s="184" t="s">
        <v>5</v>
      </c>
      <c r="L200" s="41"/>
      <c r="M200" s="189" t="s">
        <v>5</v>
      </c>
      <c r="N200" s="190" t="s">
        <v>47</v>
      </c>
      <c r="O200" s="42"/>
      <c r="P200" s="191">
        <f>O200*H200</f>
        <v>0</v>
      </c>
      <c r="Q200" s="191">
        <v>0.45400000000000001</v>
      </c>
      <c r="R200" s="191">
        <f>Q200*H200</f>
        <v>2.6055060000000001</v>
      </c>
      <c r="S200" s="191">
        <v>0</v>
      </c>
      <c r="T200" s="192">
        <f>S200*H200</f>
        <v>0</v>
      </c>
      <c r="AR200" s="24" t="s">
        <v>219</v>
      </c>
      <c r="AT200" s="24" t="s">
        <v>214</v>
      </c>
      <c r="AU200" s="24" t="s">
        <v>84</v>
      </c>
      <c r="AY200" s="24" t="s">
        <v>210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4" t="s">
        <v>24</v>
      </c>
      <c r="BK200" s="193">
        <f>ROUND(I200*H200,2)</f>
        <v>0</v>
      </c>
      <c r="BL200" s="24" t="s">
        <v>219</v>
      </c>
      <c r="BM200" s="24" t="s">
        <v>1605</v>
      </c>
    </row>
    <row r="201" spans="2:65" s="12" customFormat="1">
      <c r="B201" s="194"/>
      <c r="D201" s="195" t="s">
        <v>221</v>
      </c>
      <c r="E201" s="196" t="s">
        <v>5</v>
      </c>
      <c r="F201" s="197" t="s">
        <v>1606</v>
      </c>
      <c r="H201" s="196" t="s">
        <v>5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6" t="s">
        <v>221</v>
      </c>
      <c r="AU201" s="196" t="s">
        <v>84</v>
      </c>
      <c r="AV201" s="12" t="s">
        <v>24</v>
      </c>
      <c r="AW201" s="12" t="s">
        <v>39</v>
      </c>
      <c r="AX201" s="12" t="s">
        <v>76</v>
      </c>
      <c r="AY201" s="196" t="s">
        <v>210</v>
      </c>
    </row>
    <row r="202" spans="2:65" s="13" customFormat="1">
      <c r="B202" s="202"/>
      <c r="D202" s="195" t="s">
        <v>221</v>
      </c>
      <c r="E202" s="203" t="s">
        <v>5</v>
      </c>
      <c r="F202" s="204" t="s">
        <v>1607</v>
      </c>
      <c r="H202" s="205">
        <v>3.984</v>
      </c>
      <c r="I202" s="206"/>
      <c r="L202" s="202"/>
      <c r="M202" s="207"/>
      <c r="N202" s="208"/>
      <c r="O202" s="208"/>
      <c r="P202" s="208"/>
      <c r="Q202" s="208"/>
      <c r="R202" s="208"/>
      <c r="S202" s="208"/>
      <c r="T202" s="209"/>
      <c r="AT202" s="203" t="s">
        <v>221</v>
      </c>
      <c r="AU202" s="203" t="s">
        <v>84</v>
      </c>
      <c r="AV202" s="13" t="s">
        <v>84</v>
      </c>
      <c r="AW202" s="13" t="s">
        <v>39</v>
      </c>
      <c r="AX202" s="13" t="s">
        <v>76</v>
      </c>
      <c r="AY202" s="203" t="s">
        <v>210</v>
      </c>
    </row>
    <row r="203" spans="2:65" s="12" customFormat="1">
      <c r="B203" s="194"/>
      <c r="D203" s="195" t="s">
        <v>221</v>
      </c>
      <c r="E203" s="196" t="s">
        <v>5</v>
      </c>
      <c r="F203" s="197" t="s">
        <v>1608</v>
      </c>
      <c r="H203" s="196" t="s">
        <v>5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6" t="s">
        <v>221</v>
      </c>
      <c r="AU203" s="196" t="s">
        <v>84</v>
      </c>
      <c r="AV203" s="12" t="s">
        <v>24</v>
      </c>
      <c r="AW203" s="12" t="s">
        <v>39</v>
      </c>
      <c r="AX203" s="12" t="s">
        <v>76</v>
      </c>
      <c r="AY203" s="196" t="s">
        <v>210</v>
      </c>
    </row>
    <row r="204" spans="2:65" s="13" customFormat="1">
      <c r="B204" s="202"/>
      <c r="D204" s="195" t="s">
        <v>221</v>
      </c>
      <c r="E204" s="203" t="s">
        <v>5</v>
      </c>
      <c r="F204" s="204" t="s">
        <v>1609</v>
      </c>
      <c r="H204" s="205">
        <v>1.7549999999999999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221</v>
      </c>
      <c r="AU204" s="203" t="s">
        <v>84</v>
      </c>
      <c r="AV204" s="13" t="s">
        <v>84</v>
      </c>
      <c r="AW204" s="13" t="s">
        <v>39</v>
      </c>
      <c r="AX204" s="13" t="s">
        <v>76</v>
      </c>
      <c r="AY204" s="203" t="s">
        <v>210</v>
      </c>
    </row>
    <row r="205" spans="2:65" s="14" customFormat="1">
      <c r="B205" s="210"/>
      <c r="D205" s="195" t="s">
        <v>221</v>
      </c>
      <c r="E205" s="211" t="s">
        <v>5</v>
      </c>
      <c r="F205" s="212" t="s">
        <v>239</v>
      </c>
      <c r="H205" s="213">
        <v>5.7389999999999999</v>
      </c>
      <c r="I205" s="214"/>
      <c r="L205" s="210"/>
      <c r="M205" s="215"/>
      <c r="N205" s="216"/>
      <c r="O205" s="216"/>
      <c r="P205" s="216"/>
      <c r="Q205" s="216"/>
      <c r="R205" s="216"/>
      <c r="S205" s="216"/>
      <c r="T205" s="217"/>
      <c r="AT205" s="211" t="s">
        <v>221</v>
      </c>
      <c r="AU205" s="211" t="s">
        <v>84</v>
      </c>
      <c r="AV205" s="14" t="s">
        <v>219</v>
      </c>
      <c r="AW205" s="14" t="s">
        <v>39</v>
      </c>
      <c r="AX205" s="14" t="s">
        <v>24</v>
      </c>
      <c r="AY205" s="211" t="s">
        <v>210</v>
      </c>
    </row>
    <row r="206" spans="2:65" s="1" customFormat="1" ht="20.45" customHeight="1">
      <c r="B206" s="181"/>
      <c r="C206" s="182" t="s">
        <v>377</v>
      </c>
      <c r="D206" s="182" t="s">
        <v>214</v>
      </c>
      <c r="E206" s="183" t="s">
        <v>1610</v>
      </c>
      <c r="F206" s="184" t="s">
        <v>1611</v>
      </c>
      <c r="G206" s="185" t="s">
        <v>119</v>
      </c>
      <c r="H206" s="186">
        <v>7.7889999999999997</v>
      </c>
      <c r="I206" s="187"/>
      <c r="J206" s="188">
        <f>ROUND(I206*H206,2)</f>
        <v>0</v>
      </c>
      <c r="K206" s="184" t="s">
        <v>218</v>
      </c>
      <c r="L206" s="41"/>
      <c r="M206" s="189" t="s">
        <v>5</v>
      </c>
      <c r="N206" s="190" t="s">
        <v>47</v>
      </c>
      <c r="O206" s="42"/>
      <c r="P206" s="191">
        <f>O206*H206</f>
        <v>0</v>
      </c>
      <c r="Q206" s="191">
        <v>2.45329</v>
      </c>
      <c r="R206" s="191">
        <f>Q206*H206</f>
        <v>19.108675809999998</v>
      </c>
      <c r="S206" s="191">
        <v>0</v>
      </c>
      <c r="T206" s="192">
        <f>S206*H206</f>
        <v>0</v>
      </c>
      <c r="AR206" s="24" t="s">
        <v>219</v>
      </c>
      <c r="AT206" s="24" t="s">
        <v>214</v>
      </c>
      <c r="AU206" s="24" t="s">
        <v>84</v>
      </c>
      <c r="AY206" s="24" t="s">
        <v>210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4" t="s">
        <v>24</v>
      </c>
      <c r="BK206" s="193">
        <f>ROUND(I206*H206,2)</f>
        <v>0</v>
      </c>
      <c r="BL206" s="24" t="s">
        <v>219</v>
      </c>
      <c r="BM206" s="24" t="s">
        <v>1612</v>
      </c>
    </row>
    <row r="207" spans="2:65" s="12" customFormat="1">
      <c r="B207" s="194"/>
      <c r="D207" s="195" t="s">
        <v>221</v>
      </c>
      <c r="E207" s="196" t="s">
        <v>5</v>
      </c>
      <c r="F207" s="197" t="s">
        <v>1560</v>
      </c>
      <c r="H207" s="196" t="s">
        <v>5</v>
      </c>
      <c r="I207" s="198"/>
      <c r="L207" s="194"/>
      <c r="M207" s="199"/>
      <c r="N207" s="200"/>
      <c r="O207" s="200"/>
      <c r="P207" s="200"/>
      <c r="Q207" s="200"/>
      <c r="R207" s="200"/>
      <c r="S207" s="200"/>
      <c r="T207" s="201"/>
      <c r="AT207" s="196" t="s">
        <v>221</v>
      </c>
      <c r="AU207" s="196" t="s">
        <v>84</v>
      </c>
      <c r="AV207" s="12" t="s">
        <v>24</v>
      </c>
      <c r="AW207" s="12" t="s">
        <v>39</v>
      </c>
      <c r="AX207" s="12" t="s">
        <v>76</v>
      </c>
      <c r="AY207" s="196" t="s">
        <v>210</v>
      </c>
    </row>
    <row r="208" spans="2:65" s="13" customFormat="1">
      <c r="B208" s="202"/>
      <c r="D208" s="195" t="s">
        <v>221</v>
      </c>
      <c r="E208" s="203" t="s">
        <v>5</v>
      </c>
      <c r="F208" s="204" t="s">
        <v>1613</v>
      </c>
      <c r="H208" s="205">
        <v>2.077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221</v>
      </c>
      <c r="AU208" s="203" t="s">
        <v>84</v>
      </c>
      <c r="AV208" s="13" t="s">
        <v>84</v>
      </c>
      <c r="AW208" s="13" t="s">
        <v>39</v>
      </c>
      <c r="AX208" s="13" t="s">
        <v>76</v>
      </c>
      <c r="AY208" s="203" t="s">
        <v>210</v>
      </c>
    </row>
    <row r="209" spans="2:65" s="13" customFormat="1">
      <c r="B209" s="202"/>
      <c r="D209" s="195" t="s">
        <v>221</v>
      </c>
      <c r="E209" s="203" t="s">
        <v>5</v>
      </c>
      <c r="F209" s="204" t="s">
        <v>1614</v>
      </c>
      <c r="H209" s="205">
        <v>0.31</v>
      </c>
      <c r="I209" s="206"/>
      <c r="L209" s="202"/>
      <c r="M209" s="207"/>
      <c r="N209" s="208"/>
      <c r="O209" s="208"/>
      <c r="P209" s="208"/>
      <c r="Q209" s="208"/>
      <c r="R209" s="208"/>
      <c r="S209" s="208"/>
      <c r="T209" s="209"/>
      <c r="AT209" s="203" t="s">
        <v>221</v>
      </c>
      <c r="AU209" s="203" t="s">
        <v>84</v>
      </c>
      <c r="AV209" s="13" t="s">
        <v>84</v>
      </c>
      <c r="AW209" s="13" t="s">
        <v>39</v>
      </c>
      <c r="AX209" s="13" t="s">
        <v>76</v>
      </c>
      <c r="AY209" s="203" t="s">
        <v>210</v>
      </c>
    </row>
    <row r="210" spans="2:65" s="13" customFormat="1">
      <c r="B210" s="202"/>
      <c r="D210" s="195" t="s">
        <v>221</v>
      </c>
      <c r="E210" s="203" t="s">
        <v>5</v>
      </c>
      <c r="F210" s="204" t="s">
        <v>1615</v>
      </c>
      <c r="H210" s="205">
        <v>0.26600000000000001</v>
      </c>
      <c r="I210" s="206"/>
      <c r="L210" s="202"/>
      <c r="M210" s="207"/>
      <c r="N210" s="208"/>
      <c r="O210" s="208"/>
      <c r="P210" s="208"/>
      <c r="Q210" s="208"/>
      <c r="R210" s="208"/>
      <c r="S210" s="208"/>
      <c r="T210" s="209"/>
      <c r="AT210" s="203" t="s">
        <v>221</v>
      </c>
      <c r="AU210" s="203" t="s">
        <v>84</v>
      </c>
      <c r="AV210" s="13" t="s">
        <v>84</v>
      </c>
      <c r="AW210" s="13" t="s">
        <v>39</v>
      </c>
      <c r="AX210" s="13" t="s">
        <v>76</v>
      </c>
      <c r="AY210" s="203" t="s">
        <v>210</v>
      </c>
    </row>
    <row r="211" spans="2:65" s="13" customFormat="1">
      <c r="B211" s="202"/>
      <c r="D211" s="195" t="s">
        <v>221</v>
      </c>
      <c r="E211" s="203" t="s">
        <v>5</v>
      </c>
      <c r="F211" s="204" t="s">
        <v>1616</v>
      </c>
      <c r="H211" s="205">
        <v>0.222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221</v>
      </c>
      <c r="AU211" s="203" t="s">
        <v>84</v>
      </c>
      <c r="AV211" s="13" t="s">
        <v>84</v>
      </c>
      <c r="AW211" s="13" t="s">
        <v>39</v>
      </c>
      <c r="AX211" s="13" t="s">
        <v>76</v>
      </c>
      <c r="AY211" s="203" t="s">
        <v>210</v>
      </c>
    </row>
    <row r="212" spans="2:65" s="13" customFormat="1">
      <c r="B212" s="202"/>
      <c r="D212" s="195" t="s">
        <v>221</v>
      </c>
      <c r="E212" s="203" t="s">
        <v>5</v>
      </c>
      <c r="F212" s="204" t="s">
        <v>1617</v>
      </c>
      <c r="H212" s="205">
        <v>1.897</v>
      </c>
      <c r="I212" s="206"/>
      <c r="L212" s="202"/>
      <c r="M212" s="207"/>
      <c r="N212" s="208"/>
      <c r="O212" s="208"/>
      <c r="P212" s="208"/>
      <c r="Q212" s="208"/>
      <c r="R212" s="208"/>
      <c r="S212" s="208"/>
      <c r="T212" s="209"/>
      <c r="AT212" s="203" t="s">
        <v>221</v>
      </c>
      <c r="AU212" s="203" t="s">
        <v>84</v>
      </c>
      <c r="AV212" s="13" t="s">
        <v>84</v>
      </c>
      <c r="AW212" s="13" t="s">
        <v>39</v>
      </c>
      <c r="AX212" s="13" t="s">
        <v>76</v>
      </c>
      <c r="AY212" s="203" t="s">
        <v>210</v>
      </c>
    </row>
    <row r="213" spans="2:65" s="13" customFormat="1">
      <c r="B213" s="202"/>
      <c r="D213" s="195" t="s">
        <v>221</v>
      </c>
      <c r="E213" s="203" t="s">
        <v>5</v>
      </c>
      <c r="F213" s="204" t="s">
        <v>1618</v>
      </c>
      <c r="H213" s="205">
        <v>1.355</v>
      </c>
      <c r="I213" s="206"/>
      <c r="L213" s="202"/>
      <c r="M213" s="207"/>
      <c r="N213" s="208"/>
      <c r="O213" s="208"/>
      <c r="P213" s="208"/>
      <c r="Q213" s="208"/>
      <c r="R213" s="208"/>
      <c r="S213" s="208"/>
      <c r="T213" s="209"/>
      <c r="AT213" s="203" t="s">
        <v>221</v>
      </c>
      <c r="AU213" s="203" t="s">
        <v>84</v>
      </c>
      <c r="AV213" s="13" t="s">
        <v>84</v>
      </c>
      <c r="AW213" s="13" t="s">
        <v>39</v>
      </c>
      <c r="AX213" s="13" t="s">
        <v>76</v>
      </c>
      <c r="AY213" s="203" t="s">
        <v>210</v>
      </c>
    </row>
    <row r="214" spans="2:65" s="12" customFormat="1">
      <c r="B214" s="194"/>
      <c r="D214" s="195" t="s">
        <v>221</v>
      </c>
      <c r="E214" s="196" t="s">
        <v>5</v>
      </c>
      <c r="F214" s="197" t="s">
        <v>1562</v>
      </c>
      <c r="H214" s="196" t="s">
        <v>5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6" t="s">
        <v>221</v>
      </c>
      <c r="AU214" s="196" t="s">
        <v>84</v>
      </c>
      <c r="AV214" s="12" t="s">
        <v>24</v>
      </c>
      <c r="AW214" s="12" t="s">
        <v>39</v>
      </c>
      <c r="AX214" s="12" t="s">
        <v>76</v>
      </c>
      <c r="AY214" s="196" t="s">
        <v>210</v>
      </c>
    </row>
    <row r="215" spans="2:65" s="13" customFormat="1">
      <c r="B215" s="202"/>
      <c r="D215" s="195" t="s">
        <v>221</v>
      </c>
      <c r="E215" s="203" t="s">
        <v>5</v>
      </c>
      <c r="F215" s="204" t="s">
        <v>1619</v>
      </c>
      <c r="H215" s="205">
        <v>1.0649999999999999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221</v>
      </c>
      <c r="AU215" s="203" t="s">
        <v>84</v>
      </c>
      <c r="AV215" s="13" t="s">
        <v>84</v>
      </c>
      <c r="AW215" s="13" t="s">
        <v>39</v>
      </c>
      <c r="AX215" s="13" t="s">
        <v>76</v>
      </c>
      <c r="AY215" s="203" t="s">
        <v>210</v>
      </c>
    </row>
    <row r="216" spans="2:65" s="13" customFormat="1">
      <c r="B216" s="202"/>
      <c r="D216" s="195" t="s">
        <v>221</v>
      </c>
      <c r="E216" s="203" t="s">
        <v>5</v>
      </c>
      <c r="F216" s="204" t="s">
        <v>1620</v>
      </c>
      <c r="H216" s="205">
        <v>0.59699999999999998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221</v>
      </c>
      <c r="AU216" s="203" t="s">
        <v>84</v>
      </c>
      <c r="AV216" s="13" t="s">
        <v>84</v>
      </c>
      <c r="AW216" s="13" t="s">
        <v>39</v>
      </c>
      <c r="AX216" s="13" t="s">
        <v>76</v>
      </c>
      <c r="AY216" s="203" t="s">
        <v>210</v>
      </c>
    </row>
    <row r="217" spans="2:65" s="14" customFormat="1">
      <c r="B217" s="210"/>
      <c r="D217" s="195" t="s">
        <v>221</v>
      </c>
      <c r="E217" s="211" t="s">
        <v>5</v>
      </c>
      <c r="F217" s="212" t="s">
        <v>239</v>
      </c>
      <c r="H217" s="213">
        <v>7.7889999999999997</v>
      </c>
      <c r="I217" s="214"/>
      <c r="L217" s="210"/>
      <c r="M217" s="215"/>
      <c r="N217" s="216"/>
      <c r="O217" s="216"/>
      <c r="P217" s="216"/>
      <c r="Q217" s="216"/>
      <c r="R217" s="216"/>
      <c r="S217" s="216"/>
      <c r="T217" s="217"/>
      <c r="AT217" s="211" t="s">
        <v>221</v>
      </c>
      <c r="AU217" s="211" t="s">
        <v>84</v>
      </c>
      <c r="AV217" s="14" t="s">
        <v>219</v>
      </c>
      <c r="AW217" s="14" t="s">
        <v>39</v>
      </c>
      <c r="AX217" s="14" t="s">
        <v>24</v>
      </c>
      <c r="AY217" s="211" t="s">
        <v>210</v>
      </c>
    </row>
    <row r="218" spans="2:65" s="1" customFormat="1" ht="14.45" customHeight="1">
      <c r="B218" s="181"/>
      <c r="C218" s="182" t="s">
        <v>404</v>
      </c>
      <c r="D218" s="182" t="s">
        <v>214</v>
      </c>
      <c r="E218" s="183" t="s">
        <v>1621</v>
      </c>
      <c r="F218" s="184" t="s">
        <v>1622</v>
      </c>
      <c r="G218" s="185" t="s">
        <v>111</v>
      </c>
      <c r="H218" s="186">
        <v>27.997</v>
      </c>
      <c r="I218" s="187"/>
      <c r="J218" s="188">
        <f>ROUND(I218*H218,2)</f>
        <v>0</v>
      </c>
      <c r="K218" s="184" t="s">
        <v>218</v>
      </c>
      <c r="L218" s="41"/>
      <c r="M218" s="189" t="s">
        <v>5</v>
      </c>
      <c r="N218" s="190" t="s">
        <v>47</v>
      </c>
      <c r="O218" s="42"/>
      <c r="P218" s="191">
        <f>O218*H218</f>
        <v>0</v>
      </c>
      <c r="Q218" s="191">
        <v>2.5100000000000001E-3</v>
      </c>
      <c r="R218" s="191">
        <f>Q218*H218</f>
        <v>7.0272470000000004E-2</v>
      </c>
      <c r="S218" s="191">
        <v>0</v>
      </c>
      <c r="T218" s="192">
        <f>S218*H218</f>
        <v>0</v>
      </c>
      <c r="AR218" s="24" t="s">
        <v>219</v>
      </c>
      <c r="AT218" s="24" t="s">
        <v>214</v>
      </c>
      <c r="AU218" s="24" t="s">
        <v>84</v>
      </c>
      <c r="AY218" s="24" t="s">
        <v>210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4" t="s">
        <v>24</v>
      </c>
      <c r="BK218" s="193">
        <f>ROUND(I218*H218,2)</f>
        <v>0</v>
      </c>
      <c r="BL218" s="24" t="s">
        <v>219</v>
      </c>
      <c r="BM218" s="24" t="s">
        <v>1623</v>
      </c>
    </row>
    <row r="219" spans="2:65" s="12" customFormat="1">
      <c r="B219" s="194"/>
      <c r="D219" s="195" t="s">
        <v>221</v>
      </c>
      <c r="E219" s="196" t="s">
        <v>5</v>
      </c>
      <c r="F219" s="197" t="s">
        <v>1560</v>
      </c>
      <c r="H219" s="196" t="s">
        <v>5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6" t="s">
        <v>221</v>
      </c>
      <c r="AU219" s="196" t="s">
        <v>84</v>
      </c>
      <c r="AV219" s="12" t="s">
        <v>24</v>
      </c>
      <c r="AW219" s="12" t="s">
        <v>39</v>
      </c>
      <c r="AX219" s="12" t="s">
        <v>76</v>
      </c>
      <c r="AY219" s="196" t="s">
        <v>210</v>
      </c>
    </row>
    <row r="220" spans="2:65" s="13" customFormat="1">
      <c r="B220" s="202"/>
      <c r="D220" s="195" t="s">
        <v>221</v>
      </c>
      <c r="E220" s="203" t="s">
        <v>5</v>
      </c>
      <c r="F220" s="204" t="s">
        <v>1624</v>
      </c>
      <c r="H220" s="205">
        <v>5.3250000000000002</v>
      </c>
      <c r="I220" s="206"/>
      <c r="L220" s="202"/>
      <c r="M220" s="207"/>
      <c r="N220" s="208"/>
      <c r="O220" s="208"/>
      <c r="P220" s="208"/>
      <c r="Q220" s="208"/>
      <c r="R220" s="208"/>
      <c r="S220" s="208"/>
      <c r="T220" s="209"/>
      <c r="AT220" s="203" t="s">
        <v>221</v>
      </c>
      <c r="AU220" s="203" t="s">
        <v>84</v>
      </c>
      <c r="AV220" s="13" t="s">
        <v>84</v>
      </c>
      <c r="AW220" s="13" t="s">
        <v>39</v>
      </c>
      <c r="AX220" s="13" t="s">
        <v>76</v>
      </c>
      <c r="AY220" s="203" t="s">
        <v>210</v>
      </c>
    </row>
    <row r="221" spans="2:65" s="13" customFormat="1">
      <c r="B221" s="202"/>
      <c r="D221" s="195" t="s">
        <v>221</v>
      </c>
      <c r="E221" s="203" t="s">
        <v>5</v>
      </c>
      <c r="F221" s="204" t="s">
        <v>1625</v>
      </c>
      <c r="H221" s="205">
        <v>0.79500000000000004</v>
      </c>
      <c r="I221" s="206"/>
      <c r="L221" s="202"/>
      <c r="M221" s="207"/>
      <c r="N221" s="208"/>
      <c r="O221" s="208"/>
      <c r="P221" s="208"/>
      <c r="Q221" s="208"/>
      <c r="R221" s="208"/>
      <c r="S221" s="208"/>
      <c r="T221" s="209"/>
      <c r="AT221" s="203" t="s">
        <v>221</v>
      </c>
      <c r="AU221" s="203" t="s">
        <v>84</v>
      </c>
      <c r="AV221" s="13" t="s">
        <v>84</v>
      </c>
      <c r="AW221" s="13" t="s">
        <v>39</v>
      </c>
      <c r="AX221" s="13" t="s">
        <v>76</v>
      </c>
      <c r="AY221" s="203" t="s">
        <v>210</v>
      </c>
    </row>
    <row r="222" spans="2:65" s="13" customFormat="1">
      <c r="B222" s="202"/>
      <c r="D222" s="195" t="s">
        <v>221</v>
      </c>
      <c r="E222" s="203" t="s">
        <v>5</v>
      </c>
      <c r="F222" s="204" t="s">
        <v>1626</v>
      </c>
      <c r="H222" s="205">
        <v>0.68200000000000005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221</v>
      </c>
      <c r="AU222" s="203" t="s">
        <v>84</v>
      </c>
      <c r="AV222" s="13" t="s">
        <v>84</v>
      </c>
      <c r="AW222" s="13" t="s">
        <v>39</v>
      </c>
      <c r="AX222" s="13" t="s">
        <v>76</v>
      </c>
      <c r="AY222" s="203" t="s">
        <v>210</v>
      </c>
    </row>
    <row r="223" spans="2:65" s="13" customFormat="1">
      <c r="B223" s="202"/>
      <c r="D223" s="195" t="s">
        <v>221</v>
      </c>
      <c r="E223" s="203" t="s">
        <v>5</v>
      </c>
      <c r="F223" s="204" t="s">
        <v>1627</v>
      </c>
      <c r="H223" s="205">
        <v>0.56799999999999995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221</v>
      </c>
      <c r="AU223" s="203" t="s">
        <v>84</v>
      </c>
      <c r="AV223" s="13" t="s">
        <v>84</v>
      </c>
      <c r="AW223" s="13" t="s">
        <v>39</v>
      </c>
      <c r="AX223" s="13" t="s">
        <v>76</v>
      </c>
      <c r="AY223" s="203" t="s">
        <v>210</v>
      </c>
    </row>
    <row r="224" spans="2:65" s="13" customFormat="1">
      <c r="B224" s="202"/>
      <c r="D224" s="195" t="s">
        <v>221</v>
      </c>
      <c r="E224" s="203" t="s">
        <v>5</v>
      </c>
      <c r="F224" s="204" t="s">
        <v>1628</v>
      </c>
      <c r="H224" s="205">
        <v>4.8639999999999999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221</v>
      </c>
      <c r="AU224" s="203" t="s">
        <v>84</v>
      </c>
      <c r="AV224" s="13" t="s">
        <v>84</v>
      </c>
      <c r="AW224" s="13" t="s">
        <v>39</v>
      </c>
      <c r="AX224" s="13" t="s">
        <v>76</v>
      </c>
      <c r="AY224" s="203" t="s">
        <v>210</v>
      </c>
    </row>
    <row r="225" spans="2:65" s="13" customFormat="1">
      <c r="B225" s="202"/>
      <c r="D225" s="195" t="s">
        <v>221</v>
      </c>
      <c r="E225" s="203" t="s">
        <v>5</v>
      </c>
      <c r="F225" s="204" t="s">
        <v>1629</v>
      </c>
      <c r="H225" s="205">
        <v>7.968</v>
      </c>
      <c r="I225" s="206"/>
      <c r="L225" s="202"/>
      <c r="M225" s="207"/>
      <c r="N225" s="208"/>
      <c r="O225" s="208"/>
      <c r="P225" s="208"/>
      <c r="Q225" s="208"/>
      <c r="R225" s="208"/>
      <c r="S225" s="208"/>
      <c r="T225" s="209"/>
      <c r="AT225" s="203" t="s">
        <v>221</v>
      </c>
      <c r="AU225" s="203" t="s">
        <v>84</v>
      </c>
      <c r="AV225" s="13" t="s">
        <v>84</v>
      </c>
      <c r="AW225" s="13" t="s">
        <v>39</v>
      </c>
      <c r="AX225" s="13" t="s">
        <v>76</v>
      </c>
      <c r="AY225" s="203" t="s">
        <v>210</v>
      </c>
    </row>
    <row r="226" spans="2:65" s="13" customFormat="1">
      <c r="B226" s="202"/>
      <c r="D226" s="195" t="s">
        <v>221</v>
      </c>
      <c r="E226" s="203" t="s">
        <v>5</v>
      </c>
      <c r="F226" s="204" t="s">
        <v>1630</v>
      </c>
      <c r="H226" s="205">
        <v>0.499</v>
      </c>
      <c r="I226" s="206"/>
      <c r="L226" s="202"/>
      <c r="M226" s="207"/>
      <c r="N226" s="208"/>
      <c r="O226" s="208"/>
      <c r="P226" s="208"/>
      <c r="Q226" s="208"/>
      <c r="R226" s="208"/>
      <c r="S226" s="208"/>
      <c r="T226" s="209"/>
      <c r="AT226" s="203" t="s">
        <v>221</v>
      </c>
      <c r="AU226" s="203" t="s">
        <v>84</v>
      </c>
      <c r="AV226" s="13" t="s">
        <v>84</v>
      </c>
      <c r="AW226" s="13" t="s">
        <v>39</v>
      </c>
      <c r="AX226" s="13" t="s">
        <v>76</v>
      </c>
      <c r="AY226" s="203" t="s">
        <v>210</v>
      </c>
    </row>
    <row r="227" spans="2:65" s="13" customFormat="1">
      <c r="B227" s="202"/>
      <c r="D227" s="195" t="s">
        <v>221</v>
      </c>
      <c r="E227" s="203" t="s">
        <v>5</v>
      </c>
      <c r="F227" s="204" t="s">
        <v>1631</v>
      </c>
      <c r="H227" s="205">
        <v>0.20399999999999999</v>
      </c>
      <c r="I227" s="206"/>
      <c r="L227" s="202"/>
      <c r="M227" s="207"/>
      <c r="N227" s="208"/>
      <c r="O227" s="208"/>
      <c r="P227" s="208"/>
      <c r="Q227" s="208"/>
      <c r="R227" s="208"/>
      <c r="S227" s="208"/>
      <c r="T227" s="209"/>
      <c r="AT227" s="203" t="s">
        <v>221</v>
      </c>
      <c r="AU227" s="203" t="s">
        <v>84</v>
      </c>
      <c r="AV227" s="13" t="s">
        <v>84</v>
      </c>
      <c r="AW227" s="13" t="s">
        <v>39</v>
      </c>
      <c r="AX227" s="13" t="s">
        <v>76</v>
      </c>
      <c r="AY227" s="203" t="s">
        <v>210</v>
      </c>
    </row>
    <row r="228" spans="2:65" s="12" customFormat="1">
      <c r="B228" s="194"/>
      <c r="D228" s="195" t="s">
        <v>221</v>
      </c>
      <c r="E228" s="196" t="s">
        <v>5</v>
      </c>
      <c r="F228" s="197" t="s">
        <v>1562</v>
      </c>
      <c r="H228" s="196" t="s">
        <v>5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6" t="s">
        <v>221</v>
      </c>
      <c r="AU228" s="196" t="s">
        <v>84</v>
      </c>
      <c r="AV228" s="12" t="s">
        <v>24</v>
      </c>
      <c r="AW228" s="12" t="s">
        <v>39</v>
      </c>
      <c r="AX228" s="12" t="s">
        <v>76</v>
      </c>
      <c r="AY228" s="196" t="s">
        <v>210</v>
      </c>
    </row>
    <row r="229" spans="2:65" s="13" customFormat="1">
      <c r="B229" s="202"/>
      <c r="D229" s="195" t="s">
        <v>221</v>
      </c>
      <c r="E229" s="203" t="s">
        <v>5</v>
      </c>
      <c r="F229" s="204" t="s">
        <v>1632</v>
      </c>
      <c r="H229" s="205">
        <v>2.73</v>
      </c>
      <c r="I229" s="206"/>
      <c r="L229" s="202"/>
      <c r="M229" s="207"/>
      <c r="N229" s="208"/>
      <c r="O229" s="208"/>
      <c r="P229" s="208"/>
      <c r="Q229" s="208"/>
      <c r="R229" s="208"/>
      <c r="S229" s="208"/>
      <c r="T229" s="209"/>
      <c r="AT229" s="203" t="s">
        <v>221</v>
      </c>
      <c r="AU229" s="203" t="s">
        <v>84</v>
      </c>
      <c r="AV229" s="13" t="s">
        <v>84</v>
      </c>
      <c r="AW229" s="13" t="s">
        <v>39</v>
      </c>
      <c r="AX229" s="13" t="s">
        <v>76</v>
      </c>
      <c r="AY229" s="203" t="s">
        <v>210</v>
      </c>
    </row>
    <row r="230" spans="2:65" s="13" customFormat="1">
      <c r="B230" s="202"/>
      <c r="D230" s="195" t="s">
        <v>221</v>
      </c>
      <c r="E230" s="203" t="s">
        <v>5</v>
      </c>
      <c r="F230" s="204" t="s">
        <v>1633</v>
      </c>
      <c r="H230" s="205">
        <v>3.51</v>
      </c>
      <c r="I230" s="206"/>
      <c r="L230" s="202"/>
      <c r="M230" s="207"/>
      <c r="N230" s="208"/>
      <c r="O230" s="208"/>
      <c r="P230" s="208"/>
      <c r="Q230" s="208"/>
      <c r="R230" s="208"/>
      <c r="S230" s="208"/>
      <c r="T230" s="209"/>
      <c r="AT230" s="203" t="s">
        <v>221</v>
      </c>
      <c r="AU230" s="203" t="s">
        <v>84</v>
      </c>
      <c r="AV230" s="13" t="s">
        <v>84</v>
      </c>
      <c r="AW230" s="13" t="s">
        <v>39</v>
      </c>
      <c r="AX230" s="13" t="s">
        <v>76</v>
      </c>
      <c r="AY230" s="203" t="s">
        <v>210</v>
      </c>
    </row>
    <row r="231" spans="2:65" s="13" customFormat="1">
      <c r="B231" s="202"/>
      <c r="D231" s="195" t="s">
        <v>221</v>
      </c>
      <c r="E231" s="203" t="s">
        <v>5</v>
      </c>
      <c r="F231" s="204" t="s">
        <v>1634</v>
      </c>
      <c r="H231" s="205">
        <v>0.54600000000000004</v>
      </c>
      <c r="I231" s="206"/>
      <c r="L231" s="202"/>
      <c r="M231" s="207"/>
      <c r="N231" s="208"/>
      <c r="O231" s="208"/>
      <c r="P231" s="208"/>
      <c r="Q231" s="208"/>
      <c r="R231" s="208"/>
      <c r="S231" s="208"/>
      <c r="T231" s="209"/>
      <c r="AT231" s="203" t="s">
        <v>221</v>
      </c>
      <c r="AU231" s="203" t="s">
        <v>84</v>
      </c>
      <c r="AV231" s="13" t="s">
        <v>84</v>
      </c>
      <c r="AW231" s="13" t="s">
        <v>39</v>
      </c>
      <c r="AX231" s="13" t="s">
        <v>76</v>
      </c>
      <c r="AY231" s="203" t="s">
        <v>210</v>
      </c>
    </row>
    <row r="232" spans="2:65" s="13" customFormat="1">
      <c r="B232" s="202"/>
      <c r="D232" s="195" t="s">
        <v>221</v>
      </c>
      <c r="E232" s="203" t="s">
        <v>5</v>
      </c>
      <c r="F232" s="204" t="s">
        <v>1635</v>
      </c>
      <c r="H232" s="205">
        <v>0.30599999999999999</v>
      </c>
      <c r="I232" s="206"/>
      <c r="L232" s="202"/>
      <c r="M232" s="207"/>
      <c r="N232" s="208"/>
      <c r="O232" s="208"/>
      <c r="P232" s="208"/>
      <c r="Q232" s="208"/>
      <c r="R232" s="208"/>
      <c r="S232" s="208"/>
      <c r="T232" s="209"/>
      <c r="AT232" s="203" t="s">
        <v>221</v>
      </c>
      <c r="AU232" s="203" t="s">
        <v>84</v>
      </c>
      <c r="AV232" s="13" t="s">
        <v>84</v>
      </c>
      <c r="AW232" s="13" t="s">
        <v>39</v>
      </c>
      <c r="AX232" s="13" t="s">
        <v>76</v>
      </c>
      <c r="AY232" s="203" t="s">
        <v>210</v>
      </c>
    </row>
    <row r="233" spans="2:65" s="14" customFormat="1">
      <c r="B233" s="210"/>
      <c r="D233" s="195" t="s">
        <v>221</v>
      </c>
      <c r="E233" s="211" t="s">
        <v>5</v>
      </c>
      <c r="F233" s="212" t="s">
        <v>239</v>
      </c>
      <c r="H233" s="213">
        <v>27.997</v>
      </c>
      <c r="I233" s="214"/>
      <c r="L233" s="210"/>
      <c r="M233" s="215"/>
      <c r="N233" s="216"/>
      <c r="O233" s="216"/>
      <c r="P233" s="216"/>
      <c r="Q233" s="216"/>
      <c r="R233" s="216"/>
      <c r="S233" s="216"/>
      <c r="T233" s="217"/>
      <c r="AT233" s="211" t="s">
        <v>221</v>
      </c>
      <c r="AU233" s="211" t="s">
        <v>84</v>
      </c>
      <c r="AV233" s="14" t="s">
        <v>219</v>
      </c>
      <c r="AW233" s="14" t="s">
        <v>39</v>
      </c>
      <c r="AX233" s="14" t="s">
        <v>24</v>
      </c>
      <c r="AY233" s="211" t="s">
        <v>210</v>
      </c>
    </row>
    <row r="234" spans="2:65" s="1" customFormat="1" ht="20.45" customHeight="1">
      <c r="B234" s="181"/>
      <c r="C234" s="182" t="s">
        <v>410</v>
      </c>
      <c r="D234" s="182" t="s">
        <v>214</v>
      </c>
      <c r="E234" s="183" t="s">
        <v>1636</v>
      </c>
      <c r="F234" s="184" t="s">
        <v>1637</v>
      </c>
      <c r="G234" s="185" t="s">
        <v>111</v>
      </c>
      <c r="H234" s="186">
        <v>27.997</v>
      </c>
      <c r="I234" s="187"/>
      <c r="J234" s="188">
        <f>ROUND(I234*H234,2)</f>
        <v>0</v>
      </c>
      <c r="K234" s="184" t="s">
        <v>218</v>
      </c>
      <c r="L234" s="41"/>
      <c r="M234" s="189" t="s">
        <v>5</v>
      </c>
      <c r="N234" s="190" t="s">
        <v>47</v>
      </c>
      <c r="O234" s="4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AR234" s="24" t="s">
        <v>219</v>
      </c>
      <c r="AT234" s="24" t="s">
        <v>214</v>
      </c>
      <c r="AU234" s="24" t="s">
        <v>84</v>
      </c>
      <c r="AY234" s="24" t="s">
        <v>210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4" t="s">
        <v>24</v>
      </c>
      <c r="BK234" s="193">
        <f>ROUND(I234*H234,2)</f>
        <v>0</v>
      </c>
      <c r="BL234" s="24" t="s">
        <v>219</v>
      </c>
      <c r="BM234" s="24" t="s">
        <v>1638</v>
      </c>
    </row>
    <row r="235" spans="2:65" s="1" customFormat="1" ht="14.45" customHeight="1">
      <c r="B235" s="181"/>
      <c r="C235" s="182" t="s">
        <v>418</v>
      </c>
      <c r="D235" s="182" t="s">
        <v>214</v>
      </c>
      <c r="E235" s="183" t="s">
        <v>1639</v>
      </c>
      <c r="F235" s="184" t="s">
        <v>1640</v>
      </c>
      <c r="G235" s="185" t="s">
        <v>277</v>
      </c>
      <c r="H235" s="186">
        <v>0.14899999999999999</v>
      </c>
      <c r="I235" s="187"/>
      <c r="J235" s="188">
        <f>ROUND(I235*H235,2)</f>
        <v>0</v>
      </c>
      <c r="K235" s="184" t="s">
        <v>218</v>
      </c>
      <c r="L235" s="41"/>
      <c r="M235" s="189" t="s">
        <v>5</v>
      </c>
      <c r="N235" s="190" t="s">
        <v>47</v>
      </c>
      <c r="O235" s="42"/>
      <c r="P235" s="191">
        <f>O235*H235</f>
        <v>0</v>
      </c>
      <c r="Q235" s="191">
        <v>1.0761400000000001</v>
      </c>
      <c r="R235" s="191">
        <f>Q235*H235</f>
        <v>0.16034486000000001</v>
      </c>
      <c r="S235" s="191">
        <v>0</v>
      </c>
      <c r="T235" s="192">
        <f>S235*H235</f>
        <v>0</v>
      </c>
      <c r="AR235" s="24" t="s">
        <v>219</v>
      </c>
      <c r="AT235" s="24" t="s">
        <v>214</v>
      </c>
      <c r="AU235" s="24" t="s">
        <v>84</v>
      </c>
      <c r="AY235" s="24" t="s">
        <v>210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4" t="s">
        <v>24</v>
      </c>
      <c r="BK235" s="193">
        <f>ROUND(I235*H235,2)</f>
        <v>0</v>
      </c>
      <c r="BL235" s="24" t="s">
        <v>219</v>
      </c>
      <c r="BM235" s="24" t="s">
        <v>1641</v>
      </c>
    </row>
    <row r="236" spans="2:65" s="12" customFormat="1">
      <c r="B236" s="194"/>
      <c r="D236" s="195" t="s">
        <v>221</v>
      </c>
      <c r="E236" s="196" t="s">
        <v>5</v>
      </c>
      <c r="F236" s="197" t="s">
        <v>1642</v>
      </c>
      <c r="H236" s="196" t="s">
        <v>5</v>
      </c>
      <c r="I236" s="198"/>
      <c r="L236" s="194"/>
      <c r="M236" s="199"/>
      <c r="N236" s="200"/>
      <c r="O236" s="200"/>
      <c r="P236" s="200"/>
      <c r="Q236" s="200"/>
      <c r="R236" s="200"/>
      <c r="S236" s="200"/>
      <c r="T236" s="201"/>
      <c r="AT236" s="196" t="s">
        <v>221</v>
      </c>
      <c r="AU236" s="196" t="s">
        <v>84</v>
      </c>
      <c r="AV236" s="12" t="s">
        <v>24</v>
      </c>
      <c r="AW236" s="12" t="s">
        <v>39</v>
      </c>
      <c r="AX236" s="12" t="s">
        <v>76</v>
      </c>
      <c r="AY236" s="196" t="s">
        <v>210</v>
      </c>
    </row>
    <row r="237" spans="2:65" s="12" customFormat="1">
      <c r="B237" s="194"/>
      <c r="D237" s="195" t="s">
        <v>221</v>
      </c>
      <c r="E237" s="196" t="s">
        <v>5</v>
      </c>
      <c r="F237" s="197" t="s">
        <v>1560</v>
      </c>
      <c r="H237" s="196" t="s">
        <v>5</v>
      </c>
      <c r="I237" s="198"/>
      <c r="L237" s="194"/>
      <c r="M237" s="199"/>
      <c r="N237" s="200"/>
      <c r="O237" s="200"/>
      <c r="P237" s="200"/>
      <c r="Q237" s="200"/>
      <c r="R237" s="200"/>
      <c r="S237" s="200"/>
      <c r="T237" s="201"/>
      <c r="AT237" s="196" t="s">
        <v>221</v>
      </c>
      <c r="AU237" s="196" t="s">
        <v>84</v>
      </c>
      <c r="AV237" s="12" t="s">
        <v>24</v>
      </c>
      <c r="AW237" s="12" t="s">
        <v>39</v>
      </c>
      <c r="AX237" s="12" t="s">
        <v>76</v>
      </c>
      <c r="AY237" s="196" t="s">
        <v>210</v>
      </c>
    </row>
    <row r="238" spans="2:65" s="13" customFormat="1">
      <c r="B238" s="202"/>
      <c r="D238" s="195" t="s">
        <v>221</v>
      </c>
      <c r="E238" s="203" t="s">
        <v>5</v>
      </c>
      <c r="F238" s="204" t="s">
        <v>1643</v>
      </c>
      <c r="H238" s="205">
        <v>2.4E-2</v>
      </c>
      <c r="I238" s="206"/>
      <c r="L238" s="202"/>
      <c r="M238" s="207"/>
      <c r="N238" s="208"/>
      <c r="O238" s="208"/>
      <c r="P238" s="208"/>
      <c r="Q238" s="208"/>
      <c r="R238" s="208"/>
      <c r="S238" s="208"/>
      <c r="T238" s="209"/>
      <c r="AT238" s="203" t="s">
        <v>221</v>
      </c>
      <c r="AU238" s="203" t="s">
        <v>84</v>
      </c>
      <c r="AV238" s="13" t="s">
        <v>84</v>
      </c>
      <c r="AW238" s="13" t="s">
        <v>39</v>
      </c>
      <c r="AX238" s="13" t="s">
        <v>76</v>
      </c>
      <c r="AY238" s="203" t="s">
        <v>210</v>
      </c>
    </row>
    <row r="239" spans="2:65" s="13" customFormat="1">
      <c r="B239" s="202"/>
      <c r="D239" s="195" t="s">
        <v>221</v>
      </c>
      <c r="E239" s="203" t="s">
        <v>5</v>
      </c>
      <c r="F239" s="204" t="s">
        <v>1644</v>
      </c>
      <c r="H239" s="205">
        <v>4.0000000000000001E-3</v>
      </c>
      <c r="I239" s="206"/>
      <c r="L239" s="202"/>
      <c r="M239" s="207"/>
      <c r="N239" s="208"/>
      <c r="O239" s="208"/>
      <c r="P239" s="208"/>
      <c r="Q239" s="208"/>
      <c r="R239" s="208"/>
      <c r="S239" s="208"/>
      <c r="T239" s="209"/>
      <c r="AT239" s="203" t="s">
        <v>221</v>
      </c>
      <c r="AU239" s="203" t="s">
        <v>84</v>
      </c>
      <c r="AV239" s="13" t="s">
        <v>84</v>
      </c>
      <c r="AW239" s="13" t="s">
        <v>39</v>
      </c>
      <c r="AX239" s="13" t="s">
        <v>76</v>
      </c>
      <c r="AY239" s="203" t="s">
        <v>210</v>
      </c>
    </row>
    <row r="240" spans="2:65" s="13" customFormat="1">
      <c r="B240" s="202"/>
      <c r="D240" s="195" t="s">
        <v>221</v>
      </c>
      <c r="E240" s="203" t="s">
        <v>5</v>
      </c>
      <c r="F240" s="204" t="s">
        <v>1645</v>
      </c>
      <c r="H240" s="205">
        <v>3.0000000000000001E-3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221</v>
      </c>
      <c r="AU240" s="203" t="s">
        <v>84</v>
      </c>
      <c r="AV240" s="13" t="s">
        <v>84</v>
      </c>
      <c r="AW240" s="13" t="s">
        <v>39</v>
      </c>
      <c r="AX240" s="13" t="s">
        <v>76</v>
      </c>
      <c r="AY240" s="203" t="s">
        <v>210</v>
      </c>
    </row>
    <row r="241" spans="2:65" s="13" customFormat="1">
      <c r="B241" s="202"/>
      <c r="D241" s="195" t="s">
        <v>221</v>
      </c>
      <c r="E241" s="203" t="s">
        <v>5</v>
      </c>
      <c r="F241" s="204" t="s">
        <v>1646</v>
      </c>
      <c r="H241" s="205">
        <v>3.0000000000000001E-3</v>
      </c>
      <c r="I241" s="206"/>
      <c r="L241" s="202"/>
      <c r="M241" s="207"/>
      <c r="N241" s="208"/>
      <c r="O241" s="208"/>
      <c r="P241" s="208"/>
      <c r="Q241" s="208"/>
      <c r="R241" s="208"/>
      <c r="S241" s="208"/>
      <c r="T241" s="209"/>
      <c r="AT241" s="203" t="s">
        <v>221</v>
      </c>
      <c r="AU241" s="203" t="s">
        <v>84</v>
      </c>
      <c r="AV241" s="13" t="s">
        <v>84</v>
      </c>
      <c r="AW241" s="13" t="s">
        <v>39</v>
      </c>
      <c r="AX241" s="13" t="s">
        <v>76</v>
      </c>
      <c r="AY241" s="203" t="s">
        <v>210</v>
      </c>
    </row>
    <row r="242" spans="2:65" s="13" customFormat="1">
      <c r="B242" s="202"/>
      <c r="D242" s="195" t="s">
        <v>221</v>
      </c>
      <c r="E242" s="203" t="s">
        <v>5</v>
      </c>
      <c r="F242" s="204" t="s">
        <v>1647</v>
      </c>
      <c r="H242" s="205">
        <v>2.1999999999999999E-2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221</v>
      </c>
      <c r="AU242" s="203" t="s">
        <v>84</v>
      </c>
      <c r="AV242" s="13" t="s">
        <v>84</v>
      </c>
      <c r="AW242" s="13" t="s">
        <v>39</v>
      </c>
      <c r="AX242" s="13" t="s">
        <v>76</v>
      </c>
      <c r="AY242" s="203" t="s">
        <v>210</v>
      </c>
    </row>
    <row r="243" spans="2:65" s="13" customFormat="1">
      <c r="B243" s="202"/>
      <c r="D243" s="195" t="s">
        <v>221</v>
      </c>
      <c r="E243" s="203" t="s">
        <v>5</v>
      </c>
      <c r="F243" s="204" t="s">
        <v>1648</v>
      </c>
      <c r="H243" s="205">
        <v>2.4E-2</v>
      </c>
      <c r="I243" s="206"/>
      <c r="L243" s="202"/>
      <c r="M243" s="207"/>
      <c r="N243" s="208"/>
      <c r="O243" s="208"/>
      <c r="P243" s="208"/>
      <c r="Q243" s="208"/>
      <c r="R243" s="208"/>
      <c r="S243" s="208"/>
      <c r="T243" s="209"/>
      <c r="AT243" s="203" t="s">
        <v>221</v>
      </c>
      <c r="AU243" s="203" t="s">
        <v>84</v>
      </c>
      <c r="AV243" s="13" t="s">
        <v>84</v>
      </c>
      <c r="AW243" s="13" t="s">
        <v>39</v>
      </c>
      <c r="AX243" s="13" t="s">
        <v>76</v>
      </c>
      <c r="AY243" s="203" t="s">
        <v>210</v>
      </c>
    </row>
    <row r="244" spans="2:65" s="13" customFormat="1">
      <c r="B244" s="202"/>
      <c r="D244" s="195" t="s">
        <v>221</v>
      </c>
      <c r="E244" s="203" t="s">
        <v>5</v>
      </c>
      <c r="F244" s="204" t="s">
        <v>1649</v>
      </c>
      <c r="H244" s="205">
        <v>2E-3</v>
      </c>
      <c r="I244" s="206"/>
      <c r="L244" s="202"/>
      <c r="M244" s="207"/>
      <c r="N244" s="208"/>
      <c r="O244" s="208"/>
      <c r="P244" s="208"/>
      <c r="Q244" s="208"/>
      <c r="R244" s="208"/>
      <c r="S244" s="208"/>
      <c r="T244" s="209"/>
      <c r="AT244" s="203" t="s">
        <v>221</v>
      </c>
      <c r="AU244" s="203" t="s">
        <v>84</v>
      </c>
      <c r="AV244" s="13" t="s">
        <v>84</v>
      </c>
      <c r="AW244" s="13" t="s">
        <v>39</v>
      </c>
      <c r="AX244" s="13" t="s">
        <v>76</v>
      </c>
      <c r="AY244" s="203" t="s">
        <v>210</v>
      </c>
    </row>
    <row r="245" spans="2:65" s="13" customFormat="1">
      <c r="B245" s="202"/>
      <c r="D245" s="195" t="s">
        <v>221</v>
      </c>
      <c r="E245" s="203" t="s">
        <v>5</v>
      </c>
      <c r="F245" s="204" t="s">
        <v>1650</v>
      </c>
      <c r="H245" s="205">
        <v>1E-3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221</v>
      </c>
      <c r="AU245" s="203" t="s">
        <v>84</v>
      </c>
      <c r="AV245" s="13" t="s">
        <v>84</v>
      </c>
      <c r="AW245" s="13" t="s">
        <v>39</v>
      </c>
      <c r="AX245" s="13" t="s">
        <v>76</v>
      </c>
      <c r="AY245" s="203" t="s">
        <v>210</v>
      </c>
    </row>
    <row r="246" spans="2:65" s="13" customFormat="1">
      <c r="B246" s="202"/>
      <c r="D246" s="195" t="s">
        <v>221</v>
      </c>
      <c r="E246" s="203" t="s">
        <v>5</v>
      </c>
      <c r="F246" s="204" t="s">
        <v>1651</v>
      </c>
      <c r="H246" s="205">
        <v>1.6E-2</v>
      </c>
      <c r="I246" s="206"/>
      <c r="L246" s="202"/>
      <c r="M246" s="207"/>
      <c r="N246" s="208"/>
      <c r="O246" s="208"/>
      <c r="P246" s="208"/>
      <c r="Q246" s="208"/>
      <c r="R246" s="208"/>
      <c r="S246" s="208"/>
      <c r="T246" s="209"/>
      <c r="AT246" s="203" t="s">
        <v>221</v>
      </c>
      <c r="AU246" s="203" t="s">
        <v>84</v>
      </c>
      <c r="AV246" s="13" t="s">
        <v>84</v>
      </c>
      <c r="AW246" s="13" t="s">
        <v>39</v>
      </c>
      <c r="AX246" s="13" t="s">
        <v>76</v>
      </c>
      <c r="AY246" s="203" t="s">
        <v>210</v>
      </c>
    </row>
    <row r="247" spans="2:65" s="13" customFormat="1">
      <c r="B247" s="202"/>
      <c r="D247" s="195" t="s">
        <v>221</v>
      </c>
      <c r="E247" s="203" t="s">
        <v>5</v>
      </c>
      <c r="F247" s="204" t="s">
        <v>1652</v>
      </c>
      <c r="H247" s="205">
        <v>6.0000000000000001E-3</v>
      </c>
      <c r="I247" s="206"/>
      <c r="L247" s="202"/>
      <c r="M247" s="207"/>
      <c r="N247" s="208"/>
      <c r="O247" s="208"/>
      <c r="P247" s="208"/>
      <c r="Q247" s="208"/>
      <c r="R247" s="208"/>
      <c r="S247" s="208"/>
      <c r="T247" s="209"/>
      <c r="AT247" s="203" t="s">
        <v>221</v>
      </c>
      <c r="AU247" s="203" t="s">
        <v>84</v>
      </c>
      <c r="AV247" s="13" t="s">
        <v>84</v>
      </c>
      <c r="AW247" s="13" t="s">
        <v>39</v>
      </c>
      <c r="AX247" s="13" t="s">
        <v>76</v>
      </c>
      <c r="AY247" s="203" t="s">
        <v>210</v>
      </c>
    </row>
    <row r="248" spans="2:65" s="13" customFormat="1">
      <c r="B248" s="202"/>
      <c r="D248" s="195" t="s">
        <v>221</v>
      </c>
      <c r="E248" s="203" t="s">
        <v>5</v>
      </c>
      <c r="F248" s="204" t="s">
        <v>1653</v>
      </c>
      <c r="H248" s="205">
        <v>8.9999999999999993E-3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221</v>
      </c>
      <c r="AU248" s="203" t="s">
        <v>84</v>
      </c>
      <c r="AV248" s="13" t="s">
        <v>84</v>
      </c>
      <c r="AW248" s="13" t="s">
        <v>39</v>
      </c>
      <c r="AX248" s="13" t="s">
        <v>76</v>
      </c>
      <c r="AY248" s="203" t="s">
        <v>210</v>
      </c>
    </row>
    <row r="249" spans="2:65" s="12" customFormat="1">
      <c r="B249" s="194"/>
      <c r="D249" s="195" t="s">
        <v>221</v>
      </c>
      <c r="E249" s="196" t="s">
        <v>5</v>
      </c>
      <c r="F249" s="197" t="s">
        <v>1562</v>
      </c>
      <c r="H249" s="196" t="s">
        <v>5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6" t="s">
        <v>221</v>
      </c>
      <c r="AU249" s="196" t="s">
        <v>84</v>
      </c>
      <c r="AV249" s="12" t="s">
        <v>24</v>
      </c>
      <c r="AW249" s="12" t="s">
        <v>39</v>
      </c>
      <c r="AX249" s="12" t="s">
        <v>76</v>
      </c>
      <c r="AY249" s="196" t="s">
        <v>210</v>
      </c>
    </row>
    <row r="250" spans="2:65" s="13" customFormat="1">
      <c r="B250" s="202"/>
      <c r="D250" s="195" t="s">
        <v>221</v>
      </c>
      <c r="E250" s="203" t="s">
        <v>5</v>
      </c>
      <c r="F250" s="204" t="s">
        <v>1654</v>
      </c>
      <c r="H250" s="205">
        <v>1.2E-2</v>
      </c>
      <c r="I250" s="206"/>
      <c r="L250" s="202"/>
      <c r="M250" s="207"/>
      <c r="N250" s="208"/>
      <c r="O250" s="208"/>
      <c r="P250" s="208"/>
      <c r="Q250" s="208"/>
      <c r="R250" s="208"/>
      <c r="S250" s="208"/>
      <c r="T250" s="209"/>
      <c r="AT250" s="203" t="s">
        <v>221</v>
      </c>
      <c r="AU250" s="203" t="s">
        <v>84</v>
      </c>
      <c r="AV250" s="13" t="s">
        <v>84</v>
      </c>
      <c r="AW250" s="13" t="s">
        <v>39</v>
      </c>
      <c r="AX250" s="13" t="s">
        <v>76</v>
      </c>
      <c r="AY250" s="203" t="s">
        <v>210</v>
      </c>
    </row>
    <row r="251" spans="2:65" s="13" customFormat="1">
      <c r="B251" s="202"/>
      <c r="D251" s="195" t="s">
        <v>221</v>
      </c>
      <c r="E251" s="203" t="s">
        <v>5</v>
      </c>
      <c r="F251" s="204" t="s">
        <v>1655</v>
      </c>
      <c r="H251" s="205">
        <v>1.0999999999999999E-2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221</v>
      </c>
      <c r="AU251" s="203" t="s">
        <v>84</v>
      </c>
      <c r="AV251" s="13" t="s">
        <v>84</v>
      </c>
      <c r="AW251" s="13" t="s">
        <v>39</v>
      </c>
      <c r="AX251" s="13" t="s">
        <v>76</v>
      </c>
      <c r="AY251" s="203" t="s">
        <v>210</v>
      </c>
    </row>
    <row r="252" spans="2:65" s="13" customFormat="1">
      <c r="B252" s="202"/>
      <c r="D252" s="195" t="s">
        <v>221</v>
      </c>
      <c r="E252" s="203" t="s">
        <v>5</v>
      </c>
      <c r="F252" s="204" t="s">
        <v>1656</v>
      </c>
      <c r="H252" s="205">
        <v>2E-3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221</v>
      </c>
      <c r="AU252" s="203" t="s">
        <v>84</v>
      </c>
      <c r="AV252" s="13" t="s">
        <v>84</v>
      </c>
      <c r="AW252" s="13" t="s">
        <v>39</v>
      </c>
      <c r="AX252" s="13" t="s">
        <v>76</v>
      </c>
      <c r="AY252" s="203" t="s">
        <v>210</v>
      </c>
    </row>
    <row r="253" spans="2:65" s="13" customFormat="1">
      <c r="B253" s="202"/>
      <c r="D253" s="195" t="s">
        <v>221</v>
      </c>
      <c r="E253" s="203" t="s">
        <v>5</v>
      </c>
      <c r="F253" s="204" t="s">
        <v>1657</v>
      </c>
      <c r="H253" s="205">
        <v>1E-3</v>
      </c>
      <c r="I253" s="206"/>
      <c r="L253" s="202"/>
      <c r="M253" s="207"/>
      <c r="N253" s="208"/>
      <c r="O253" s="208"/>
      <c r="P253" s="208"/>
      <c r="Q253" s="208"/>
      <c r="R253" s="208"/>
      <c r="S253" s="208"/>
      <c r="T253" s="209"/>
      <c r="AT253" s="203" t="s">
        <v>221</v>
      </c>
      <c r="AU253" s="203" t="s">
        <v>84</v>
      </c>
      <c r="AV253" s="13" t="s">
        <v>84</v>
      </c>
      <c r="AW253" s="13" t="s">
        <v>39</v>
      </c>
      <c r="AX253" s="13" t="s">
        <v>76</v>
      </c>
      <c r="AY253" s="203" t="s">
        <v>210</v>
      </c>
    </row>
    <row r="254" spans="2:65" s="13" customFormat="1">
      <c r="B254" s="202"/>
      <c r="D254" s="195" t="s">
        <v>221</v>
      </c>
      <c r="E254" s="203" t="s">
        <v>5</v>
      </c>
      <c r="F254" s="204" t="s">
        <v>1658</v>
      </c>
      <c r="H254" s="205">
        <v>8.9999999999999993E-3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221</v>
      </c>
      <c r="AU254" s="203" t="s">
        <v>84</v>
      </c>
      <c r="AV254" s="13" t="s">
        <v>84</v>
      </c>
      <c r="AW254" s="13" t="s">
        <v>39</v>
      </c>
      <c r="AX254" s="13" t="s">
        <v>76</v>
      </c>
      <c r="AY254" s="203" t="s">
        <v>210</v>
      </c>
    </row>
    <row r="255" spans="2:65" s="14" customFormat="1">
      <c r="B255" s="210"/>
      <c r="D255" s="195" t="s">
        <v>221</v>
      </c>
      <c r="E255" s="211" t="s">
        <v>5</v>
      </c>
      <c r="F255" s="212" t="s">
        <v>239</v>
      </c>
      <c r="H255" s="213">
        <v>0.14899999999999999</v>
      </c>
      <c r="I255" s="214"/>
      <c r="L255" s="210"/>
      <c r="M255" s="215"/>
      <c r="N255" s="216"/>
      <c r="O255" s="216"/>
      <c r="P255" s="216"/>
      <c r="Q255" s="216"/>
      <c r="R255" s="216"/>
      <c r="S255" s="216"/>
      <c r="T255" s="217"/>
      <c r="AT255" s="211" t="s">
        <v>221</v>
      </c>
      <c r="AU255" s="211" t="s">
        <v>84</v>
      </c>
      <c r="AV255" s="14" t="s">
        <v>219</v>
      </c>
      <c r="AW255" s="14" t="s">
        <v>39</v>
      </c>
      <c r="AX255" s="14" t="s">
        <v>24</v>
      </c>
      <c r="AY255" s="211" t="s">
        <v>210</v>
      </c>
    </row>
    <row r="256" spans="2:65" s="1" customFormat="1" ht="20.45" customHeight="1">
      <c r="B256" s="181"/>
      <c r="C256" s="182" t="s">
        <v>424</v>
      </c>
      <c r="D256" s="182" t="s">
        <v>214</v>
      </c>
      <c r="E256" s="183" t="s">
        <v>1659</v>
      </c>
      <c r="F256" s="184" t="s">
        <v>1660</v>
      </c>
      <c r="G256" s="185" t="s">
        <v>217</v>
      </c>
      <c r="H256" s="186">
        <v>9</v>
      </c>
      <c r="I256" s="187"/>
      <c r="J256" s="188">
        <f>ROUND(I256*H256,2)</f>
        <v>0</v>
      </c>
      <c r="K256" s="184" t="s">
        <v>218</v>
      </c>
      <c r="L256" s="41"/>
      <c r="M256" s="189" t="s">
        <v>5</v>
      </c>
      <c r="N256" s="190" t="s">
        <v>47</v>
      </c>
      <c r="O256" s="42"/>
      <c r="P256" s="191">
        <f>O256*H256</f>
        <v>0</v>
      </c>
      <c r="Q256" s="191">
        <v>0.2429</v>
      </c>
      <c r="R256" s="191">
        <f>Q256*H256</f>
        <v>2.1861000000000002</v>
      </c>
      <c r="S256" s="191">
        <v>0</v>
      </c>
      <c r="T256" s="192">
        <f>S256*H256</f>
        <v>0</v>
      </c>
      <c r="AR256" s="24" t="s">
        <v>219</v>
      </c>
      <c r="AT256" s="24" t="s">
        <v>214</v>
      </c>
      <c r="AU256" s="24" t="s">
        <v>84</v>
      </c>
      <c r="AY256" s="24" t="s">
        <v>210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4" t="s">
        <v>24</v>
      </c>
      <c r="BK256" s="193">
        <f>ROUND(I256*H256,2)</f>
        <v>0</v>
      </c>
      <c r="BL256" s="24" t="s">
        <v>219</v>
      </c>
      <c r="BM256" s="24" t="s">
        <v>1661</v>
      </c>
    </row>
    <row r="257" spans="2:65" s="13" customFormat="1">
      <c r="B257" s="202"/>
      <c r="D257" s="195" t="s">
        <v>221</v>
      </c>
      <c r="E257" s="203" t="s">
        <v>5</v>
      </c>
      <c r="F257" s="204" t="s">
        <v>1662</v>
      </c>
      <c r="H257" s="205">
        <v>9</v>
      </c>
      <c r="I257" s="206"/>
      <c r="L257" s="202"/>
      <c r="M257" s="207"/>
      <c r="N257" s="208"/>
      <c r="O257" s="208"/>
      <c r="P257" s="208"/>
      <c r="Q257" s="208"/>
      <c r="R257" s="208"/>
      <c r="S257" s="208"/>
      <c r="T257" s="209"/>
      <c r="AT257" s="203" t="s">
        <v>221</v>
      </c>
      <c r="AU257" s="203" t="s">
        <v>84</v>
      </c>
      <c r="AV257" s="13" t="s">
        <v>84</v>
      </c>
      <c r="AW257" s="13" t="s">
        <v>39</v>
      </c>
      <c r="AX257" s="13" t="s">
        <v>24</v>
      </c>
      <c r="AY257" s="203" t="s">
        <v>210</v>
      </c>
    </row>
    <row r="258" spans="2:65" s="1" customFormat="1" ht="14.45" customHeight="1">
      <c r="B258" s="181"/>
      <c r="C258" s="218" t="s">
        <v>431</v>
      </c>
      <c r="D258" s="218" t="s">
        <v>374</v>
      </c>
      <c r="E258" s="219" t="s">
        <v>1663</v>
      </c>
      <c r="F258" s="220" t="s">
        <v>1664</v>
      </c>
      <c r="G258" s="221" t="s">
        <v>217</v>
      </c>
      <c r="H258" s="222">
        <v>9</v>
      </c>
      <c r="I258" s="223"/>
      <c r="J258" s="224">
        <f>ROUND(I258*H258,2)</f>
        <v>0</v>
      </c>
      <c r="K258" s="220" t="s">
        <v>5</v>
      </c>
      <c r="L258" s="225"/>
      <c r="M258" s="226" t="s">
        <v>5</v>
      </c>
      <c r="N258" s="227" t="s">
        <v>47</v>
      </c>
      <c r="O258" s="42"/>
      <c r="P258" s="191">
        <f>O258*H258</f>
        <v>0</v>
      </c>
      <c r="Q258" s="191">
        <v>0.10100000000000001</v>
      </c>
      <c r="R258" s="191">
        <f>Q258*H258</f>
        <v>0.90900000000000003</v>
      </c>
      <c r="S258" s="191">
        <v>0</v>
      </c>
      <c r="T258" s="192">
        <f>S258*H258</f>
        <v>0</v>
      </c>
      <c r="AR258" s="24" t="s">
        <v>256</v>
      </c>
      <c r="AT258" s="24" t="s">
        <v>374</v>
      </c>
      <c r="AU258" s="24" t="s">
        <v>84</v>
      </c>
      <c r="AY258" s="24" t="s">
        <v>210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4" t="s">
        <v>24</v>
      </c>
      <c r="BK258" s="193">
        <f>ROUND(I258*H258,2)</f>
        <v>0</v>
      </c>
      <c r="BL258" s="24" t="s">
        <v>219</v>
      </c>
      <c r="BM258" s="24" t="s">
        <v>1665</v>
      </c>
    </row>
    <row r="259" spans="2:65" s="1" customFormat="1" ht="20.45" customHeight="1">
      <c r="B259" s="181"/>
      <c r="C259" s="182" t="s">
        <v>435</v>
      </c>
      <c r="D259" s="182" t="s">
        <v>214</v>
      </c>
      <c r="E259" s="183" t="s">
        <v>1666</v>
      </c>
      <c r="F259" s="184" t="s">
        <v>1667</v>
      </c>
      <c r="G259" s="185" t="s">
        <v>217</v>
      </c>
      <c r="H259" s="186">
        <v>4</v>
      </c>
      <c r="I259" s="187"/>
      <c r="J259" s="188">
        <f>ROUND(I259*H259,2)</f>
        <v>0</v>
      </c>
      <c r="K259" s="184" t="s">
        <v>218</v>
      </c>
      <c r="L259" s="41"/>
      <c r="M259" s="189" t="s">
        <v>5</v>
      </c>
      <c r="N259" s="190" t="s">
        <v>47</v>
      </c>
      <c r="O259" s="42"/>
      <c r="P259" s="191">
        <f>O259*H259</f>
        <v>0</v>
      </c>
      <c r="Q259" s="191">
        <v>0.48580000000000001</v>
      </c>
      <c r="R259" s="191">
        <f>Q259*H259</f>
        <v>1.9432</v>
      </c>
      <c r="S259" s="191">
        <v>0</v>
      </c>
      <c r="T259" s="192">
        <f>S259*H259</f>
        <v>0</v>
      </c>
      <c r="AR259" s="24" t="s">
        <v>219</v>
      </c>
      <c r="AT259" s="24" t="s">
        <v>214</v>
      </c>
      <c r="AU259" s="24" t="s">
        <v>84</v>
      </c>
      <c r="AY259" s="24" t="s">
        <v>210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4" t="s">
        <v>24</v>
      </c>
      <c r="BK259" s="193">
        <f>ROUND(I259*H259,2)</f>
        <v>0</v>
      </c>
      <c r="BL259" s="24" t="s">
        <v>219</v>
      </c>
      <c r="BM259" s="24" t="s">
        <v>1668</v>
      </c>
    </row>
    <row r="260" spans="2:65" s="13" customFormat="1">
      <c r="B260" s="202"/>
      <c r="D260" s="195" t="s">
        <v>221</v>
      </c>
      <c r="E260" s="203" t="s">
        <v>5</v>
      </c>
      <c r="F260" s="204" t="s">
        <v>1669</v>
      </c>
      <c r="H260" s="205">
        <v>4</v>
      </c>
      <c r="I260" s="206"/>
      <c r="L260" s="202"/>
      <c r="M260" s="207"/>
      <c r="N260" s="208"/>
      <c r="O260" s="208"/>
      <c r="P260" s="208"/>
      <c r="Q260" s="208"/>
      <c r="R260" s="208"/>
      <c r="S260" s="208"/>
      <c r="T260" s="209"/>
      <c r="AT260" s="203" t="s">
        <v>221</v>
      </c>
      <c r="AU260" s="203" t="s">
        <v>84</v>
      </c>
      <c r="AV260" s="13" t="s">
        <v>84</v>
      </c>
      <c r="AW260" s="13" t="s">
        <v>39</v>
      </c>
      <c r="AX260" s="13" t="s">
        <v>24</v>
      </c>
      <c r="AY260" s="203" t="s">
        <v>210</v>
      </c>
    </row>
    <row r="261" spans="2:65" s="1" customFormat="1" ht="14.45" customHeight="1">
      <c r="B261" s="181"/>
      <c r="C261" s="218" t="s">
        <v>439</v>
      </c>
      <c r="D261" s="218" t="s">
        <v>374</v>
      </c>
      <c r="E261" s="219" t="s">
        <v>1670</v>
      </c>
      <c r="F261" s="220" t="s">
        <v>1671</v>
      </c>
      <c r="G261" s="221" t="s">
        <v>217</v>
      </c>
      <c r="H261" s="222">
        <v>4</v>
      </c>
      <c r="I261" s="223"/>
      <c r="J261" s="224">
        <f>ROUND(I261*H261,2)</f>
        <v>0</v>
      </c>
      <c r="K261" s="220" t="s">
        <v>5</v>
      </c>
      <c r="L261" s="225"/>
      <c r="M261" s="226" t="s">
        <v>5</v>
      </c>
      <c r="N261" s="227" t="s">
        <v>47</v>
      </c>
      <c r="O261" s="42"/>
      <c r="P261" s="191">
        <f>O261*H261</f>
        <v>0</v>
      </c>
      <c r="Q261" s="191">
        <v>0.10100000000000001</v>
      </c>
      <c r="R261" s="191">
        <f>Q261*H261</f>
        <v>0.40400000000000003</v>
      </c>
      <c r="S261" s="191">
        <v>0</v>
      </c>
      <c r="T261" s="192">
        <f>S261*H261</f>
        <v>0</v>
      </c>
      <c r="AR261" s="24" t="s">
        <v>256</v>
      </c>
      <c r="AT261" s="24" t="s">
        <v>374</v>
      </c>
      <c r="AU261" s="24" t="s">
        <v>84</v>
      </c>
      <c r="AY261" s="24" t="s">
        <v>210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4" t="s">
        <v>24</v>
      </c>
      <c r="BK261" s="193">
        <f>ROUND(I261*H261,2)</f>
        <v>0</v>
      </c>
      <c r="BL261" s="24" t="s">
        <v>219</v>
      </c>
      <c r="BM261" s="24" t="s">
        <v>1672</v>
      </c>
    </row>
    <row r="262" spans="2:65" s="1" customFormat="1" ht="14.45" customHeight="1">
      <c r="B262" s="181"/>
      <c r="C262" s="182" t="s">
        <v>443</v>
      </c>
      <c r="D262" s="182" t="s">
        <v>214</v>
      </c>
      <c r="E262" s="183" t="s">
        <v>1673</v>
      </c>
      <c r="F262" s="184" t="s">
        <v>1674</v>
      </c>
      <c r="G262" s="185" t="s">
        <v>217</v>
      </c>
      <c r="H262" s="186">
        <v>2</v>
      </c>
      <c r="I262" s="187"/>
      <c r="J262" s="188">
        <f>ROUND(I262*H262,2)</f>
        <v>0</v>
      </c>
      <c r="K262" s="184" t="s">
        <v>218</v>
      </c>
      <c r="L262" s="41"/>
      <c r="M262" s="189" t="s">
        <v>5</v>
      </c>
      <c r="N262" s="190" t="s">
        <v>47</v>
      </c>
      <c r="O262" s="42"/>
      <c r="P262" s="191">
        <f>O262*H262</f>
        <v>0</v>
      </c>
      <c r="Q262" s="191">
        <v>0.17488799999999999</v>
      </c>
      <c r="R262" s="191">
        <f>Q262*H262</f>
        <v>0.34977599999999998</v>
      </c>
      <c r="S262" s="191">
        <v>0</v>
      </c>
      <c r="T262" s="192">
        <f>S262*H262</f>
        <v>0</v>
      </c>
      <c r="AR262" s="24" t="s">
        <v>219</v>
      </c>
      <c r="AT262" s="24" t="s">
        <v>214</v>
      </c>
      <c r="AU262" s="24" t="s">
        <v>84</v>
      </c>
      <c r="AY262" s="24" t="s">
        <v>210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4" t="s">
        <v>24</v>
      </c>
      <c r="BK262" s="193">
        <f>ROUND(I262*H262,2)</f>
        <v>0</v>
      </c>
      <c r="BL262" s="24" t="s">
        <v>219</v>
      </c>
      <c r="BM262" s="24" t="s">
        <v>1675</v>
      </c>
    </row>
    <row r="263" spans="2:65" s="1" customFormat="1" ht="14.45" customHeight="1">
      <c r="B263" s="181"/>
      <c r="C263" s="218" t="s">
        <v>447</v>
      </c>
      <c r="D263" s="218" t="s">
        <v>374</v>
      </c>
      <c r="E263" s="219" t="s">
        <v>1676</v>
      </c>
      <c r="F263" s="220" t="s">
        <v>1677</v>
      </c>
      <c r="G263" s="221" t="s">
        <v>217</v>
      </c>
      <c r="H263" s="222">
        <v>2</v>
      </c>
      <c r="I263" s="223"/>
      <c r="J263" s="224">
        <f>ROUND(I263*H263,2)</f>
        <v>0</v>
      </c>
      <c r="K263" s="220" t="s">
        <v>5</v>
      </c>
      <c r="L263" s="225"/>
      <c r="M263" s="226" t="s">
        <v>5</v>
      </c>
      <c r="N263" s="227" t="s">
        <v>47</v>
      </c>
      <c r="O263" s="42"/>
      <c r="P263" s="191">
        <f>O263*H263</f>
        <v>0</v>
      </c>
      <c r="Q263" s="191">
        <v>3.6799999999999999E-2</v>
      </c>
      <c r="R263" s="191">
        <f>Q263*H263</f>
        <v>7.3599999999999999E-2</v>
      </c>
      <c r="S263" s="191">
        <v>0</v>
      </c>
      <c r="T263" s="192">
        <f>S263*H263</f>
        <v>0</v>
      </c>
      <c r="AR263" s="24" t="s">
        <v>256</v>
      </c>
      <c r="AT263" s="24" t="s">
        <v>374</v>
      </c>
      <c r="AU263" s="24" t="s">
        <v>84</v>
      </c>
      <c r="AY263" s="24" t="s">
        <v>210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4" t="s">
        <v>24</v>
      </c>
      <c r="BK263" s="193">
        <f>ROUND(I263*H263,2)</f>
        <v>0</v>
      </c>
      <c r="BL263" s="24" t="s">
        <v>219</v>
      </c>
      <c r="BM263" s="24" t="s">
        <v>1678</v>
      </c>
    </row>
    <row r="264" spans="2:65" s="1" customFormat="1" ht="20.45" customHeight="1">
      <c r="B264" s="181"/>
      <c r="C264" s="182" t="s">
        <v>451</v>
      </c>
      <c r="D264" s="182" t="s">
        <v>214</v>
      </c>
      <c r="E264" s="183" t="s">
        <v>1679</v>
      </c>
      <c r="F264" s="184" t="s">
        <v>1680</v>
      </c>
      <c r="G264" s="185" t="s">
        <v>510</v>
      </c>
      <c r="H264" s="186">
        <v>6.5750000000000002</v>
      </c>
      <c r="I264" s="187"/>
      <c r="J264" s="188">
        <f>ROUND(I264*H264,2)</f>
        <v>0</v>
      </c>
      <c r="K264" s="184" t="s">
        <v>218</v>
      </c>
      <c r="L264" s="41"/>
      <c r="M264" s="189" t="s">
        <v>5</v>
      </c>
      <c r="N264" s="190" t="s">
        <v>47</v>
      </c>
      <c r="O264" s="42"/>
      <c r="P264" s="191">
        <f>O264*H264</f>
        <v>0</v>
      </c>
      <c r="Q264" s="191">
        <v>0.24127000000000001</v>
      </c>
      <c r="R264" s="191">
        <f>Q264*H264</f>
        <v>1.5863502500000002</v>
      </c>
      <c r="S264" s="191">
        <v>0</v>
      </c>
      <c r="T264" s="192">
        <f>S264*H264</f>
        <v>0</v>
      </c>
      <c r="AR264" s="24" t="s">
        <v>219</v>
      </c>
      <c r="AT264" s="24" t="s">
        <v>214</v>
      </c>
      <c r="AU264" s="24" t="s">
        <v>84</v>
      </c>
      <c r="AY264" s="24" t="s">
        <v>210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4" t="s">
        <v>24</v>
      </c>
      <c r="BK264" s="193">
        <f>ROUND(I264*H264,2)</f>
        <v>0</v>
      </c>
      <c r="BL264" s="24" t="s">
        <v>219</v>
      </c>
      <c r="BM264" s="24" t="s">
        <v>1681</v>
      </c>
    </row>
    <row r="265" spans="2:65" s="13" customFormat="1">
      <c r="B265" s="202"/>
      <c r="D265" s="195" t="s">
        <v>221</v>
      </c>
      <c r="E265" s="203" t="s">
        <v>5</v>
      </c>
      <c r="F265" s="204" t="s">
        <v>1682</v>
      </c>
      <c r="H265" s="205">
        <v>6.5750000000000002</v>
      </c>
      <c r="I265" s="206"/>
      <c r="L265" s="202"/>
      <c r="M265" s="207"/>
      <c r="N265" s="208"/>
      <c r="O265" s="208"/>
      <c r="P265" s="208"/>
      <c r="Q265" s="208"/>
      <c r="R265" s="208"/>
      <c r="S265" s="208"/>
      <c r="T265" s="209"/>
      <c r="AT265" s="203" t="s">
        <v>221</v>
      </c>
      <c r="AU265" s="203" t="s">
        <v>84</v>
      </c>
      <c r="AV265" s="13" t="s">
        <v>84</v>
      </c>
      <c r="AW265" s="13" t="s">
        <v>39</v>
      </c>
      <c r="AX265" s="13" t="s">
        <v>24</v>
      </c>
      <c r="AY265" s="203" t="s">
        <v>210</v>
      </c>
    </row>
    <row r="266" spans="2:65" s="1" customFormat="1" ht="30.6" customHeight="1">
      <c r="B266" s="181"/>
      <c r="C266" s="218" t="s">
        <v>457</v>
      </c>
      <c r="D266" s="218" t="s">
        <v>374</v>
      </c>
      <c r="E266" s="219" t="s">
        <v>1683</v>
      </c>
      <c r="F266" s="220" t="s">
        <v>1684</v>
      </c>
      <c r="G266" s="221" t="s">
        <v>217</v>
      </c>
      <c r="H266" s="222">
        <v>59</v>
      </c>
      <c r="I266" s="223"/>
      <c r="J266" s="224">
        <f>ROUND(I266*H266,2)</f>
        <v>0</v>
      </c>
      <c r="K266" s="220" t="s">
        <v>218</v>
      </c>
      <c r="L266" s="225"/>
      <c r="M266" s="226" t="s">
        <v>5</v>
      </c>
      <c r="N266" s="227" t="s">
        <v>47</v>
      </c>
      <c r="O266" s="42"/>
      <c r="P266" s="191">
        <f>O266*H266</f>
        <v>0</v>
      </c>
      <c r="Q266" s="191">
        <v>5.0500000000000003E-2</v>
      </c>
      <c r="R266" s="191">
        <f>Q266*H266</f>
        <v>2.9795000000000003</v>
      </c>
      <c r="S266" s="191">
        <v>0</v>
      </c>
      <c r="T266" s="192">
        <f>S266*H266</f>
        <v>0</v>
      </c>
      <c r="AR266" s="24" t="s">
        <v>256</v>
      </c>
      <c r="AT266" s="24" t="s">
        <v>374</v>
      </c>
      <c r="AU266" s="24" t="s">
        <v>84</v>
      </c>
      <c r="AY266" s="24" t="s">
        <v>210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4" t="s">
        <v>24</v>
      </c>
      <c r="BK266" s="193">
        <f>ROUND(I266*H266,2)</f>
        <v>0</v>
      </c>
      <c r="BL266" s="24" t="s">
        <v>219</v>
      </c>
      <c r="BM266" s="24" t="s">
        <v>1685</v>
      </c>
    </row>
    <row r="267" spans="2:65" s="1" customFormat="1" ht="20.45" customHeight="1">
      <c r="B267" s="181"/>
      <c r="C267" s="182" t="s">
        <v>463</v>
      </c>
      <c r="D267" s="182" t="s">
        <v>214</v>
      </c>
      <c r="E267" s="183" t="s">
        <v>1686</v>
      </c>
      <c r="F267" s="184" t="s">
        <v>1687</v>
      </c>
      <c r="G267" s="185" t="s">
        <v>217</v>
      </c>
      <c r="H267" s="186">
        <v>1</v>
      </c>
      <c r="I267" s="187"/>
      <c r="J267" s="188">
        <f>ROUND(I267*H267,2)</f>
        <v>0</v>
      </c>
      <c r="K267" s="184" t="s">
        <v>218</v>
      </c>
      <c r="L267" s="41"/>
      <c r="M267" s="189" t="s">
        <v>5</v>
      </c>
      <c r="N267" s="190" t="s">
        <v>47</v>
      </c>
      <c r="O267" s="42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24" t="s">
        <v>219</v>
      </c>
      <c r="AT267" s="24" t="s">
        <v>214</v>
      </c>
      <c r="AU267" s="24" t="s">
        <v>84</v>
      </c>
      <c r="AY267" s="24" t="s">
        <v>210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4" t="s">
        <v>24</v>
      </c>
      <c r="BK267" s="193">
        <f>ROUND(I267*H267,2)</f>
        <v>0</v>
      </c>
      <c r="BL267" s="24" t="s">
        <v>219</v>
      </c>
      <c r="BM267" s="24" t="s">
        <v>1688</v>
      </c>
    </row>
    <row r="268" spans="2:65" s="1" customFormat="1" ht="14.45" customHeight="1">
      <c r="B268" s="181"/>
      <c r="C268" s="218" t="s">
        <v>472</v>
      </c>
      <c r="D268" s="218" t="s">
        <v>374</v>
      </c>
      <c r="E268" s="219" t="s">
        <v>1689</v>
      </c>
      <c r="F268" s="220" t="s">
        <v>1690</v>
      </c>
      <c r="G268" s="221" t="s">
        <v>217</v>
      </c>
      <c r="H268" s="222">
        <v>1</v>
      </c>
      <c r="I268" s="223"/>
      <c r="J268" s="224">
        <f>ROUND(I268*H268,2)</f>
        <v>0</v>
      </c>
      <c r="K268" s="220" t="s">
        <v>5</v>
      </c>
      <c r="L268" s="225"/>
      <c r="M268" s="226" t="s">
        <v>5</v>
      </c>
      <c r="N268" s="227" t="s">
        <v>47</v>
      </c>
      <c r="O268" s="42"/>
      <c r="P268" s="191">
        <f>O268*H268</f>
        <v>0</v>
      </c>
      <c r="Q268" s="191">
        <v>9.8500000000000004E-2</v>
      </c>
      <c r="R268" s="191">
        <f>Q268*H268</f>
        <v>9.8500000000000004E-2</v>
      </c>
      <c r="S268" s="191">
        <v>0</v>
      </c>
      <c r="T268" s="192">
        <f>S268*H268</f>
        <v>0</v>
      </c>
      <c r="AR268" s="24" t="s">
        <v>256</v>
      </c>
      <c r="AT268" s="24" t="s">
        <v>374</v>
      </c>
      <c r="AU268" s="24" t="s">
        <v>84</v>
      </c>
      <c r="AY268" s="24" t="s">
        <v>210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4" t="s">
        <v>24</v>
      </c>
      <c r="BK268" s="193">
        <f>ROUND(I268*H268,2)</f>
        <v>0</v>
      </c>
      <c r="BL268" s="24" t="s">
        <v>219</v>
      </c>
      <c r="BM268" s="24" t="s">
        <v>1691</v>
      </c>
    </row>
    <row r="269" spans="2:65" s="1" customFormat="1" ht="20.45" customHeight="1">
      <c r="B269" s="181"/>
      <c r="C269" s="182" t="s">
        <v>486</v>
      </c>
      <c r="D269" s="182" t="s">
        <v>214</v>
      </c>
      <c r="E269" s="183" t="s">
        <v>1692</v>
      </c>
      <c r="F269" s="184" t="s">
        <v>1693</v>
      </c>
      <c r="G269" s="185" t="s">
        <v>510</v>
      </c>
      <c r="H269" s="186">
        <v>50.6</v>
      </c>
      <c r="I269" s="187"/>
      <c r="J269" s="188">
        <f>ROUND(I269*H269,2)</f>
        <v>0</v>
      </c>
      <c r="K269" s="184" t="s">
        <v>218</v>
      </c>
      <c r="L269" s="41"/>
      <c r="M269" s="189" t="s">
        <v>5</v>
      </c>
      <c r="N269" s="190" t="s">
        <v>47</v>
      </c>
      <c r="O269" s="42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AR269" s="24" t="s">
        <v>219</v>
      </c>
      <c r="AT269" s="24" t="s">
        <v>214</v>
      </c>
      <c r="AU269" s="24" t="s">
        <v>84</v>
      </c>
      <c r="AY269" s="24" t="s">
        <v>210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4" t="s">
        <v>24</v>
      </c>
      <c r="BK269" s="193">
        <f>ROUND(I269*H269,2)</f>
        <v>0</v>
      </c>
      <c r="BL269" s="24" t="s">
        <v>219</v>
      </c>
      <c r="BM269" s="24" t="s">
        <v>1694</v>
      </c>
    </row>
    <row r="270" spans="2:65" s="13" customFormat="1">
      <c r="B270" s="202"/>
      <c r="D270" s="195" t="s">
        <v>221</v>
      </c>
      <c r="E270" s="203" t="s">
        <v>5</v>
      </c>
      <c r="F270" s="204" t="s">
        <v>1695</v>
      </c>
      <c r="H270" s="205">
        <v>50.6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221</v>
      </c>
      <c r="AU270" s="203" t="s">
        <v>84</v>
      </c>
      <c r="AV270" s="13" t="s">
        <v>84</v>
      </c>
      <c r="AW270" s="13" t="s">
        <v>39</v>
      </c>
      <c r="AX270" s="13" t="s">
        <v>24</v>
      </c>
      <c r="AY270" s="203" t="s">
        <v>210</v>
      </c>
    </row>
    <row r="271" spans="2:65" s="1" customFormat="1" ht="14.45" customHeight="1">
      <c r="B271" s="181"/>
      <c r="C271" s="218" t="s">
        <v>491</v>
      </c>
      <c r="D271" s="218" t="s">
        <v>374</v>
      </c>
      <c r="E271" s="219" t="s">
        <v>1696</v>
      </c>
      <c r="F271" s="220" t="s">
        <v>1697</v>
      </c>
      <c r="G271" s="221" t="s">
        <v>510</v>
      </c>
      <c r="H271" s="222">
        <v>50.6</v>
      </c>
      <c r="I271" s="223"/>
      <c r="J271" s="224">
        <f>ROUND(I271*H271,2)</f>
        <v>0</v>
      </c>
      <c r="K271" s="220" t="s">
        <v>5</v>
      </c>
      <c r="L271" s="225"/>
      <c r="M271" s="226" t="s">
        <v>5</v>
      </c>
      <c r="N271" s="227" t="s">
        <v>47</v>
      </c>
      <c r="O271" s="42"/>
      <c r="P271" s="191">
        <f>O271*H271</f>
        <v>0</v>
      </c>
      <c r="Q271" s="191">
        <v>1.5E-3</v>
      </c>
      <c r="R271" s="191">
        <f>Q271*H271</f>
        <v>7.5900000000000009E-2</v>
      </c>
      <c r="S271" s="191">
        <v>0</v>
      </c>
      <c r="T271" s="192">
        <f>S271*H271</f>
        <v>0</v>
      </c>
      <c r="AR271" s="24" t="s">
        <v>256</v>
      </c>
      <c r="AT271" s="24" t="s">
        <v>374</v>
      </c>
      <c r="AU271" s="24" t="s">
        <v>84</v>
      </c>
      <c r="AY271" s="24" t="s">
        <v>210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4" t="s">
        <v>24</v>
      </c>
      <c r="BK271" s="193">
        <f>ROUND(I271*H271,2)</f>
        <v>0</v>
      </c>
      <c r="BL271" s="24" t="s">
        <v>219</v>
      </c>
      <c r="BM271" s="24" t="s">
        <v>1698</v>
      </c>
    </row>
    <row r="272" spans="2:65" s="11" customFormat="1" ht="29.85" customHeight="1">
      <c r="B272" s="168"/>
      <c r="D272" s="169" t="s">
        <v>75</v>
      </c>
      <c r="E272" s="179" t="s">
        <v>219</v>
      </c>
      <c r="F272" s="179" t="s">
        <v>281</v>
      </c>
      <c r="I272" s="171"/>
      <c r="J272" s="180">
        <f>BK272</f>
        <v>0</v>
      </c>
      <c r="L272" s="168"/>
      <c r="M272" s="173"/>
      <c r="N272" s="174"/>
      <c r="O272" s="174"/>
      <c r="P272" s="175">
        <f>SUM(P273:P278)</f>
        <v>0</v>
      </c>
      <c r="Q272" s="174"/>
      <c r="R272" s="175">
        <f>SUM(R273:R278)</f>
        <v>1.5168E-3</v>
      </c>
      <c r="S272" s="174"/>
      <c r="T272" s="176">
        <f>SUM(T273:T278)</f>
        <v>0</v>
      </c>
      <c r="AR272" s="169" t="s">
        <v>24</v>
      </c>
      <c r="AT272" s="177" t="s">
        <v>75</v>
      </c>
      <c r="AU272" s="177" t="s">
        <v>24</v>
      </c>
      <c r="AY272" s="169" t="s">
        <v>210</v>
      </c>
      <c r="BK272" s="178">
        <f>SUM(BK273:BK278)</f>
        <v>0</v>
      </c>
    </row>
    <row r="273" spans="2:65" s="1" customFormat="1" ht="14.45" customHeight="1">
      <c r="B273" s="181"/>
      <c r="C273" s="182" t="s">
        <v>500</v>
      </c>
      <c r="D273" s="182" t="s">
        <v>214</v>
      </c>
      <c r="E273" s="183" t="s">
        <v>1699</v>
      </c>
      <c r="F273" s="184" t="s">
        <v>1700</v>
      </c>
      <c r="G273" s="185" t="s">
        <v>119</v>
      </c>
      <c r="H273" s="186">
        <v>2.2549999999999999</v>
      </c>
      <c r="I273" s="187"/>
      <c r="J273" s="188">
        <f>ROUND(I273*H273,2)</f>
        <v>0</v>
      </c>
      <c r="K273" s="184" t="s">
        <v>218</v>
      </c>
      <c r="L273" s="41"/>
      <c r="M273" s="189" t="s">
        <v>5</v>
      </c>
      <c r="N273" s="190" t="s">
        <v>47</v>
      </c>
      <c r="O273" s="42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AR273" s="24" t="s">
        <v>219</v>
      </c>
      <c r="AT273" s="24" t="s">
        <v>214</v>
      </c>
      <c r="AU273" s="24" t="s">
        <v>84</v>
      </c>
      <c r="AY273" s="24" t="s">
        <v>210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4" t="s">
        <v>24</v>
      </c>
      <c r="BK273" s="193">
        <f>ROUND(I273*H273,2)</f>
        <v>0</v>
      </c>
      <c r="BL273" s="24" t="s">
        <v>219</v>
      </c>
      <c r="BM273" s="24" t="s">
        <v>1701</v>
      </c>
    </row>
    <row r="274" spans="2:65" s="13" customFormat="1">
      <c r="B274" s="202"/>
      <c r="D274" s="195" t="s">
        <v>221</v>
      </c>
      <c r="E274" s="203" t="s">
        <v>5</v>
      </c>
      <c r="F274" s="204" t="s">
        <v>1702</v>
      </c>
      <c r="H274" s="205">
        <v>2.2549999999999999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221</v>
      </c>
      <c r="AU274" s="203" t="s">
        <v>84</v>
      </c>
      <c r="AV274" s="13" t="s">
        <v>84</v>
      </c>
      <c r="AW274" s="13" t="s">
        <v>39</v>
      </c>
      <c r="AX274" s="13" t="s">
        <v>24</v>
      </c>
      <c r="AY274" s="203" t="s">
        <v>210</v>
      </c>
    </row>
    <row r="275" spans="2:65" s="1" customFormat="1" ht="20.45" customHeight="1">
      <c r="B275" s="181"/>
      <c r="C275" s="182" t="s">
        <v>507</v>
      </c>
      <c r="D275" s="182" t="s">
        <v>214</v>
      </c>
      <c r="E275" s="183" t="s">
        <v>1703</v>
      </c>
      <c r="F275" s="184" t="s">
        <v>1704</v>
      </c>
      <c r="G275" s="185" t="s">
        <v>119</v>
      </c>
      <c r="H275" s="186">
        <v>3.5999999999999997E-2</v>
      </c>
      <c r="I275" s="187"/>
      <c r="J275" s="188">
        <f>ROUND(I275*H275,2)</f>
        <v>0</v>
      </c>
      <c r="K275" s="184" t="s">
        <v>218</v>
      </c>
      <c r="L275" s="41"/>
      <c r="M275" s="189" t="s">
        <v>5</v>
      </c>
      <c r="N275" s="190" t="s">
        <v>47</v>
      </c>
      <c r="O275" s="42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AR275" s="24" t="s">
        <v>219</v>
      </c>
      <c r="AT275" s="24" t="s">
        <v>214</v>
      </c>
      <c r="AU275" s="24" t="s">
        <v>84</v>
      </c>
      <c r="AY275" s="24" t="s">
        <v>210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4" t="s">
        <v>24</v>
      </c>
      <c r="BK275" s="193">
        <f>ROUND(I275*H275,2)</f>
        <v>0</v>
      </c>
      <c r="BL275" s="24" t="s">
        <v>219</v>
      </c>
      <c r="BM275" s="24" t="s">
        <v>1705</v>
      </c>
    </row>
    <row r="276" spans="2:65" s="13" customFormat="1">
      <c r="B276" s="202"/>
      <c r="D276" s="195" t="s">
        <v>221</v>
      </c>
      <c r="E276" s="203" t="s">
        <v>5</v>
      </c>
      <c r="F276" s="204" t="s">
        <v>1706</v>
      </c>
      <c r="H276" s="205">
        <v>3.5999999999999997E-2</v>
      </c>
      <c r="I276" s="206"/>
      <c r="L276" s="202"/>
      <c r="M276" s="207"/>
      <c r="N276" s="208"/>
      <c r="O276" s="208"/>
      <c r="P276" s="208"/>
      <c r="Q276" s="208"/>
      <c r="R276" s="208"/>
      <c r="S276" s="208"/>
      <c r="T276" s="209"/>
      <c r="AT276" s="203" t="s">
        <v>221</v>
      </c>
      <c r="AU276" s="203" t="s">
        <v>84</v>
      </c>
      <c r="AV276" s="13" t="s">
        <v>84</v>
      </c>
      <c r="AW276" s="13" t="s">
        <v>39</v>
      </c>
      <c r="AX276" s="13" t="s">
        <v>24</v>
      </c>
      <c r="AY276" s="203" t="s">
        <v>210</v>
      </c>
    </row>
    <row r="277" spans="2:65" s="1" customFormat="1" ht="20.45" customHeight="1">
      <c r="B277" s="181"/>
      <c r="C277" s="182" t="s">
        <v>513</v>
      </c>
      <c r="D277" s="182" t="s">
        <v>214</v>
      </c>
      <c r="E277" s="183" t="s">
        <v>1707</v>
      </c>
      <c r="F277" s="184" t="s">
        <v>1708</v>
      </c>
      <c r="G277" s="185" t="s">
        <v>111</v>
      </c>
      <c r="H277" s="186">
        <v>0.24</v>
      </c>
      <c r="I277" s="187"/>
      <c r="J277" s="188">
        <f>ROUND(I277*H277,2)</f>
        <v>0</v>
      </c>
      <c r="K277" s="184" t="s">
        <v>218</v>
      </c>
      <c r="L277" s="41"/>
      <c r="M277" s="189" t="s">
        <v>5</v>
      </c>
      <c r="N277" s="190" t="s">
        <v>47</v>
      </c>
      <c r="O277" s="42"/>
      <c r="P277" s="191">
        <f>O277*H277</f>
        <v>0</v>
      </c>
      <c r="Q277" s="191">
        <v>6.3200000000000001E-3</v>
      </c>
      <c r="R277" s="191">
        <f>Q277*H277</f>
        <v>1.5168E-3</v>
      </c>
      <c r="S277" s="191">
        <v>0</v>
      </c>
      <c r="T277" s="192">
        <f>S277*H277</f>
        <v>0</v>
      </c>
      <c r="AR277" s="24" t="s">
        <v>219</v>
      </c>
      <c r="AT277" s="24" t="s">
        <v>214</v>
      </c>
      <c r="AU277" s="24" t="s">
        <v>84</v>
      </c>
      <c r="AY277" s="24" t="s">
        <v>210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4" t="s">
        <v>24</v>
      </c>
      <c r="BK277" s="193">
        <f>ROUND(I277*H277,2)</f>
        <v>0</v>
      </c>
      <c r="BL277" s="24" t="s">
        <v>219</v>
      </c>
      <c r="BM277" s="24" t="s">
        <v>1709</v>
      </c>
    </row>
    <row r="278" spans="2:65" s="13" customFormat="1">
      <c r="B278" s="202"/>
      <c r="D278" s="195" t="s">
        <v>221</v>
      </c>
      <c r="E278" s="203" t="s">
        <v>5</v>
      </c>
      <c r="F278" s="204" t="s">
        <v>1710</v>
      </c>
      <c r="H278" s="205">
        <v>0.24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221</v>
      </c>
      <c r="AU278" s="203" t="s">
        <v>84</v>
      </c>
      <c r="AV278" s="13" t="s">
        <v>84</v>
      </c>
      <c r="AW278" s="13" t="s">
        <v>39</v>
      </c>
      <c r="AX278" s="13" t="s">
        <v>24</v>
      </c>
      <c r="AY278" s="203" t="s">
        <v>210</v>
      </c>
    </row>
    <row r="279" spans="2:65" s="11" customFormat="1" ht="29.85" customHeight="1">
      <c r="B279" s="168"/>
      <c r="D279" s="169" t="s">
        <v>75</v>
      </c>
      <c r="E279" s="179" t="s">
        <v>240</v>
      </c>
      <c r="F279" s="179" t="s">
        <v>1711</v>
      </c>
      <c r="I279" s="171"/>
      <c r="J279" s="180">
        <f>BK279</f>
        <v>0</v>
      </c>
      <c r="L279" s="168"/>
      <c r="M279" s="173"/>
      <c r="N279" s="174"/>
      <c r="O279" s="174"/>
      <c r="P279" s="175">
        <f>SUM(P280:P293)</f>
        <v>0</v>
      </c>
      <c r="Q279" s="174"/>
      <c r="R279" s="175">
        <f>SUM(R280:R293)</f>
        <v>3.0098500000000006</v>
      </c>
      <c r="S279" s="174"/>
      <c r="T279" s="176">
        <f>SUM(T280:T293)</f>
        <v>0</v>
      </c>
      <c r="AR279" s="169" t="s">
        <v>24</v>
      </c>
      <c r="AT279" s="177" t="s">
        <v>75</v>
      </c>
      <c r="AU279" s="177" t="s">
        <v>24</v>
      </c>
      <c r="AY279" s="169" t="s">
        <v>210</v>
      </c>
      <c r="BK279" s="178">
        <f>SUM(BK280:BK293)</f>
        <v>0</v>
      </c>
    </row>
    <row r="280" spans="2:65" s="1" customFormat="1" ht="20.45" customHeight="1">
      <c r="B280" s="181"/>
      <c r="C280" s="182" t="s">
        <v>520</v>
      </c>
      <c r="D280" s="182" t="s">
        <v>214</v>
      </c>
      <c r="E280" s="183" t="s">
        <v>1712</v>
      </c>
      <c r="F280" s="184" t="s">
        <v>1713</v>
      </c>
      <c r="G280" s="185" t="s">
        <v>111</v>
      </c>
      <c r="H280" s="186">
        <v>8.4</v>
      </c>
      <c r="I280" s="187"/>
      <c r="J280" s="188">
        <f>ROUND(I280*H280,2)</f>
        <v>0</v>
      </c>
      <c r="K280" s="184" t="s">
        <v>218</v>
      </c>
      <c r="L280" s="41"/>
      <c r="M280" s="189" t="s">
        <v>5</v>
      </c>
      <c r="N280" s="190" t="s">
        <v>47</v>
      </c>
      <c r="O280" s="42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AR280" s="24" t="s">
        <v>219</v>
      </c>
      <c r="AT280" s="24" t="s">
        <v>214</v>
      </c>
      <c r="AU280" s="24" t="s">
        <v>84</v>
      </c>
      <c r="AY280" s="24" t="s">
        <v>210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4" t="s">
        <v>24</v>
      </c>
      <c r="BK280" s="193">
        <f>ROUND(I280*H280,2)</f>
        <v>0</v>
      </c>
      <c r="BL280" s="24" t="s">
        <v>219</v>
      </c>
      <c r="BM280" s="24" t="s">
        <v>1714</v>
      </c>
    </row>
    <row r="281" spans="2:65" s="13" customFormat="1">
      <c r="B281" s="202"/>
      <c r="D281" s="195" t="s">
        <v>221</v>
      </c>
      <c r="E281" s="203" t="s">
        <v>5</v>
      </c>
      <c r="F281" s="204" t="s">
        <v>1715</v>
      </c>
      <c r="H281" s="205">
        <v>4.2</v>
      </c>
      <c r="I281" s="206"/>
      <c r="L281" s="202"/>
      <c r="M281" s="207"/>
      <c r="N281" s="208"/>
      <c r="O281" s="208"/>
      <c r="P281" s="208"/>
      <c r="Q281" s="208"/>
      <c r="R281" s="208"/>
      <c r="S281" s="208"/>
      <c r="T281" s="209"/>
      <c r="AT281" s="203" t="s">
        <v>221</v>
      </c>
      <c r="AU281" s="203" t="s">
        <v>84</v>
      </c>
      <c r="AV281" s="13" t="s">
        <v>84</v>
      </c>
      <c r="AW281" s="13" t="s">
        <v>39</v>
      </c>
      <c r="AX281" s="13" t="s">
        <v>76</v>
      </c>
      <c r="AY281" s="203" t="s">
        <v>210</v>
      </c>
    </row>
    <row r="282" spans="2:65" s="13" customFormat="1">
      <c r="B282" s="202"/>
      <c r="D282" s="195" t="s">
        <v>221</v>
      </c>
      <c r="E282" s="203" t="s">
        <v>5</v>
      </c>
      <c r="F282" s="204" t="s">
        <v>1716</v>
      </c>
      <c r="H282" s="205">
        <v>4.2</v>
      </c>
      <c r="I282" s="206"/>
      <c r="L282" s="202"/>
      <c r="M282" s="207"/>
      <c r="N282" s="208"/>
      <c r="O282" s="208"/>
      <c r="P282" s="208"/>
      <c r="Q282" s="208"/>
      <c r="R282" s="208"/>
      <c r="S282" s="208"/>
      <c r="T282" s="209"/>
      <c r="AT282" s="203" t="s">
        <v>221</v>
      </c>
      <c r="AU282" s="203" t="s">
        <v>84</v>
      </c>
      <c r="AV282" s="13" t="s">
        <v>84</v>
      </c>
      <c r="AW282" s="13" t="s">
        <v>39</v>
      </c>
      <c r="AX282" s="13" t="s">
        <v>76</v>
      </c>
      <c r="AY282" s="203" t="s">
        <v>210</v>
      </c>
    </row>
    <row r="283" spans="2:65" s="14" customFormat="1">
      <c r="B283" s="210"/>
      <c r="D283" s="195" t="s">
        <v>221</v>
      </c>
      <c r="E283" s="211" t="s">
        <v>5</v>
      </c>
      <c r="F283" s="212" t="s">
        <v>239</v>
      </c>
      <c r="H283" s="213">
        <v>8.4</v>
      </c>
      <c r="I283" s="214"/>
      <c r="L283" s="210"/>
      <c r="M283" s="215"/>
      <c r="N283" s="216"/>
      <c r="O283" s="216"/>
      <c r="P283" s="216"/>
      <c r="Q283" s="216"/>
      <c r="R283" s="216"/>
      <c r="S283" s="216"/>
      <c r="T283" s="217"/>
      <c r="AT283" s="211" t="s">
        <v>221</v>
      </c>
      <c r="AU283" s="211" t="s">
        <v>84</v>
      </c>
      <c r="AV283" s="14" t="s">
        <v>219</v>
      </c>
      <c r="AW283" s="14" t="s">
        <v>39</v>
      </c>
      <c r="AX283" s="14" t="s">
        <v>24</v>
      </c>
      <c r="AY283" s="211" t="s">
        <v>210</v>
      </c>
    </row>
    <row r="284" spans="2:65" s="1" customFormat="1" ht="20.45" customHeight="1">
      <c r="B284" s="181"/>
      <c r="C284" s="182" t="s">
        <v>525</v>
      </c>
      <c r="D284" s="182" t="s">
        <v>214</v>
      </c>
      <c r="E284" s="183" t="s">
        <v>1717</v>
      </c>
      <c r="F284" s="184" t="s">
        <v>1718</v>
      </c>
      <c r="G284" s="185" t="s">
        <v>111</v>
      </c>
      <c r="H284" s="186">
        <v>85</v>
      </c>
      <c r="I284" s="187"/>
      <c r="J284" s="188">
        <f>ROUND(I284*H284,2)</f>
        <v>0</v>
      </c>
      <c r="K284" s="184" t="s">
        <v>218</v>
      </c>
      <c r="L284" s="41"/>
      <c r="M284" s="189" t="s">
        <v>5</v>
      </c>
      <c r="N284" s="190" t="s">
        <v>47</v>
      </c>
      <c r="O284" s="42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AR284" s="24" t="s">
        <v>219</v>
      </c>
      <c r="AT284" s="24" t="s">
        <v>214</v>
      </c>
      <c r="AU284" s="24" t="s">
        <v>84</v>
      </c>
      <c r="AY284" s="24" t="s">
        <v>210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4" t="s">
        <v>24</v>
      </c>
      <c r="BK284" s="193">
        <f>ROUND(I284*H284,2)</f>
        <v>0</v>
      </c>
      <c r="BL284" s="24" t="s">
        <v>219</v>
      </c>
      <c r="BM284" s="24" t="s">
        <v>1719</v>
      </c>
    </row>
    <row r="285" spans="2:65" s="13" customFormat="1">
      <c r="B285" s="202"/>
      <c r="D285" s="195" t="s">
        <v>221</v>
      </c>
      <c r="E285" s="203" t="s">
        <v>5</v>
      </c>
      <c r="F285" s="204" t="s">
        <v>1720</v>
      </c>
      <c r="H285" s="205">
        <v>85</v>
      </c>
      <c r="I285" s="206"/>
      <c r="L285" s="202"/>
      <c r="M285" s="207"/>
      <c r="N285" s="208"/>
      <c r="O285" s="208"/>
      <c r="P285" s="208"/>
      <c r="Q285" s="208"/>
      <c r="R285" s="208"/>
      <c r="S285" s="208"/>
      <c r="T285" s="209"/>
      <c r="AT285" s="203" t="s">
        <v>221</v>
      </c>
      <c r="AU285" s="203" t="s">
        <v>84</v>
      </c>
      <c r="AV285" s="13" t="s">
        <v>84</v>
      </c>
      <c r="AW285" s="13" t="s">
        <v>39</v>
      </c>
      <c r="AX285" s="13" t="s">
        <v>24</v>
      </c>
      <c r="AY285" s="203" t="s">
        <v>210</v>
      </c>
    </row>
    <row r="286" spans="2:65" s="1" customFormat="1" ht="40.9" customHeight="1">
      <c r="B286" s="181"/>
      <c r="C286" s="182" t="s">
        <v>530</v>
      </c>
      <c r="D286" s="182" t="s">
        <v>214</v>
      </c>
      <c r="E286" s="183" t="s">
        <v>1721</v>
      </c>
      <c r="F286" s="184" t="s">
        <v>1722</v>
      </c>
      <c r="G286" s="185" t="s">
        <v>111</v>
      </c>
      <c r="H286" s="186">
        <v>4.2</v>
      </c>
      <c r="I286" s="187"/>
      <c r="J286" s="188">
        <f>ROUND(I286*H286,2)</f>
        <v>0</v>
      </c>
      <c r="K286" s="184" t="s">
        <v>218</v>
      </c>
      <c r="L286" s="41"/>
      <c r="M286" s="189" t="s">
        <v>5</v>
      </c>
      <c r="N286" s="190" t="s">
        <v>47</v>
      </c>
      <c r="O286" s="42"/>
      <c r="P286" s="191">
        <f>O286*H286</f>
        <v>0</v>
      </c>
      <c r="Q286" s="191">
        <v>8.4250000000000005E-2</v>
      </c>
      <c r="R286" s="191">
        <f>Q286*H286</f>
        <v>0.35385000000000005</v>
      </c>
      <c r="S286" s="191">
        <v>0</v>
      </c>
      <c r="T286" s="192">
        <f>S286*H286</f>
        <v>0</v>
      </c>
      <c r="AR286" s="24" t="s">
        <v>219</v>
      </c>
      <c r="AT286" s="24" t="s">
        <v>214</v>
      </c>
      <c r="AU286" s="24" t="s">
        <v>84</v>
      </c>
      <c r="AY286" s="24" t="s">
        <v>210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4" t="s">
        <v>24</v>
      </c>
      <c r="BK286" s="193">
        <f>ROUND(I286*H286,2)</f>
        <v>0</v>
      </c>
      <c r="BL286" s="24" t="s">
        <v>219</v>
      </c>
      <c r="BM286" s="24" t="s">
        <v>1723</v>
      </c>
    </row>
    <row r="287" spans="2:65" s="13" customFormat="1">
      <c r="B287" s="202"/>
      <c r="D287" s="195" t="s">
        <v>221</v>
      </c>
      <c r="E287" s="203" t="s">
        <v>5</v>
      </c>
      <c r="F287" s="204" t="s">
        <v>1724</v>
      </c>
      <c r="H287" s="205">
        <v>4.2</v>
      </c>
      <c r="I287" s="206"/>
      <c r="L287" s="202"/>
      <c r="M287" s="207"/>
      <c r="N287" s="208"/>
      <c r="O287" s="208"/>
      <c r="P287" s="208"/>
      <c r="Q287" s="208"/>
      <c r="R287" s="208"/>
      <c r="S287" s="208"/>
      <c r="T287" s="209"/>
      <c r="AT287" s="203" t="s">
        <v>221</v>
      </c>
      <c r="AU287" s="203" t="s">
        <v>84</v>
      </c>
      <c r="AV287" s="13" t="s">
        <v>84</v>
      </c>
      <c r="AW287" s="13" t="s">
        <v>39</v>
      </c>
      <c r="AX287" s="13" t="s">
        <v>24</v>
      </c>
      <c r="AY287" s="203" t="s">
        <v>210</v>
      </c>
    </row>
    <row r="288" spans="2:65" s="1" customFormat="1" ht="14.45" customHeight="1">
      <c r="B288" s="181"/>
      <c r="C288" s="218" t="s">
        <v>535</v>
      </c>
      <c r="D288" s="218" t="s">
        <v>374</v>
      </c>
      <c r="E288" s="219" t="s">
        <v>1725</v>
      </c>
      <c r="F288" s="220" t="s">
        <v>1726</v>
      </c>
      <c r="G288" s="221" t="s">
        <v>111</v>
      </c>
      <c r="H288" s="222">
        <v>4.2</v>
      </c>
      <c r="I288" s="223"/>
      <c r="J288" s="224">
        <f>ROUND(I288*H288,2)</f>
        <v>0</v>
      </c>
      <c r="K288" s="220" t="s">
        <v>5</v>
      </c>
      <c r="L288" s="225"/>
      <c r="M288" s="226" t="s">
        <v>5</v>
      </c>
      <c r="N288" s="227" t="s">
        <v>47</v>
      </c>
      <c r="O288" s="42"/>
      <c r="P288" s="191">
        <f>O288*H288</f>
        <v>0</v>
      </c>
      <c r="Q288" s="191">
        <v>0.13</v>
      </c>
      <c r="R288" s="191">
        <f>Q288*H288</f>
        <v>0.54600000000000004</v>
      </c>
      <c r="S288" s="191">
        <v>0</v>
      </c>
      <c r="T288" s="192">
        <f>S288*H288</f>
        <v>0</v>
      </c>
      <c r="AR288" s="24" t="s">
        <v>256</v>
      </c>
      <c r="AT288" s="24" t="s">
        <v>374</v>
      </c>
      <c r="AU288" s="24" t="s">
        <v>84</v>
      </c>
      <c r="AY288" s="24" t="s">
        <v>210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4" t="s">
        <v>24</v>
      </c>
      <c r="BK288" s="193">
        <f>ROUND(I288*H288,2)</f>
        <v>0</v>
      </c>
      <c r="BL288" s="24" t="s">
        <v>219</v>
      </c>
      <c r="BM288" s="24" t="s">
        <v>1727</v>
      </c>
    </row>
    <row r="289" spans="2:65" s="1" customFormat="1" ht="20.45" customHeight="1">
      <c r="B289" s="181"/>
      <c r="C289" s="182" t="s">
        <v>540</v>
      </c>
      <c r="D289" s="182" t="s">
        <v>214</v>
      </c>
      <c r="E289" s="183" t="s">
        <v>1728</v>
      </c>
      <c r="F289" s="184" t="s">
        <v>1729</v>
      </c>
      <c r="G289" s="185" t="s">
        <v>111</v>
      </c>
      <c r="H289" s="186">
        <v>2.1</v>
      </c>
      <c r="I289" s="187"/>
      <c r="J289" s="188">
        <f>ROUND(I289*H289,2)</f>
        <v>0</v>
      </c>
      <c r="K289" s="184" t="s">
        <v>5</v>
      </c>
      <c r="L289" s="41"/>
      <c r="M289" s="189" t="s">
        <v>5</v>
      </c>
      <c r="N289" s="190" t="s">
        <v>47</v>
      </c>
      <c r="O289" s="42"/>
      <c r="P289" s="191">
        <f>O289*H289</f>
        <v>0</v>
      </c>
      <c r="Q289" s="191">
        <v>0.10100000000000001</v>
      </c>
      <c r="R289" s="191">
        <f>Q289*H289</f>
        <v>0.21210000000000001</v>
      </c>
      <c r="S289" s="191">
        <v>0</v>
      </c>
      <c r="T289" s="192">
        <f>S289*H289</f>
        <v>0</v>
      </c>
      <c r="AR289" s="24" t="s">
        <v>219</v>
      </c>
      <c r="AT289" s="24" t="s">
        <v>214</v>
      </c>
      <c r="AU289" s="24" t="s">
        <v>84</v>
      </c>
      <c r="AY289" s="24" t="s">
        <v>210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4" t="s">
        <v>24</v>
      </c>
      <c r="BK289" s="193">
        <f>ROUND(I289*H289,2)</f>
        <v>0</v>
      </c>
      <c r="BL289" s="24" t="s">
        <v>219</v>
      </c>
      <c r="BM289" s="24" t="s">
        <v>1730</v>
      </c>
    </row>
    <row r="290" spans="2:65" s="13" customFormat="1">
      <c r="B290" s="202"/>
      <c r="D290" s="195" t="s">
        <v>221</v>
      </c>
      <c r="E290" s="203" t="s">
        <v>5</v>
      </c>
      <c r="F290" s="204" t="s">
        <v>1731</v>
      </c>
      <c r="H290" s="205">
        <v>2.1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221</v>
      </c>
      <c r="AU290" s="203" t="s">
        <v>84</v>
      </c>
      <c r="AV290" s="13" t="s">
        <v>84</v>
      </c>
      <c r="AW290" s="13" t="s">
        <v>39</v>
      </c>
      <c r="AX290" s="13" t="s">
        <v>24</v>
      </c>
      <c r="AY290" s="203" t="s">
        <v>210</v>
      </c>
    </row>
    <row r="291" spans="2:65" s="1" customFormat="1" ht="14.45" customHeight="1">
      <c r="B291" s="181"/>
      <c r="C291" s="218" t="s">
        <v>546</v>
      </c>
      <c r="D291" s="218" t="s">
        <v>374</v>
      </c>
      <c r="E291" s="219" t="s">
        <v>1732</v>
      </c>
      <c r="F291" s="220" t="s">
        <v>1733</v>
      </c>
      <c r="G291" s="221" t="s">
        <v>111</v>
      </c>
      <c r="H291" s="222">
        <v>2.1</v>
      </c>
      <c r="I291" s="223"/>
      <c r="J291" s="224">
        <f>ROUND(I291*H291,2)</f>
        <v>0</v>
      </c>
      <c r="K291" s="220" t="s">
        <v>5</v>
      </c>
      <c r="L291" s="225"/>
      <c r="M291" s="226" t="s">
        <v>5</v>
      </c>
      <c r="N291" s="227" t="s">
        <v>47</v>
      </c>
      <c r="O291" s="42"/>
      <c r="P291" s="191">
        <f>O291*H291</f>
        <v>0</v>
      </c>
      <c r="Q291" s="191">
        <v>0.108</v>
      </c>
      <c r="R291" s="191">
        <f>Q291*H291</f>
        <v>0.2268</v>
      </c>
      <c r="S291" s="191">
        <v>0</v>
      </c>
      <c r="T291" s="192">
        <f>S291*H291</f>
        <v>0</v>
      </c>
      <c r="AR291" s="24" t="s">
        <v>256</v>
      </c>
      <c r="AT291" s="24" t="s">
        <v>374</v>
      </c>
      <c r="AU291" s="24" t="s">
        <v>84</v>
      </c>
      <c r="AY291" s="24" t="s">
        <v>210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4" t="s">
        <v>24</v>
      </c>
      <c r="BK291" s="193">
        <f>ROUND(I291*H291,2)</f>
        <v>0</v>
      </c>
      <c r="BL291" s="24" t="s">
        <v>219</v>
      </c>
      <c r="BM291" s="24" t="s">
        <v>1734</v>
      </c>
    </row>
    <row r="292" spans="2:65" s="1" customFormat="1" ht="40.9" customHeight="1">
      <c r="B292" s="181"/>
      <c r="C292" s="182" t="s">
        <v>551</v>
      </c>
      <c r="D292" s="182" t="s">
        <v>214</v>
      </c>
      <c r="E292" s="183" t="s">
        <v>1735</v>
      </c>
      <c r="F292" s="184" t="s">
        <v>1736</v>
      </c>
      <c r="G292" s="185" t="s">
        <v>111</v>
      </c>
      <c r="H292" s="186">
        <v>8.5</v>
      </c>
      <c r="I292" s="187"/>
      <c r="J292" s="188">
        <f>ROUND(I292*H292,2)</f>
        <v>0</v>
      </c>
      <c r="K292" s="184" t="s">
        <v>218</v>
      </c>
      <c r="L292" s="41"/>
      <c r="M292" s="189" t="s">
        <v>5</v>
      </c>
      <c r="N292" s="190" t="s">
        <v>47</v>
      </c>
      <c r="O292" s="42"/>
      <c r="P292" s="191">
        <f>O292*H292</f>
        <v>0</v>
      </c>
      <c r="Q292" s="191">
        <v>0.14610000000000001</v>
      </c>
      <c r="R292" s="191">
        <f>Q292*H292</f>
        <v>1.2418500000000001</v>
      </c>
      <c r="S292" s="191">
        <v>0</v>
      </c>
      <c r="T292" s="192">
        <f>S292*H292</f>
        <v>0</v>
      </c>
      <c r="AR292" s="24" t="s">
        <v>219</v>
      </c>
      <c r="AT292" s="24" t="s">
        <v>214</v>
      </c>
      <c r="AU292" s="24" t="s">
        <v>84</v>
      </c>
      <c r="AY292" s="24" t="s">
        <v>210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4" t="s">
        <v>24</v>
      </c>
      <c r="BK292" s="193">
        <f>ROUND(I292*H292,2)</f>
        <v>0</v>
      </c>
      <c r="BL292" s="24" t="s">
        <v>219</v>
      </c>
      <c r="BM292" s="24" t="s">
        <v>1737</v>
      </c>
    </row>
    <row r="293" spans="2:65" s="1" customFormat="1" ht="14.45" customHeight="1">
      <c r="B293" s="181"/>
      <c r="C293" s="218" t="s">
        <v>559</v>
      </c>
      <c r="D293" s="218" t="s">
        <v>374</v>
      </c>
      <c r="E293" s="219" t="s">
        <v>1738</v>
      </c>
      <c r="F293" s="220" t="s">
        <v>1739</v>
      </c>
      <c r="G293" s="221" t="s">
        <v>217</v>
      </c>
      <c r="H293" s="222">
        <v>8.5</v>
      </c>
      <c r="I293" s="223"/>
      <c r="J293" s="224">
        <f>ROUND(I293*H293,2)</f>
        <v>0</v>
      </c>
      <c r="K293" s="220" t="s">
        <v>5</v>
      </c>
      <c r="L293" s="225"/>
      <c r="M293" s="226" t="s">
        <v>5</v>
      </c>
      <c r="N293" s="227" t="s">
        <v>47</v>
      </c>
      <c r="O293" s="42"/>
      <c r="P293" s="191">
        <f>O293*H293</f>
        <v>0</v>
      </c>
      <c r="Q293" s="191">
        <v>5.0500000000000003E-2</v>
      </c>
      <c r="R293" s="191">
        <f>Q293*H293</f>
        <v>0.42925000000000002</v>
      </c>
      <c r="S293" s="191">
        <v>0</v>
      </c>
      <c r="T293" s="192">
        <f>S293*H293</f>
        <v>0</v>
      </c>
      <c r="AR293" s="24" t="s">
        <v>256</v>
      </c>
      <c r="AT293" s="24" t="s">
        <v>374</v>
      </c>
      <c r="AU293" s="24" t="s">
        <v>84</v>
      </c>
      <c r="AY293" s="24" t="s">
        <v>210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4" t="s">
        <v>24</v>
      </c>
      <c r="BK293" s="193">
        <f>ROUND(I293*H293,2)</f>
        <v>0</v>
      </c>
      <c r="BL293" s="24" t="s">
        <v>219</v>
      </c>
      <c r="BM293" s="24" t="s">
        <v>1740</v>
      </c>
    </row>
    <row r="294" spans="2:65" s="11" customFormat="1" ht="29.85" customHeight="1">
      <c r="B294" s="168"/>
      <c r="D294" s="169" t="s">
        <v>75</v>
      </c>
      <c r="E294" s="179" t="s">
        <v>244</v>
      </c>
      <c r="F294" s="179" t="s">
        <v>348</v>
      </c>
      <c r="I294" s="171"/>
      <c r="J294" s="180">
        <f>BK294</f>
        <v>0</v>
      </c>
      <c r="L294" s="168"/>
      <c r="M294" s="173"/>
      <c r="N294" s="174"/>
      <c r="O294" s="174"/>
      <c r="P294" s="175">
        <f>SUM(P295:P302)</f>
        <v>0</v>
      </c>
      <c r="Q294" s="174"/>
      <c r="R294" s="175">
        <f>SUM(R295:R302)</f>
        <v>0.63294881999999997</v>
      </c>
      <c r="S294" s="174"/>
      <c r="T294" s="176">
        <f>SUM(T295:T302)</f>
        <v>0</v>
      </c>
      <c r="AR294" s="169" t="s">
        <v>24</v>
      </c>
      <c r="AT294" s="177" t="s">
        <v>75</v>
      </c>
      <c r="AU294" s="177" t="s">
        <v>24</v>
      </c>
      <c r="AY294" s="169" t="s">
        <v>210</v>
      </c>
      <c r="BK294" s="178">
        <f>SUM(BK295:BK302)</f>
        <v>0</v>
      </c>
    </row>
    <row r="295" spans="2:65" s="1" customFormat="1" ht="14.45" customHeight="1">
      <c r="B295" s="181"/>
      <c r="C295" s="182" t="s">
        <v>563</v>
      </c>
      <c r="D295" s="182" t="s">
        <v>214</v>
      </c>
      <c r="E295" s="183" t="s">
        <v>1741</v>
      </c>
      <c r="F295" s="184" t="s">
        <v>1742</v>
      </c>
      <c r="G295" s="185" t="s">
        <v>119</v>
      </c>
      <c r="H295" s="186">
        <v>0.25800000000000001</v>
      </c>
      <c r="I295" s="187"/>
      <c r="J295" s="188">
        <f>ROUND(I295*H295,2)</f>
        <v>0</v>
      </c>
      <c r="K295" s="184" t="s">
        <v>218</v>
      </c>
      <c r="L295" s="41"/>
      <c r="M295" s="189" t="s">
        <v>5</v>
      </c>
      <c r="N295" s="190" t="s">
        <v>47</v>
      </c>
      <c r="O295" s="42"/>
      <c r="P295" s="191">
        <f>O295*H295</f>
        <v>0</v>
      </c>
      <c r="Q295" s="191">
        <v>2.45329</v>
      </c>
      <c r="R295" s="191">
        <f>Q295*H295</f>
        <v>0.63294881999999997</v>
      </c>
      <c r="S295" s="191">
        <v>0</v>
      </c>
      <c r="T295" s="192">
        <f>S295*H295</f>
        <v>0</v>
      </c>
      <c r="AR295" s="24" t="s">
        <v>219</v>
      </c>
      <c r="AT295" s="24" t="s">
        <v>214</v>
      </c>
      <c r="AU295" s="24" t="s">
        <v>84</v>
      </c>
      <c r="AY295" s="24" t="s">
        <v>210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4" t="s">
        <v>24</v>
      </c>
      <c r="BK295" s="193">
        <f>ROUND(I295*H295,2)</f>
        <v>0</v>
      </c>
      <c r="BL295" s="24" t="s">
        <v>219</v>
      </c>
      <c r="BM295" s="24" t="s">
        <v>1743</v>
      </c>
    </row>
    <row r="296" spans="2:65" s="12" customFormat="1">
      <c r="B296" s="194"/>
      <c r="D296" s="195" t="s">
        <v>221</v>
      </c>
      <c r="E296" s="196" t="s">
        <v>5</v>
      </c>
      <c r="F296" s="197" t="s">
        <v>1744</v>
      </c>
      <c r="H296" s="196" t="s">
        <v>5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6" t="s">
        <v>221</v>
      </c>
      <c r="AU296" s="196" t="s">
        <v>84</v>
      </c>
      <c r="AV296" s="12" t="s">
        <v>24</v>
      </c>
      <c r="AW296" s="12" t="s">
        <v>39</v>
      </c>
      <c r="AX296" s="12" t="s">
        <v>76</v>
      </c>
      <c r="AY296" s="196" t="s">
        <v>210</v>
      </c>
    </row>
    <row r="297" spans="2:65" s="13" customFormat="1">
      <c r="B297" s="202"/>
      <c r="D297" s="195" t="s">
        <v>221</v>
      </c>
      <c r="E297" s="203" t="s">
        <v>5</v>
      </c>
      <c r="F297" s="204" t="s">
        <v>1745</v>
      </c>
      <c r="H297" s="205">
        <v>0.19900000000000001</v>
      </c>
      <c r="I297" s="206"/>
      <c r="L297" s="202"/>
      <c r="M297" s="207"/>
      <c r="N297" s="208"/>
      <c r="O297" s="208"/>
      <c r="P297" s="208"/>
      <c r="Q297" s="208"/>
      <c r="R297" s="208"/>
      <c r="S297" s="208"/>
      <c r="T297" s="209"/>
      <c r="AT297" s="203" t="s">
        <v>221</v>
      </c>
      <c r="AU297" s="203" t="s">
        <v>84</v>
      </c>
      <c r="AV297" s="13" t="s">
        <v>84</v>
      </c>
      <c r="AW297" s="13" t="s">
        <v>39</v>
      </c>
      <c r="AX297" s="13" t="s">
        <v>76</v>
      </c>
      <c r="AY297" s="203" t="s">
        <v>210</v>
      </c>
    </row>
    <row r="298" spans="2:65" s="12" customFormat="1">
      <c r="B298" s="194"/>
      <c r="D298" s="195" t="s">
        <v>221</v>
      </c>
      <c r="E298" s="196" t="s">
        <v>5</v>
      </c>
      <c r="F298" s="197" t="s">
        <v>1746</v>
      </c>
      <c r="H298" s="196" t="s">
        <v>5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6" t="s">
        <v>221</v>
      </c>
      <c r="AU298" s="196" t="s">
        <v>84</v>
      </c>
      <c r="AV298" s="12" t="s">
        <v>24</v>
      </c>
      <c r="AW298" s="12" t="s">
        <v>39</v>
      </c>
      <c r="AX298" s="12" t="s">
        <v>76</v>
      </c>
      <c r="AY298" s="196" t="s">
        <v>210</v>
      </c>
    </row>
    <row r="299" spans="2:65" s="13" customFormat="1">
      <c r="B299" s="202"/>
      <c r="D299" s="195" t="s">
        <v>221</v>
      </c>
      <c r="E299" s="203" t="s">
        <v>5</v>
      </c>
      <c r="F299" s="204" t="s">
        <v>1747</v>
      </c>
      <c r="H299" s="205">
        <v>5.8999999999999997E-2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221</v>
      </c>
      <c r="AU299" s="203" t="s">
        <v>84</v>
      </c>
      <c r="AV299" s="13" t="s">
        <v>84</v>
      </c>
      <c r="AW299" s="13" t="s">
        <v>39</v>
      </c>
      <c r="AX299" s="13" t="s">
        <v>76</v>
      </c>
      <c r="AY299" s="203" t="s">
        <v>210</v>
      </c>
    </row>
    <row r="300" spans="2:65" s="14" customFormat="1">
      <c r="B300" s="210"/>
      <c r="D300" s="195" t="s">
        <v>221</v>
      </c>
      <c r="E300" s="211" t="s">
        <v>5</v>
      </c>
      <c r="F300" s="212" t="s">
        <v>239</v>
      </c>
      <c r="H300" s="213">
        <v>0.25800000000000001</v>
      </c>
      <c r="I300" s="214"/>
      <c r="L300" s="210"/>
      <c r="M300" s="215"/>
      <c r="N300" s="216"/>
      <c r="O300" s="216"/>
      <c r="P300" s="216"/>
      <c r="Q300" s="216"/>
      <c r="R300" s="216"/>
      <c r="S300" s="216"/>
      <c r="T300" s="217"/>
      <c r="AT300" s="211" t="s">
        <v>221</v>
      </c>
      <c r="AU300" s="211" t="s">
        <v>84</v>
      </c>
      <c r="AV300" s="14" t="s">
        <v>219</v>
      </c>
      <c r="AW300" s="14" t="s">
        <v>39</v>
      </c>
      <c r="AX300" s="14" t="s">
        <v>24</v>
      </c>
      <c r="AY300" s="211" t="s">
        <v>210</v>
      </c>
    </row>
    <row r="301" spans="2:65" s="1" customFormat="1" ht="20.45" customHeight="1">
      <c r="B301" s="181"/>
      <c r="C301" s="182" t="s">
        <v>568</v>
      </c>
      <c r="D301" s="182" t="s">
        <v>214</v>
      </c>
      <c r="E301" s="183" t="s">
        <v>1748</v>
      </c>
      <c r="F301" s="184" t="s">
        <v>1749</v>
      </c>
      <c r="G301" s="185" t="s">
        <v>119</v>
      </c>
      <c r="H301" s="186">
        <v>0.25800000000000001</v>
      </c>
      <c r="I301" s="187"/>
      <c r="J301" s="188">
        <f>ROUND(I301*H301,2)</f>
        <v>0</v>
      </c>
      <c r="K301" s="184" t="s">
        <v>218</v>
      </c>
      <c r="L301" s="41"/>
      <c r="M301" s="189" t="s">
        <v>5</v>
      </c>
      <c r="N301" s="190" t="s">
        <v>47</v>
      </c>
      <c r="O301" s="42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AR301" s="24" t="s">
        <v>219</v>
      </c>
      <c r="AT301" s="24" t="s">
        <v>214</v>
      </c>
      <c r="AU301" s="24" t="s">
        <v>84</v>
      </c>
      <c r="AY301" s="24" t="s">
        <v>210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4" t="s">
        <v>24</v>
      </c>
      <c r="BK301" s="193">
        <f>ROUND(I301*H301,2)</f>
        <v>0</v>
      </c>
      <c r="BL301" s="24" t="s">
        <v>219</v>
      </c>
      <c r="BM301" s="24" t="s">
        <v>1750</v>
      </c>
    </row>
    <row r="302" spans="2:65" s="1" customFormat="1" ht="20.45" customHeight="1">
      <c r="B302" s="181"/>
      <c r="C302" s="182" t="s">
        <v>572</v>
      </c>
      <c r="D302" s="182" t="s">
        <v>214</v>
      </c>
      <c r="E302" s="183" t="s">
        <v>1751</v>
      </c>
      <c r="F302" s="184" t="s">
        <v>1752</v>
      </c>
      <c r="G302" s="185" t="s">
        <v>119</v>
      </c>
      <c r="H302" s="186">
        <v>0.25800000000000001</v>
      </c>
      <c r="I302" s="187"/>
      <c r="J302" s="188">
        <f>ROUND(I302*H302,2)</f>
        <v>0</v>
      </c>
      <c r="K302" s="184" t="s">
        <v>218</v>
      </c>
      <c r="L302" s="41"/>
      <c r="M302" s="189" t="s">
        <v>5</v>
      </c>
      <c r="N302" s="190" t="s">
        <v>47</v>
      </c>
      <c r="O302" s="42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AR302" s="24" t="s">
        <v>219</v>
      </c>
      <c r="AT302" s="24" t="s">
        <v>214</v>
      </c>
      <c r="AU302" s="24" t="s">
        <v>84</v>
      </c>
      <c r="AY302" s="24" t="s">
        <v>210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4" t="s">
        <v>24</v>
      </c>
      <c r="BK302" s="193">
        <f>ROUND(I302*H302,2)</f>
        <v>0</v>
      </c>
      <c r="BL302" s="24" t="s">
        <v>219</v>
      </c>
      <c r="BM302" s="24" t="s">
        <v>1753</v>
      </c>
    </row>
    <row r="303" spans="2:65" s="11" customFormat="1" ht="29.85" customHeight="1">
      <c r="B303" s="168"/>
      <c r="D303" s="169" t="s">
        <v>75</v>
      </c>
      <c r="E303" s="179" t="s">
        <v>256</v>
      </c>
      <c r="F303" s="179" t="s">
        <v>1754</v>
      </c>
      <c r="I303" s="171"/>
      <c r="J303" s="180">
        <f>BK303</f>
        <v>0</v>
      </c>
      <c r="L303" s="168"/>
      <c r="M303" s="173"/>
      <c r="N303" s="174"/>
      <c r="O303" s="174"/>
      <c r="P303" s="175">
        <f>SUM(P304:P327)</f>
        <v>0</v>
      </c>
      <c r="Q303" s="174"/>
      <c r="R303" s="175">
        <f>SUM(R304:R327)</f>
        <v>1.8304360000000002</v>
      </c>
      <c r="S303" s="174"/>
      <c r="T303" s="176">
        <f>SUM(T304:T327)</f>
        <v>0.65</v>
      </c>
      <c r="AR303" s="169" t="s">
        <v>24</v>
      </c>
      <c r="AT303" s="177" t="s">
        <v>75</v>
      </c>
      <c r="AU303" s="177" t="s">
        <v>24</v>
      </c>
      <c r="AY303" s="169" t="s">
        <v>210</v>
      </c>
      <c r="BK303" s="178">
        <f>SUM(BK304:BK327)</f>
        <v>0</v>
      </c>
    </row>
    <row r="304" spans="2:65" s="1" customFormat="1" ht="20.45" customHeight="1">
      <c r="B304" s="181"/>
      <c r="C304" s="182" t="s">
        <v>577</v>
      </c>
      <c r="D304" s="182" t="s">
        <v>214</v>
      </c>
      <c r="E304" s="183" t="s">
        <v>1755</v>
      </c>
      <c r="F304" s="184" t="s">
        <v>1756</v>
      </c>
      <c r="G304" s="185" t="s">
        <v>510</v>
      </c>
      <c r="H304" s="186">
        <v>20.5</v>
      </c>
      <c r="I304" s="187"/>
      <c r="J304" s="188">
        <f>ROUND(I304*H304,2)</f>
        <v>0</v>
      </c>
      <c r="K304" s="184" t="s">
        <v>218</v>
      </c>
      <c r="L304" s="41"/>
      <c r="M304" s="189" t="s">
        <v>5</v>
      </c>
      <c r="N304" s="190" t="s">
        <v>47</v>
      </c>
      <c r="O304" s="42"/>
      <c r="P304" s="191">
        <f>O304*H304</f>
        <v>0</v>
      </c>
      <c r="Q304" s="191">
        <v>3.3E-3</v>
      </c>
      <c r="R304" s="191">
        <f>Q304*H304</f>
        <v>6.7650000000000002E-2</v>
      </c>
      <c r="S304" s="191">
        <v>0</v>
      </c>
      <c r="T304" s="192">
        <f>S304*H304</f>
        <v>0</v>
      </c>
      <c r="AR304" s="24" t="s">
        <v>219</v>
      </c>
      <c r="AT304" s="24" t="s">
        <v>214</v>
      </c>
      <c r="AU304" s="24" t="s">
        <v>84</v>
      </c>
      <c r="AY304" s="24" t="s">
        <v>210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4" t="s">
        <v>24</v>
      </c>
      <c r="BK304" s="193">
        <f>ROUND(I304*H304,2)</f>
        <v>0</v>
      </c>
      <c r="BL304" s="24" t="s">
        <v>219</v>
      </c>
      <c r="BM304" s="24" t="s">
        <v>1757</v>
      </c>
    </row>
    <row r="305" spans="2:65" s="13" customFormat="1">
      <c r="B305" s="202"/>
      <c r="D305" s="195" t="s">
        <v>221</v>
      </c>
      <c r="E305" s="203" t="s">
        <v>5</v>
      </c>
      <c r="F305" s="204" t="s">
        <v>1758</v>
      </c>
      <c r="H305" s="205">
        <v>20.5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221</v>
      </c>
      <c r="AU305" s="203" t="s">
        <v>84</v>
      </c>
      <c r="AV305" s="13" t="s">
        <v>84</v>
      </c>
      <c r="AW305" s="13" t="s">
        <v>39</v>
      </c>
      <c r="AX305" s="13" t="s">
        <v>76</v>
      </c>
      <c r="AY305" s="203" t="s">
        <v>210</v>
      </c>
    </row>
    <row r="306" spans="2:65" s="14" customFormat="1">
      <c r="B306" s="210"/>
      <c r="D306" s="195" t="s">
        <v>221</v>
      </c>
      <c r="E306" s="211" t="s">
        <v>1446</v>
      </c>
      <c r="F306" s="212" t="s">
        <v>239</v>
      </c>
      <c r="H306" s="213">
        <v>20.5</v>
      </c>
      <c r="I306" s="214"/>
      <c r="L306" s="210"/>
      <c r="M306" s="215"/>
      <c r="N306" s="216"/>
      <c r="O306" s="216"/>
      <c r="P306" s="216"/>
      <c r="Q306" s="216"/>
      <c r="R306" s="216"/>
      <c r="S306" s="216"/>
      <c r="T306" s="217"/>
      <c r="AT306" s="211" t="s">
        <v>221</v>
      </c>
      <c r="AU306" s="211" t="s">
        <v>84</v>
      </c>
      <c r="AV306" s="14" t="s">
        <v>219</v>
      </c>
      <c r="AW306" s="14" t="s">
        <v>39</v>
      </c>
      <c r="AX306" s="14" t="s">
        <v>24</v>
      </c>
      <c r="AY306" s="211" t="s">
        <v>210</v>
      </c>
    </row>
    <row r="307" spans="2:65" s="1" customFormat="1" ht="20.45" customHeight="1">
      <c r="B307" s="181"/>
      <c r="C307" s="182" t="s">
        <v>582</v>
      </c>
      <c r="D307" s="182" t="s">
        <v>214</v>
      </c>
      <c r="E307" s="183" t="s">
        <v>1759</v>
      </c>
      <c r="F307" s="184" t="s">
        <v>1760</v>
      </c>
      <c r="G307" s="185" t="s">
        <v>217</v>
      </c>
      <c r="H307" s="186">
        <v>1</v>
      </c>
      <c r="I307" s="187"/>
      <c r="J307" s="188">
        <f>ROUND(I307*H307,2)</f>
        <v>0</v>
      </c>
      <c r="K307" s="184" t="s">
        <v>218</v>
      </c>
      <c r="L307" s="41"/>
      <c r="M307" s="189" t="s">
        <v>5</v>
      </c>
      <c r="N307" s="190" t="s">
        <v>47</v>
      </c>
      <c r="O307" s="42"/>
      <c r="P307" s="191">
        <f>O307*H307</f>
        <v>0</v>
      </c>
      <c r="Q307" s="191">
        <v>6.3000000000000003E-4</v>
      </c>
      <c r="R307" s="191">
        <f>Q307*H307</f>
        <v>6.3000000000000003E-4</v>
      </c>
      <c r="S307" s="191">
        <v>0</v>
      </c>
      <c r="T307" s="192">
        <f>S307*H307</f>
        <v>0</v>
      </c>
      <c r="AR307" s="24" t="s">
        <v>219</v>
      </c>
      <c r="AT307" s="24" t="s">
        <v>214</v>
      </c>
      <c r="AU307" s="24" t="s">
        <v>84</v>
      </c>
      <c r="AY307" s="24" t="s">
        <v>210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4" t="s">
        <v>24</v>
      </c>
      <c r="BK307" s="193">
        <f>ROUND(I307*H307,2)</f>
        <v>0</v>
      </c>
      <c r="BL307" s="24" t="s">
        <v>219</v>
      </c>
      <c r="BM307" s="24" t="s">
        <v>1761</v>
      </c>
    </row>
    <row r="308" spans="2:65" s="1" customFormat="1" ht="14.45" customHeight="1">
      <c r="B308" s="181"/>
      <c r="C308" s="218" t="s">
        <v>587</v>
      </c>
      <c r="D308" s="218" t="s">
        <v>374</v>
      </c>
      <c r="E308" s="219" t="s">
        <v>1762</v>
      </c>
      <c r="F308" s="220" t="s">
        <v>1763</v>
      </c>
      <c r="G308" s="221" t="s">
        <v>217</v>
      </c>
      <c r="H308" s="222">
        <v>1</v>
      </c>
      <c r="I308" s="223"/>
      <c r="J308" s="224">
        <f>ROUND(I308*H308,2)</f>
        <v>0</v>
      </c>
      <c r="K308" s="220" t="s">
        <v>5</v>
      </c>
      <c r="L308" s="225"/>
      <c r="M308" s="226" t="s">
        <v>5</v>
      </c>
      <c r="N308" s="227" t="s">
        <v>47</v>
      </c>
      <c r="O308" s="42"/>
      <c r="P308" s="191">
        <f>O308*H308</f>
        <v>0</v>
      </c>
      <c r="Q308" s="191">
        <v>2.0500000000000001E-2</v>
      </c>
      <c r="R308" s="191">
        <f>Q308*H308</f>
        <v>2.0500000000000001E-2</v>
      </c>
      <c r="S308" s="191">
        <v>0</v>
      </c>
      <c r="T308" s="192">
        <f>S308*H308</f>
        <v>0</v>
      </c>
      <c r="AR308" s="24" t="s">
        <v>256</v>
      </c>
      <c r="AT308" s="24" t="s">
        <v>374</v>
      </c>
      <c r="AU308" s="24" t="s">
        <v>84</v>
      </c>
      <c r="AY308" s="24" t="s">
        <v>210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4" t="s">
        <v>24</v>
      </c>
      <c r="BK308" s="193">
        <f>ROUND(I308*H308,2)</f>
        <v>0</v>
      </c>
      <c r="BL308" s="24" t="s">
        <v>219</v>
      </c>
      <c r="BM308" s="24" t="s">
        <v>1764</v>
      </c>
    </row>
    <row r="309" spans="2:65" s="1" customFormat="1" ht="14.45" customHeight="1">
      <c r="B309" s="181"/>
      <c r="C309" s="182" t="s">
        <v>593</v>
      </c>
      <c r="D309" s="182" t="s">
        <v>214</v>
      </c>
      <c r="E309" s="183" t="s">
        <v>1765</v>
      </c>
      <c r="F309" s="184" t="s">
        <v>1766</v>
      </c>
      <c r="G309" s="185" t="s">
        <v>510</v>
      </c>
      <c r="H309" s="186">
        <v>20.5</v>
      </c>
      <c r="I309" s="187"/>
      <c r="J309" s="188">
        <f>ROUND(I309*H309,2)</f>
        <v>0</v>
      </c>
      <c r="K309" s="184" t="s">
        <v>218</v>
      </c>
      <c r="L309" s="41"/>
      <c r="M309" s="189" t="s">
        <v>5</v>
      </c>
      <c r="N309" s="190" t="s">
        <v>47</v>
      </c>
      <c r="O309" s="42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AR309" s="24" t="s">
        <v>219</v>
      </c>
      <c r="AT309" s="24" t="s">
        <v>214</v>
      </c>
      <c r="AU309" s="24" t="s">
        <v>84</v>
      </c>
      <c r="AY309" s="24" t="s">
        <v>210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4" t="s">
        <v>24</v>
      </c>
      <c r="BK309" s="193">
        <f>ROUND(I309*H309,2)</f>
        <v>0</v>
      </c>
      <c r="BL309" s="24" t="s">
        <v>219</v>
      </c>
      <c r="BM309" s="24" t="s">
        <v>1767</v>
      </c>
    </row>
    <row r="310" spans="2:65" s="13" customFormat="1">
      <c r="B310" s="202"/>
      <c r="D310" s="195" t="s">
        <v>221</v>
      </c>
      <c r="E310" s="203" t="s">
        <v>5</v>
      </c>
      <c r="F310" s="204" t="s">
        <v>1446</v>
      </c>
      <c r="H310" s="205">
        <v>20.5</v>
      </c>
      <c r="I310" s="206"/>
      <c r="L310" s="202"/>
      <c r="M310" s="207"/>
      <c r="N310" s="208"/>
      <c r="O310" s="208"/>
      <c r="P310" s="208"/>
      <c r="Q310" s="208"/>
      <c r="R310" s="208"/>
      <c r="S310" s="208"/>
      <c r="T310" s="209"/>
      <c r="AT310" s="203" t="s">
        <v>221</v>
      </c>
      <c r="AU310" s="203" t="s">
        <v>84</v>
      </c>
      <c r="AV310" s="13" t="s">
        <v>84</v>
      </c>
      <c r="AW310" s="13" t="s">
        <v>39</v>
      </c>
      <c r="AX310" s="13" t="s">
        <v>24</v>
      </c>
      <c r="AY310" s="203" t="s">
        <v>210</v>
      </c>
    </row>
    <row r="311" spans="2:65" s="1" customFormat="1" ht="14.45" customHeight="1">
      <c r="B311" s="181"/>
      <c r="C311" s="182" t="s">
        <v>598</v>
      </c>
      <c r="D311" s="182" t="s">
        <v>214</v>
      </c>
      <c r="E311" s="183" t="s">
        <v>1768</v>
      </c>
      <c r="F311" s="184" t="s">
        <v>1769</v>
      </c>
      <c r="G311" s="185" t="s">
        <v>217</v>
      </c>
      <c r="H311" s="186">
        <v>3</v>
      </c>
      <c r="I311" s="187"/>
      <c r="J311" s="188">
        <f t="shared" ref="J311:J316" si="0">ROUND(I311*H311,2)</f>
        <v>0</v>
      </c>
      <c r="K311" s="184" t="s">
        <v>218</v>
      </c>
      <c r="L311" s="41"/>
      <c r="M311" s="189" t="s">
        <v>5</v>
      </c>
      <c r="N311" s="190" t="s">
        <v>47</v>
      </c>
      <c r="O311" s="42"/>
      <c r="P311" s="191">
        <f t="shared" ref="P311:P316" si="1">O311*H311</f>
        <v>0</v>
      </c>
      <c r="Q311" s="191">
        <v>1.4239999999999999E-2</v>
      </c>
      <c r="R311" s="191">
        <f t="shared" ref="R311:R316" si="2">Q311*H311</f>
        <v>4.2719999999999994E-2</v>
      </c>
      <c r="S311" s="191">
        <v>0</v>
      </c>
      <c r="T311" s="192">
        <f t="shared" ref="T311:T316" si="3">S311*H311</f>
        <v>0</v>
      </c>
      <c r="AR311" s="24" t="s">
        <v>219</v>
      </c>
      <c r="AT311" s="24" t="s">
        <v>214</v>
      </c>
      <c r="AU311" s="24" t="s">
        <v>84</v>
      </c>
      <c r="AY311" s="24" t="s">
        <v>210</v>
      </c>
      <c r="BE311" s="193">
        <f t="shared" ref="BE311:BE316" si="4">IF(N311="základní",J311,0)</f>
        <v>0</v>
      </c>
      <c r="BF311" s="193">
        <f t="shared" ref="BF311:BF316" si="5">IF(N311="snížená",J311,0)</f>
        <v>0</v>
      </c>
      <c r="BG311" s="193">
        <f t="shared" ref="BG311:BG316" si="6">IF(N311="zákl. přenesená",J311,0)</f>
        <v>0</v>
      </c>
      <c r="BH311" s="193">
        <f t="shared" ref="BH311:BH316" si="7">IF(N311="sníž. přenesená",J311,0)</f>
        <v>0</v>
      </c>
      <c r="BI311" s="193">
        <f t="shared" ref="BI311:BI316" si="8">IF(N311="nulová",J311,0)</f>
        <v>0</v>
      </c>
      <c r="BJ311" s="24" t="s">
        <v>24</v>
      </c>
      <c r="BK311" s="193">
        <f t="shared" ref="BK311:BK316" si="9">ROUND(I311*H311,2)</f>
        <v>0</v>
      </c>
      <c r="BL311" s="24" t="s">
        <v>219</v>
      </c>
      <c r="BM311" s="24" t="s">
        <v>1770</v>
      </c>
    </row>
    <row r="312" spans="2:65" s="1" customFormat="1" ht="14.45" customHeight="1">
      <c r="B312" s="181"/>
      <c r="C312" s="218" t="s">
        <v>605</v>
      </c>
      <c r="D312" s="218" t="s">
        <v>374</v>
      </c>
      <c r="E312" s="219" t="s">
        <v>1771</v>
      </c>
      <c r="F312" s="220" t="s">
        <v>1772</v>
      </c>
      <c r="G312" s="221" t="s">
        <v>217</v>
      </c>
      <c r="H312" s="222">
        <v>1</v>
      </c>
      <c r="I312" s="223"/>
      <c r="J312" s="224">
        <f t="shared" si="0"/>
        <v>0</v>
      </c>
      <c r="K312" s="220" t="s">
        <v>5</v>
      </c>
      <c r="L312" s="225"/>
      <c r="M312" s="226" t="s">
        <v>5</v>
      </c>
      <c r="N312" s="227" t="s">
        <v>47</v>
      </c>
      <c r="O312" s="42"/>
      <c r="P312" s="191">
        <f t="shared" si="1"/>
        <v>0</v>
      </c>
      <c r="Q312" s="191">
        <v>0.25</v>
      </c>
      <c r="R312" s="191">
        <f t="shared" si="2"/>
        <v>0.25</v>
      </c>
      <c r="S312" s="191">
        <v>0</v>
      </c>
      <c r="T312" s="192">
        <f t="shared" si="3"/>
        <v>0</v>
      </c>
      <c r="AR312" s="24" t="s">
        <v>256</v>
      </c>
      <c r="AT312" s="24" t="s">
        <v>374</v>
      </c>
      <c r="AU312" s="24" t="s">
        <v>84</v>
      </c>
      <c r="AY312" s="24" t="s">
        <v>210</v>
      </c>
      <c r="BE312" s="193">
        <f t="shared" si="4"/>
        <v>0</v>
      </c>
      <c r="BF312" s="193">
        <f t="shared" si="5"/>
        <v>0</v>
      </c>
      <c r="BG312" s="193">
        <f t="shared" si="6"/>
        <v>0</v>
      </c>
      <c r="BH312" s="193">
        <f t="shared" si="7"/>
        <v>0</v>
      </c>
      <c r="BI312" s="193">
        <f t="shared" si="8"/>
        <v>0</v>
      </c>
      <c r="BJ312" s="24" t="s">
        <v>24</v>
      </c>
      <c r="BK312" s="193">
        <f t="shared" si="9"/>
        <v>0</v>
      </c>
      <c r="BL312" s="24" t="s">
        <v>219</v>
      </c>
      <c r="BM312" s="24" t="s">
        <v>1773</v>
      </c>
    </row>
    <row r="313" spans="2:65" s="1" customFormat="1" ht="14.45" customHeight="1">
      <c r="B313" s="181"/>
      <c r="C313" s="218" t="s">
        <v>613</v>
      </c>
      <c r="D313" s="218" t="s">
        <v>374</v>
      </c>
      <c r="E313" s="219" t="s">
        <v>1774</v>
      </c>
      <c r="F313" s="220" t="s">
        <v>1775</v>
      </c>
      <c r="G313" s="221" t="s">
        <v>217</v>
      </c>
      <c r="H313" s="222">
        <v>1</v>
      </c>
      <c r="I313" s="223"/>
      <c r="J313" s="224">
        <f t="shared" si="0"/>
        <v>0</v>
      </c>
      <c r="K313" s="220" t="s">
        <v>5</v>
      </c>
      <c r="L313" s="225"/>
      <c r="M313" s="226" t="s">
        <v>5</v>
      </c>
      <c r="N313" s="227" t="s">
        <v>47</v>
      </c>
      <c r="O313" s="42"/>
      <c r="P313" s="191">
        <f t="shared" si="1"/>
        <v>0</v>
      </c>
      <c r="Q313" s="191">
        <v>0.25</v>
      </c>
      <c r="R313" s="191">
        <f t="shared" si="2"/>
        <v>0.25</v>
      </c>
      <c r="S313" s="191">
        <v>0</v>
      </c>
      <c r="T313" s="192">
        <f t="shared" si="3"/>
        <v>0</v>
      </c>
      <c r="AR313" s="24" t="s">
        <v>256</v>
      </c>
      <c r="AT313" s="24" t="s">
        <v>374</v>
      </c>
      <c r="AU313" s="24" t="s">
        <v>84</v>
      </c>
      <c r="AY313" s="24" t="s">
        <v>210</v>
      </c>
      <c r="BE313" s="193">
        <f t="shared" si="4"/>
        <v>0</v>
      </c>
      <c r="BF313" s="193">
        <f t="shared" si="5"/>
        <v>0</v>
      </c>
      <c r="BG313" s="193">
        <f t="shared" si="6"/>
        <v>0</v>
      </c>
      <c r="BH313" s="193">
        <f t="shared" si="7"/>
        <v>0</v>
      </c>
      <c r="BI313" s="193">
        <f t="shared" si="8"/>
        <v>0</v>
      </c>
      <c r="BJ313" s="24" t="s">
        <v>24</v>
      </c>
      <c r="BK313" s="193">
        <f t="shared" si="9"/>
        <v>0</v>
      </c>
      <c r="BL313" s="24" t="s">
        <v>219</v>
      </c>
      <c r="BM313" s="24" t="s">
        <v>1776</v>
      </c>
    </row>
    <row r="314" spans="2:65" s="1" customFormat="1" ht="14.45" customHeight="1">
      <c r="B314" s="181"/>
      <c r="C314" s="218" t="s">
        <v>619</v>
      </c>
      <c r="D314" s="218" t="s">
        <v>374</v>
      </c>
      <c r="E314" s="219" t="s">
        <v>1777</v>
      </c>
      <c r="F314" s="220" t="s">
        <v>1778</v>
      </c>
      <c r="G314" s="221" t="s">
        <v>217</v>
      </c>
      <c r="H314" s="222">
        <v>1</v>
      </c>
      <c r="I314" s="223"/>
      <c r="J314" s="224">
        <f t="shared" si="0"/>
        <v>0</v>
      </c>
      <c r="K314" s="220" t="s">
        <v>5</v>
      </c>
      <c r="L314" s="225"/>
      <c r="M314" s="226" t="s">
        <v>5</v>
      </c>
      <c r="N314" s="227" t="s">
        <v>47</v>
      </c>
      <c r="O314" s="42"/>
      <c r="P314" s="191">
        <f t="shared" si="1"/>
        <v>0</v>
      </c>
      <c r="Q314" s="191">
        <v>1</v>
      </c>
      <c r="R314" s="191">
        <f t="shared" si="2"/>
        <v>1</v>
      </c>
      <c r="S314" s="191">
        <v>0</v>
      </c>
      <c r="T314" s="192">
        <f t="shared" si="3"/>
        <v>0</v>
      </c>
      <c r="AR314" s="24" t="s">
        <v>256</v>
      </c>
      <c r="AT314" s="24" t="s">
        <v>374</v>
      </c>
      <c r="AU314" s="24" t="s">
        <v>84</v>
      </c>
      <c r="AY314" s="24" t="s">
        <v>210</v>
      </c>
      <c r="BE314" s="193">
        <f t="shared" si="4"/>
        <v>0</v>
      </c>
      <c r="BF314" s="193">
        <f t="shared" si="5"/>
        <v>0</v>
      </c>
      <c r="BG314" s="193">
        <f t="shared" si="6"/>
        <v>0</v>
      </c>
      <c r="BH314" s="193">
        <f t="shared" si="7"/>
        <v>0</v>
      </c>
      <c r="BI314" s="193">
        <f t="shared" si="8"/>
        <v>0</v>
      </c>
      <c r="BJ314" s="24" t="s">
        <v>24</v>
      </c>
      <c r="BK314" s="193">
        <f t="shared" si="9"/>
        <v>0</v>
      </c>
      <c r="BL314" s="24" t="s">
        <v>219</v>
      </c>
      <c r="BM314" s="24" t="s">
        <v>1779</v>
      </c>
    </row>
    <row r="315" spans="2:65" s="1" customFormat="1" ht="14.45" customHeight="1">
      <c r="B315" s="181"/>
      <c r="C315" s="218" t="s">
        <v>623</v>
      </c>
      <c r="D315" s="218" t="s">
        <v>374</v>
      </c>
      <c r="E315" s="219" t="s">
        <v>1780</v>
      </c>
      <c r="F315" s="220" t="s">
        <v>1781</v>
      </c>
      <c r="G315" s="221" t="s">
        <v>217</v>
      </c>
      <c r="H315" s="222">
        <v>4</v>
      </c>
      <c r="I315" s="223"/>
      <c r="J315" s="224">
        <f t="shared" si="0"/>
        <v>0</v>
      </c>
      <c r="K315" s="220" t="s">
        <v>5</v>
      </c>
      <c r="L315" s="225"/>
      <c r="M315" s="226" t="s">
        <v>5</v>
      </c>
      <c r="N315" s="227" t="s">
        <v>47</v>
      </c>
      <c r="O315" s="42"/>
      <c r="P315" s="191">
        <f t="shared" si="1"/>
        <v>0</v>
      </c>
      <c r="Q315" s="191">
        <v>2E-3</v>
      </c>
      <c r="R315" s="191">
        <f t="shared" si="2"/>
        <v>8.0000000000000002E-3</v>
      </c>
      <c r="S315" s="191">
        <v>0</v>
      </c>
      <c r="T315" s="192">
        <f t="shared" si="3"/>
        <v>0</v>
      </c>
      <c r="AR315" s="24" t="s">
        <v>256</v>
      </c>
      <c r="AT315" s="24" t="s">
        <v>374</v>
      </c>
      <c r="AU315" s="24" t="s">
        <v>84</v>
      </c>
      <c r="AY315" s="24" t="s">
        <v>210</v>
      </c>
      <c r="BE315" s="193">
        <f t="shared" si="4"/>
        <v>0</v>
      </c>
      <c r="BF315" s="193">
        <f t="shared" si="5"/>
        <v>0</v>
      </c>
      <c r="BG315" s="193">
        <f t="shared" si="6"/>
        <v>0</v>
      </c>
      <c r="BH315" s="193">
        <f t="shared" si="7"/>
        <v>0</v>
      </c>
      <c r="BI315" s="193">
        <f t="shared" si="8"/>
        <v>0</v>
      </c>
      <c r="BJ315" s="24" t="s">
        <v>24</v>
      </c>
      <c r="BK315" s="193">
        <f t="shared" si="9"/>
        <v>0</v>
      </c>
      <c r="BL315" s="24" t="s">
        <v>219</v>
      </c>
      <c r="BM315" s="24" t="s">
        <v>1782</v>
      </c>
    </row>
    <row r="316" spans="2:65" s="1" customFormat="1" ht="14.45" customHeight="1">
      <c r="B316" s="181"/>
      <c r="C316" s="182" t="s">
        <v>627</v>
      </c>
      <c r="D316" s="182" t="s">
        <v>214</v>
      </c>
      <c r="E316" s="183" t="s">
        <v>1783</v>
      </c>
      <c r="F316" s="184" t="s">
        <v>1784</v>
      </c>
      <c r="G316" s="185" t="s">
        <v>217</v>
      </c>
      <c r="H316" s="186">
        <v>1</v>
      </c>
      <c r="I316" s="187"/>
      <c r="J316" s="188">
        <f t="shared" si="0"/>
        <v>0</v>
      </c>
      <c r="K316" s="184" t="s">
        <v>218</v>
      </c>
      <c r="L316" s="41"/>
      <c r="M316" s="189" t="s">
        <v>5</v>
      </c>
      <c r="N316" s="190" t="s">
        <v>47</v>
      </c>
      <c r="O316" s="42"/>
      <c r="P316" s="191">
        <f t="shared" si="1"/>
        <v>0</v>
      </c>
      <c r="Q316" s="191">
        <v>2.1366E-2</v>
      </c>
      <c r="R316" s="191">
        <f t="shared" si="2"/>
        <v>2.1366E-2</v>
      </c>
      <c r="S316" s="191">
        <v>0</v>
      </c>
      <c r="T316" s="192">
        <f t="shared" si="3"/>
        <v>0</v>
      </c>
      <c r="AR316" s="24" t="s">
        <v>219</v>
      </c>
      <c r="AT316" s="24" t="s">
        <v>214</v>
      </c>
      <c r="AU316" s="24" t="s">
        <v>84</v>
      </c>
      <c r="AY316" s="24" t="s">
        <v>210</v>
      </c>
      <c r="BE316" s="193">
        <f t="shared" si="4"/>
        <v>0</v>
      </c>
      <c r="BF316" s="193">
        <f t="shared" si="5"/>
        <v>0</v>
      </c>
      <c r="BG316" s="193">
        <f t="shared" si="6"/>
        <v>0</v>
      </c>
      <c r="BH316" s="193">
        <f t="shared" si="7"/>
        <v>0</v>
      </c>
      <c r="BI316" s="193">
        <f t="shared" si="8"/>
        <v>0</v>
      </c>
      <c r="BJ316" s="24" t="s">
        <v>24</v>
      </c>
      <c r="BK316" s="193">
        <f t="shared" si="9"/>
        <v>0</v>
      </c>
      <c r="BL316" s="24" t="s">
        <v>219</v>
      </c>
      <c r="BM316" s="24" t="s">
        <v>1785</v>
      </c>
    </row>
    <row r="317" spans="2:65" s="1" customFormat="1" ht="40.5">
      <c r="B317" s="41"/>
      <c r="D317" s="195" t="s">
        <v>639</v>
      </c>
      <c r="F317" s="228" t="s">
        <v>1786</v>
      </c>
      <c r="I317" s="229"/>
      <c r="L317" s="41"/>
      <c r="M317" s="230"/>
      <c r="N317" s="42"/>
      <c r="O317" s="42"/>
      <c r="P317" s="42"/>
      <c r="Q317" s="42"/>
      <c r="R317" s="42"/>
      <c r="S317" s="42"/>
      <c r="T317" s="70"/>
      <c r="AT317" s="24" t="s">
        <v>639</v>
      </c>
      <c r="AU317" s="24" t="s">
        <v>84</v>
      </c>
    </row>
    <row r="318" spans="2:65" s="13" customFormat="1">
      <c r="B318" s="202"/>
      <c r="D318" s="195" t="s">
        <v>221</v>
      </c>
      <c r="E318" s="203" t="s">
        <v>5</v>
      </c>
      <c r="F318" s="204" t="s">
        <v>24</v>
      </c>
      <c r="H318" s="205">
        <v>1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221</v>
      </c>
      <c r="AU318" s="203" t="s">
        <v>84</v>
      </c>
      <c r="AV318" s="13" t="s">
        <v>84</v>
      </c>
      <c r="AW318" s="13" t="s">
        <v>39</v>
      </c>
      <c r="AX318" s="13" t="s">
        <v>24</v>
      </c>
      <c r="AY318" s="203" t="s">
        <v>210</v>
      </c>
    </row>
    <row r="319" spans="2:65" s="1" customFormat="1" ht="14.45" customHeight="1">
      <c r="B319" s="181"/>
      <c r="C319" s="182" t="s">
        <v>631</v>
      </c>
      <c r="D319" s="182" t="s">
        <v>214</v>
      </c>
      <c r="E319" s="183" t="s">
        <v>1787</v>
      </c>
      <c r="F319" s="184" t="s">
        <v>1788</v>
      </c>
      <c r="G319" s="185" t="s">
        <v>217</v>
      </c>
      <c r="H319" s="186">
        <v>1</v>
      </c>
      <c r="I319" s="187"/>
      <c r="J319" s="188">
        <f t="shared" ref="J319:J326" si="10">ROUND(I319*H319,2)</f>
        <v>0</v>
      </c>
      <c r="K319" s="184" t="s">
        <v>5</v>
      </c>
      <c r="L319" s="41"/>
      <c r="M319" s="189" t="s">
        <v>5</v>
      </c>
      <c r="N319" s="190" t="s">
        <v>47</v>
      </c>
      <c r="O319" s="42"/>
      <c r="P319" s="191">
        <f t="shared" ref="P319:P326" si="11">O319*H319</f>
        <v>0</v>
      </c>
      <c r="Q319" s="191">
        <v>0</v>
      </c>
      <c r="R319" s="191">
        <f t="shared" ref="R319:R326" si="12">Q319*H319</f>
        <v>0</v>
      </c>
      <c r="S319" s="191">
        <v>0.55000000000000004</v>
      </c>
      <c r="T319" s="192">
        <f t="shared" ref="T319:T326" si="13">S319*H319</f>
        <v>0.55000000000000004</v>
      </c>
      <c r="AR319" s="24" t="s">
        <v>219</v>
      </c>
      <c r="AT319" s="24" t="s">
        <v>214</v>
      </c>
      <c r="AU319" s="24" t="s">
        <v>84</v>
      </c>
      <c r="AY319" s="24" t="s">
        <v>210</v>
      </c>
      <c r="BE319" s="193">
        <f t="shared" ref="BE319:BE326" si="14">IF(N319="základní",J319,0)</f>
        <v>0</v>
      </c>
      <c r="BF319" s="193">
        <f t="shared" ref="BF319:BF326" si="15">IF(N319="snížená",J319,0)</f>
        <v>0</v>
      </c>
      <c r="BG319" s="193">
        <f t="shared" ref="BG319:BG326" si="16">IF(N319="zákl. přenesená",J319,0)</f>
        <v>0</v>
      </c>
      <c r="BH319" s="193">
        <f t="shared" ref="BH319:BH326" si="17">IF(N319="sníž. přenesená",J319,0)</f>
        <v>0</v>
      </c>
      <c r="BI319" s="193">
        <f t="shared" ref="BI319:BI326" si="18">IF(N319="nulová",J319,0)</f>
        <v>0</v>
      </c>
      <c r="BJ319" s="24" t="s">
        <v>24</v>
      </c>
      <c r="BK319" s="193">
        <f t="shared" ref="BK319:BK326" si="19">ROUND(I319*H319,2)</f>
        <v>0</v>
      </c>
      <c r="BL319" s="24" t="s">
        <v>219</v>
      </c>
      <c r="BM319" s="24" t="s">
        <v>1789</v>
      </c>
    </row>
    <row r="320" spans="2:65" s="1" customFormat="1" ht="30.6" customHeight="1">
      <c r="B320" s="181"/>
      <c r="C320" s="182" t="s">
        <v>635</v>
      </c>
      <c r="D320" s="182" t="s">
        <v>214</v>
      </c>
      <c r="E320" s="183" t="s">
        <v>1790</v>
      </c>
      <c r="F320" s="184" t="s">
        <v>1791</v>
      </c>
      <c r="G320" s="185" t="s">
        <v>217</v>
      </c>
      <c r="H320" s="186">
        <v>1</v>
      </c>
      <c r="I320" s="187"/>
      <c r="J320" s="188">
        <f t="shared" si="10"/>
        <v>0</v>
      </c>
      <c r="K320" s="184" t="s">
        <v>218</v>
      </c>
      <c r="L320" s="41"/>
      <c r="M320" s="189" t="s">
        <v>5</v>
      </c>
      <c r="N320" s="190" t="s">
        <v>47</v>
      </c>
      <c r="O320" s="42"/>
      <c r="P320" s="191">
        <f t="shared" si="11"/>
        <v>0</v>
      </c>
      <c r="Q320" s="191">
        <v>3.9059999999999997E-2</v>
      </c>
      <c r="R320" s="191">
        <f t="shared" si="12"/>
        <v>3.9059999999999997E-2</v>
      </c>
      <c r="S320" s="191">
        <v>0</v>
      </c>
      <c r="T320" s="192">
        <f t="shared" si="13"/>
        <v>0</v>
      </c>
      <c r="AR320" s="24" t="s">
        <v>219</v>
      </c>
      <c r="AT320" s="24" t="s">
        <v>214</v>
      </c>
      <c r="AU320" s="24" t="s">
        <v>84</v>
      </c>
      <c r="AY320" s="24" t="s">
        <v>210</v>
      </c>
      <c r="BE320" s="193">
        <f t="shared" si="14"/>
        <v>0</v>
      </c>
      <c r="BF320" s="193">
        <f t="shared" si="15"/>
        <v>0</v>
      </c>
      <c r="BG320" s="193">
        <f t="shared" si="16"/>
        <v>0</v>
      </c>
      <c r="BH320" s="193">
        <f t="shared" si="17"/>
        <v>0</v>
      </c>
      <c r="BI320" s="193">
        <f t="shared" si="18"/>
        <v>0</v>
      </c>
      <c r="BJ320" s="24" t="s">
        <v>24</v>
      </c>
      <c r="BK320" s="193">
        <f t="shared" si="19"/>
        <v>0</v>
      </c>
      <c r="BL320" s="24" t="s">
        <v>219</v>
      </c>
      <c r="BM320" s="24" t="s">
        <v>1792</v>
      </c>
    </row>
    <row r="321" spans="2:65" s="1" customFormat="1" ht="20.45" customHeight="1">
      <c r="B321" s="181"/>
      <c r="C321" s="182" t="s">
        <v>641</v>
      </c>
      <c r="D321" s="182" t="s">
        <v>214</v>
      </c>
      <c r="E321" s="183" t="s">
        <v>1793</v>
      </c>
      <c r="F321" s="184" t="s">
        <v>1794</v>
      </c>
      <c r="G321" s="185" t="s">
        <v>217</v>
      </c>
      <c r="H321" s="186">
        <v>1</v>
      </c>
      <c r="I321" s="187"/>
      <c r="J321" s="188">
        <f t="shared" si="10"/>
        <v>0</v>
      </c>
      <c r="K321" s="184" t="s">
        <v>218</v>
      </c>
      <c r="L321" s="41"/>
      <c r="M321" s="189" t="s">
        <v>5</v>
      </c>
      <c r="N321" s="190" t="s">
        <v>47</v>
      </c>
      <c r="O321" s="42"/>
      <c r="P321" s="191">
        <f t="shared" si="11"/>
        <v>0</v>
      </c>
      <c r="Q321" s="191">
        <v>6.1999999999999998E-3</v>
      </c>
      <c r="R321" s="191">
        <f t="shared" si="12"/>
        <v>6.1999999999999998E-3</v>
      </c>
      <c r="S321" s="191">
        <v>0</v>
      </c>
      <c r="T321" s="192">
        <f t="shared" si="13"/>
        <v>0</v>
      </c>
      <c r="AR321" s="24" t="s">
        <v>219</v>
      </c>
      <c r="AT321" s="24" t="s">
        <v>214</v>
      </c>
      <c r="AU321" s="24" t="s">
        <v>84</v>
      </c>
      <c r="AY321" s="24" t="s">
        <v>210</v>
      </c>
      <c r="BE321" s="193">
        <f t="shared" si="14"/>
        <v>0</v>
      </c>
      <c r="BF321" s="193">
        <f t="shared" si="15"/>
        <v>0</v>
      </c>
      <c r="BG321" s="193">
        <f t="shared" si="16"/>
        <v>0</v>
      </c>
      <c r="BH321" s="193">
        <f t="shared" si="17"/>
        <v>0</v>
      </c>
      <c r="BI321" s="193">
        <f t="shared" si="18"/>
        <v>0</v>
      </c>
      <c r="BJ321" s="24" t="s">
        <v>24</v>
      </c>
      <c r="BK321" s="193">
        <f t="shared" si="19"/>
        <v>0</v>
      </c>
      <c r="BL321" s="24" t="s">
        <v>219</v>
      </c>
      <c r="BM321" s="24" t="s">
        <v>1795</v>
      </c>
    </row>
    <row r="322" spans="2:65" s="1" customFormat="1" ht="20.45" customHeight="1">
      <c r="B322" s="181"/>
      <c r="C322" s="182" t="s">
        <v>646</v>
      </c>
      <c r="D322" s="182" t="s">
        <v>214</v>
      </c>
      <c r="E322" s="183" t="s">
        <v>1796</v>
      </c>
      <c r="F322" s="184" t="s">
        <v>1797</v>
      </c>
      <c r="G322" s="185" t="s">
        <v>217</v>
      </c>
      <c r="H322" s="186">
        <v>1</v>
      </c>
      <c r="I322" s="187"/>
      <c r="J322" s="188">
        <f t="shared" si="10"/>
        <v>0</v>
      </c>
      <c r="K322" s="184" t="s">
        <v>218</v>
      </c>
      <c r="L322" s="41"/>
      <c r="M322" s="189" t="s">
        <v>5</v>
      </c>
      <c r="N322" s="190" t="s">
        <v>47</v>
      </c>
      <c r="O322" s="42"/>
      <c r="P322" s="191">
        <f t="shared" si="11"/>
        <v>0</v>
      </c>
      <c r="Q322" s="191">
        <v>2.929E-2</v>
      </c>
      <c r="R322" s="191">
        <f t="shared" si="12"/>
        <v>2.929E-2</v>
      </c>
      <c r="S322" s="191">
        <v>0</v>
      </c>
      <c r="T322" s="192">
        <f t="shared" si="13"/>
        <v>0</v>
      </c>
      <c r="AR322" s="24" t="s">
        <v>219</v>
      </c>
      <c r="AT322" s="24" t="s">
        <v>214</v>
      </c>
      <c r="AU322" s="24" t="s">
        <v>84</v>
      </c>
      <c r="AY322" s="24" t="s">
        <v>210</v>
      </c>
      <c r="BE322" s="193">
        <f t="shared" si="14"/>
        <v>0</v>
      </c>
      <c r="BF322" s="193">
        <f t="shared" si="15"/>
        <v>0</v>
      </c>
      <c r="BG322" s="193">
        <f t="shared" si="16"/>
        <v>0</v>
      </c>
      <c r="BH322" s="193">
        <f t="shared" si="17"/>
        <v>0</v>
      </c>
      <c r="BI322" s="193">
        <f t="shared" si="18"/>
        <v>0</v>
      </c>
      <c r="BJ322" s="24" t="s">
        <v>24</v>
      </c>
      <c r="BK322" s="193">
        <f t="shared" si="19"/>
        <v>0</v>
      </c>
      <c r="BL322" s="24" t="s">
        <v>219</v>
      </c>
      <c r="BM322" s="24" t="s">
        <v>1798</v>
      </c>
    </row>
    <row r="323" spans="2:65" s="1" customFormat="1" ht="20.45" customHeight="1">
      <c r="B323" s="181"/>
      <c r="C323" s="182" t="s">
        <v>651</v>
      </c>
      <c r="D323" s="182" t="s">
        <v>214</v>
      </c>
      <c r="E323" s="183" t="s">
        <v>1799</v>
      </c>
      <c r="F323" s="184" t="s">
        <v>1800</v>
      </c>
      <c r="G323" s="185" t="s">
        <v>217</v>
      </c>
      <c r="H323" s="186">
        <v>1</v>
      </c>
      <c r="I323" s="187"/>
      <c r="J323" s="188">
        <f t="shared" si="10"/>
        <v>0</v>
      </c>
      <c r="K323" s="184" t="s">
        <v>218</v>
      </c>
      <c r="L323" s="41"/>
      <c r="M323" s="189" t="s">
        <v>5</v>
      </c>
      <c r="N323" s="190" t="s">
        <v>47</v>
      </c>
      <c r="O323" s="42"/>
      <c r="P323" s="191">
        <f t="shared" si="11"/>
        <v>0</v>
      </c>
      <c r="Q323" s="191">
        <v>7.0200000000000002E-3</v>
      </c>
      <c r="R323" s="191">
        <f t="shared" si="12"/>
        <v>7.0200000000000002E-3</v>
      </c>
      <c r="S323" s="191">
        <v>0</v>
      </c>
      <c r="T323" s="192">
        <f t="shared" si="13"/>
        <v>0</v>
      </c>
      <c r="AR323" s="24" t="s">
        <v>219</v>
      </c>
      <c r="AT323" s="24" t="s">
        <v>214</v>
      </c>
      <c r="AU323" s="24" t="s">
        <v>84</v>
      </c>
      <c r="AY323" s="24" t="s">
        <v>210</v>
      </c>
      <c r="BE323" s="193">
        <f t="shared" si="14"/>
        <v>0</v>
      </c>
      <c r="BF323" s="193">
        <f t="shared" si="15"/>
        <v>0</v>
      </c>
      <c r="BG323" s="193">
        <f t="shared" si="16"/>
        <v>0</v>
      </c>
      <c r="BH323" s="193">
        <f t="shared" si="17"/>
        <v>0</v>
      </c>
      <c r="BI323" s="193">
        <f t="shared" si="18"/>
        <v>0</v>
      </c>
      <c r="BJ323" s="24" t="s">
        <v>24</v>
      </c>
      <c r="BK323" s="193">
        <f t="shared" si="19"/>
        <v>0</v>
      </c>
      <c r="BL323" s="24" t="s">
        <v>219</v>
      </c>
      <c r="BM323" s="24" t="s">
        <v>1801</v>
      </c>
    </row>
    <row r="324" spans="2:65" s="1" customFormat="1" ht="14.45" customHeight="1">
      <c r="B324" s="181"/>
      <c r="C324" s="218" t="s">
        <v>656</v>
      </c>
      <c r="D324" s="218" t="s">
        <v>374</v>
      </c>
      <c r="E324" s="219" t="s">
        <v>1802</v>
      </c>
      <c r="F324" s="220" t="s">
        <v>1803</v>
      </c>
      <c r="G324" s="221" t="s">
        <v>217</v>
      </c>
      <c r="H324" s="222">
        <v>1</v>
      </c>
      <c r="I324" s="223"/>
      <c r="J324" s="224">
        <f t="shared" si="10"/>
        <v>0</v>
      </c>
      <c r="K324" s="220" t="s">
        <v>5</v>
      </c>
      <c r="L324" s="225"/>
      <c r="M324" s="226" t="s">
        <v>5</v>
      </c>
      <c r="N324" s="227" t="s">
        <v>47</v>
      </c>
      <c r="O324" s="42"/>
      <c r="P324" s="191">
        <f t="shared" si="11"/>
        <v>0</v>
      </c>
      <c r="Q324" s="191">
        <v>8.7999999999999995E-2</v>
      </c>
      <c r="R324" s="191">
        <f t="shared" si="12"/>
        <v>8.7999999999999995E-2</v>
      </c>
      <c r="S324" s="191">
        <v>0</v>
      </c>
      <c r="T324" s="192">
        <f t="shared" si="13"/>
        <v>0</v>
      </c>
      <c r="AR324" s="24" t="s">
        <v>256</v>
      </c>
      <c r="AT324" s="24" t="s">
        <v>374</v>
      </c>
      <c r="AU324" s="24" t="s">
        <v>84</v>
      </c>
      <c r="AY324" s="24" t="s">
        <v>210</v>
      </c>
      <c r="BE324" s="193">
        <f t="shared" si="14"/>
        <v>0</v>
      </c>
      <c r="BF324" s="193">
        <f t="shared" si="15"/>
        <v>0</v>
      </c>
      <c r="BG324" s="193">
        <f t="shared" si="16"/>
        <v>0</v>
      </c>
      <c r="BH324" s="193">
        <f t="shared" si="17"/>
        <v>0</v>
      </c>
      <c r="BI324" s="193">
        <f t="shared" si="18"/>
        <v>0</v>
      </c>
      <c r="BJ324" s="24" t="s">
        <v>24</v>
      </c>
      <c r="BK324" s="193">
        <f t="shared" si="19"/>
        <v>0</v>
      </c>
      <c r="BL324" s="24" t="s">
        <v>219</v>
      </c>
      <c r="BM324" s="24" t="s">
        <v>1804</v>
      </c>
    </row>
    <row r="325" spans="2:65" s="1" customFormat="1" ht="20.45" customHeight="1">
      <c r="B325" s="181"/>
      <c r="C325" s="182" t="s">
        <v>661</v>
      </c>
      <c r="D325" s="182" t="s">
        <v>214</v>
      </c>
      <c r="E325" s="183" t="s">
        <v>1805</v>
      </c>
      <c r="F325" s="184" t="s">
        <v>1806</v>
      </c>
      <c r="G325" s="185" t="s">
        <v>217</v>
      </c>
      <c r="H325" s="186">
        <v>1</v>
      </c>
      <c r="I325" s="187"/>
      <c r="J325" s="188">
        <f t="shared" si="10"/>
        <v>0</v>
      </c>
      <c r="K325" s="184" t="s">
        <v>218</v>
      </c>
      <c r="L325" s="41"/>
      <c r="M325" s="189" t="s">
        <v>5</v>
      </c>
      <c r="N325" s="190" t="s">
        <v>47</v>
      </c>
      <c r="O325" s="42"/>
      <c r="P325" s="191">
        <f t="shared" si="11"/>
        <v>0</v>
      </c>
      <c r="Q325" s="191">
        <v>0</v>
      </c>
      <c r="R325" s="191">
        <f t="shared" si="12"/>
        <v>0</v>
      </c>
      <c r="S325" s="191">
        <v>0.1</v>
      </c>
      <c r="T325" s="192">
        <f t="shared" si="13"/>
        <v>0.1</v>
      </c>
      <c r="AR325" s="24" t="s">
        <v>219</v>
      </c>
      <c r="AT325" s="24" t="s">
        <v>214</v>
      </c>
      <c r="AU325" s="24" t="s">
        <v>84</v>
      </c>
      <c r="AY325" s="24" t="s">
        <v>210</v>
      </c>
      <c r="BE325" s="193">
        <f t="shared" si="14"/>
        <v>0</v>
      </c>
      <c r="BF325" s="193">
        <f t="shared" si="15"/>
        <v>0</v>
      </c>
      <c r="BG325" s="193">
        <f t="shared" si="16"/>
        <v>0</v>
      </c>
      <c r="BH325" s="193">
        <f t="shared" si="17"/>
        <v>0</v>
      </c>
      <c r="BI325" s="193">
        <f t="shared" si="18"/>
        <v>0</v>
      </c>
      <c r="BJ325" s="24" t="s">
        <v>24</v>
      </c>
      <c r="BK325" s="193">
        <f t="shared" si="19"/>
        <v>0</v>
      </c>
      <c r="BL325" s="24" t="s">
        <v>219</v>
      </c>
      <c r="BM325" s="24" t="s">
        <v>1807</v>
      </c>
    </row>
    <row r="326" spans="2:65" s="1" customFormat="1" ht="20.45" customHeight="1">
      <c r="B326" s="181"/>
      <c r="C326" s="182" t="s">
        <v>665</v>
      </c>
      <c r="D326" s="182" t="s">
        <v>214</v>
      </c>
      <c r="E326" s="183" t="s">
        <v>1808</v>
      </c>
      <c r="F326" s="184" t="s">
        <v>1809</v>
      </c>
      <c r="G326" s="185" t="s">
        <v>119</v>
      </c>
      <c r="H326" s="186">
        <v>1.5</v>
      </c>
      <c r="I326" s="187"/>
      <c r="J326" s="188">
        <f t="shared" si="10"/>
        <v>0</v>
      </c>
      <c r="K326" s="184" t="s">
        <v>218</v>
      </c>
      <c r="L326" s="41"/>
      <c r="M326" s="189" t="s">
        <v>5</v>
      </c>
      <c r="N326" s="190" t="s">
        <v>47</v>
      </c>
      <c r="O326" s="42"/>
      <c r="P326" s="191">
        <f t="shared" si="11"/>
        <v>0</v>
      </c>
      <c r="Q326" s="191">
        <v>0</v>
      </c>
      <c r="R326" s="191">
        <f t="shared" si="12"/>
        <v>0</v>
      </c>
      <c r="S326" s="191">
        <v>0</v>
      </c>
      <c r="T326" s="192">
        <f t="shared" si="13"/>
        <v>0</v>
      </c>
      <c r="AR326" s="24" t="s">
        <v>219</v>
      </c>
      <c r="AT326" s="24" t="s">
        <v>214</v>
      </c>
      <c r="AU326" s="24" t="s">
        <v>84</v>
      </c>
      <c r="AY326" s="24" t="s">
        <v>210</v>
      </c>
      <c r="BE326" s="193">
        <f t="shared" si="14"/>
        <v>0</v>
      </c>
      <c r="BF326" s="193">
        <f t="shared" si="15"/>
        <v>0</v>
      </c>
      <c r="BG326" s="193">
        <f t="shared" si="16"/>
        <v>0</v>
      </c>
      <c r="BH326" s="193">
        <f t="shared" si="17"/>
        <v>0</v>
      </c>
      <c r="BI326" s="193">
        <f t="shared" si="18"/>
        <v>0</v>
      </c>
      <c r="BJ326" s="24" t="s">
        <v>24</v>
      </c>
      <c r="BK326" s="193">
        <f t="shared" si="19"/>
        <v>0</v>
      </c>
      <c r="BL326" s="24" t="s">
        <v>219</v>
      </c>
      <c r="BM326" s="24" t="s">
        <v>1810</v>
      </c>
    </row>
    <row r="327" spans="2:65" s="13" customFormat="1">
      <c r="B327" s="202"/>
      <c r="D327" s="195" t="s">
        <v>221</v>
      </c>
      <c r="E327" s="203" t="s">
        <v>5</v>
      </c>
      <c r="F327" s="204" t="s">
        <v>1811</v>
      </c>
      <c r="H327" s="205">
        <v>1.5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221</v>
      </c>
      <c r="AU327" s="203" t="s">
        <v>84</v>
      </c>
      <c r="AV327" s="13" t="s">
        <v>84</v>
      </c>
      <c r="AW327" s="13" t="s">
        <v>39</v>
      </c>
      <c r="AX327" s="13" t="s">
        <v>24</v>
      </c>
      <c r="AY327" s="203" t="s">
        <v>210</v>
      </c>
    </row>
    <row r="328" spans="2:65" s="11" customFormat="1" ht="29.85" customHeight="1">
      <c r="B328" s="168"/>
      <c r="D328" s="169" t="s">
        <v>75</v>
      </c>
      <c r="E328" s="179" t="s">
        <v>262</v>
      </c>
      <c r="F328" s="179" t="s">
        <v>423</v>
      </c>
      <c r="I328" s="171"/>
      <c r="J328" s="180">
        <f>BK328</f>
        <v>0</v>
      </c>
      <c r="L328" s="168"/>
      <c r="M328" s="173"/>
      <c r="N328" s="174"/>
      <c r="O328" s="174"/>
      <c r="P328" s="175">
        <f>SUM(P329:P334)</f>
        <v>0</v>
      </c>
      <c r="Q328" s="174"/>
      <c r="R328" s="175">
        <f>SUM(R329:R334)</f>
        <v>10.038618</v>
      </c>
      <c r="S328" s="174"/>
      <c r="T328" s="176">
        <f>SUM(T329:T334)</f>
        <v>0</v>
      </c>
      <c r="AR328" s="169" t="s">
        <v>24</v>
      </c>
      <c r="AT328" s="177" t="s">
        <v>75</v>
      </c>
      <c r="AU328" s="177" t="s">
        <v>24</v>
      </c>
      <c r="AY328" s="169" t="s">
        <v>210</v>
      </c>
      <c r="BK328" s="178">
        <f>SUM(BK329:BK334)</f>
        <v>0</v>
      </c>
    </row>
    <row r="329" spans="2:65" s="1" customFormat="1" ht="30.6" customHeight="1">
      <c r="B329" s="181"/>
      <c r="C329" s="182" t="s">
        <v>671</v>
      </c>
      <c r="D329" s="182" t="s">
        <v>214</v>
      </c>
      <c r="E329" s="183" t="s">
        <v>1812</v>
      </c>
      <c r="F329" s="184" t="s">
        <v>1813</v>
      </c>
      <c r="G329" s="185" t="s">
        <v>510</v>
      </c>
      <c r="H329" s="186">
        <v>34</v>
      </c>
      <c r="I329" s="187"/>
      <c r="J329" s="188">
        <f>ROUND(I329*H329,2)</f>
        <v>0</v>
      </c>
      <c r="K329" s="184" t="s">
        <v>218</v>
      </c>
      <c r="L329" s="41"/>
      <c r="M329" s="189" t="s">
        <v>5</v>
      </c>
      <c r="N329" s="190" t="s">
        <v>47</v>
      </c>
      <c r="O329" s="42"/>
      <c r="P329" s="191">
        <f>O329*H329</f>
        <v>0</v>
      </c>
      <c r="Q329" s="191">
        <v>0.10095</v>
      </c>
      <c r="R329" s="191">
        <f>Q329*H329</f>
        <v>3.4323000000000001</v>
      </c>
      <c r="S329" s="191">
        <v>0</v>
      </c>
      <c r="T329" s="192">
        <f>S329*H329</f>
        <v>0</v>
      </c>
      <c r="AR329" s="24" t="s">
        <v>219</v>
      </c>
      <c r="AT329" s="24" t="s">
        <v>214</v>
      </c>
      <c r="AU329" s="24" t="s">
        <v>84</v>
      </c>
      <c r="AY329" s="24" t="s">
        <v>210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4" t="s">
        <v>24</v>
      </c>
      <c r="BK329" s="193">
        <f>ROUND(I329*H329,2)</f>
        <v>0</v>
      </c>
      <c r="BL329" s="24" t="s">
        <v>219</v>
      </c>
      <c r="BM329" s="24" t="s">
        <v>1814</v>
      </c>
    </row>
    <row r="330" spans="2:65" s="1" customFormat="1" ht="20.45" customHeight="1">
      <c r="B330" s="181"/>
      <c r="C330" s="218" t="s">
        <v>678</v>
      </c>
      <c r="D330" s="218" t="s">
        <v>374</v>
      </c>
      <c r="E330" s="219" t="s">
        <v>1815</v>
      </c>
      <c r="F330" s="220" t="s">
        <v>1816</v>
      </c>
      <c r="G330" s="221" t="s">
        <v>217</v>
      </c>
      <c r="H330" s="222">
        <v>34</v>
      </c>
      <c r="I330" s="223"/>
      <c r="J330" s="224">
        <f>ROUND(I330*H330,2)</f>
        <v>0</v>
      </c>
      <c r="K330" s="220" t="s">
        <v>218</v>
      </c>
      <c r="L330" s="225"/>
      <c r="M330" s="226" t="s">
        <v>5</v>
      </c>
      <c r="N330" s="227" t="s">
        <v>47</v>
      </c>
      <c r="O330" s="42"/>
      <c r="P330" s="191">
        <f>O330*H330</f>
        <v>0</v>
      </c>
      <c r="Q330" s="191">
        <v>2.4E-2</v>
      </c>
      <c r="R330" s="191">
        <f>Q330*H330</f>
        <v>0.81600000000000006</v>
      </c>
      <c r="S330" s="191">
        <v>0</v>
      </c>
      <c r="T330" s="192">
        <f>S330*H330</f>
        <v>0</v>
      </c>
      <c r="AR330" s="24" t="s">
        <v>256</v>
      </c>
      <c r="AT330" s="24" t="s">
        <v>374</v>
      </c>
      <c r="AU330" s="24" t="s">
        <v>84</v>
      </c>
      <c r="AY330" s="24" t="s">
        <v>210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4" t="s">
        <v>24</v>
      </c>
      <c r="BK330" s="193">
        <f>ROUND(I330*H330,2)</f>
        <v>0</v>
      </c>
      <c r="BL330" s="24" t="s">
        <v>219</v>
      </c>
      <c r="BM330" s="24" t="s">
        <v>1817</v>
      </c>
    </row>
    <row r="331" spans="2:65" s="1" customFormat="1" ht="20.45" customHeight="1">
      <c r="B331" s="181"/>
      <c r="C331" s="182" t="s">
        <v>682</v>
      </c>
      <c r="D331" s="182" t="s">
        <v>214</v>
      </c>
      <c r="E331" s="183" t="s">
        <v>1818</v>
      </c>
      <c r="F331" s="184" t="s">
        <v>1819</v>
      </c>
      <c r="G331" s="185" t="s">
        <v>119</v>
      </c>
      <c r="H331" s="186">
        <v>1.7</v>
      </c>
      <c r="I331" s="187"/>
      <c r="J331" s="188">
        <f>ROUND(I331*H331,2)</f>
        <v>0</v>
      </c>
      <c r="K331" s="184" t="s">
        <v>218</v>
      </c>
      <c r="L331" s="41"/>
      <c r="M331" s="189" t="s">
        <v>5</v>
      </c>
      <c r="N331" s="190" t="s">
        <v>47</v>
      </c>
      <c r="O331" s="42"/>
      <c r="P331" s="191">
        <f>O331*H331</f>
        <v>0</v>
      </c>
      <c r="Q331" s="191">
        <v>2.2563399999999998</v>
      </c>
      <c r="R331" s="191">
        <f>Q331*H331</f>
        <v>3.8357779999999995</v>
      </c>
      <c r="S331" s="191">
        <v>0</v>
      </c>
      <c r="T331" s="192">
        <f>S331*H331</f>
        <v>0</v>
      </c>
      <c r="AR331" s="24" t="s">
        <v>219</v>
      </c>
      <c r="AT331" s="24" t="s">
        <v>214</v>
      </c>
      <c r="AU331" s="24" t="s">
        <v>84</v>
      </c>
      <c r="AY331" s="24" t="s">
        <v>210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4" t="s">
        <v>24</v>
      </c>
      <c r="BK331" s="193">
        <f>ROUND(I331*H331,2)</f>
        <v>0</v>
      </c>
      <c r="BL331" s="24" t="s">
        <v>219</v>
      </c>
      <c r="BM331" s="24" t="s">
        <v>1820</v>
      </c>
    </row>
    <row r="332" spans="2:65" s="13" customFormat="1">
      <c r="B332" s="202"/>
      <c r="D332" s="195" t="s">
        <v>221</v>
      </c>
      <c r="F332" s="204" t="s">
        <v>1821</v>
      </c>
      <c r="H332" s="205">
        <v>1.7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221</v>
      </c>
      <c r="AU332" s="203" t="s">
        <v>84</v>
      </c>
      <c r="AV332" s="13" t="s">
        <v>84</v>
      </c>
      <c r="AW332" s="13" t="s">
        <v>6</v>
      </c>
      <c r="AX332" s="13" t="s">
        <v>24</v>
      </c>
      <c r="AY332" s="203" t="s">
        <v>210</v>
      </c>
    </row>
    <row r="333" spans="2:65" s="1" customFormat="1" ht="30.6" customHeight="1">
      <c r="B333" s="181"/>
      <c r="C333" s="182" t="s">
        <v>686</v>
      </c>
      <c r="D333" s="182" t="s">
        <v>214</v>
      </c>
      <c r="E333" s="183" t="s">
        <v>1822</v>
      </c>
      <c r="F333" s="184" t="s">
        <v>1823</v>
      </c>
      <c r="G333" s="185" t="s">
        <v>510</v>
      </c>
      <c r="H333" s="186">
        <v>11.5</v>
      </c>
      <c r="I333" s="187"/>
      <c r="J333" s="188">
        <f>ROUND(I333*H333,2)</f>
        <v>0</v>
      </c>
      <c r="K333" s="184" t="s">
        <v>218</v>
      </c>
      <c r="L333" s="41"/>
      <c r="M333" s="189" t="s">
        <v>5</v>
      </c>
      <c r="N333" s="190" t="s">
        <v>47</v>
      </c>
      <c r="O333" s="42"/>
      <c r="P333" s="191">
        <f>O333*H333</f>
        <v>0</v>
      </c>
      <c r="Q333" s="191">
        <v>0.13095999999999999</v>
      </c>
      <c r="R333" s="191">
        <f>Q333*H333</f>
        <v>1.5060399999999998</v>
      </c>
      <c r="S333" s="191">
        <v>0</v>
      </c>
      <c r="T333" s="192">
        <f>S333*H333</f>
        <v>0</v>
      </c>
      <c r="AR333" s="24" t="s">
        <v>219</v>
      </c>
      <c r="AT333" s="24" t="s">
        <v>214</v>
      </c>
      <c r="AU333" s="24" t="s">
        <v>84</v>
      </c>
      <c r="AY333" s="24" t="s">
        <v>210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4" t="s">
        <v>24</v>
      </c>
      <c r="BK333" s="193">
        <f>ROUND(I333*H333,2)</f>
        <v>0</v>
      </c>
      <c r="BL333" s="24" t="s">
        <v>219</v>
      </c>
      <c r="BM333" s="24" t="s">
        <v>1824</v>
      </c>
    </row>
    <row r="334" spans="2:65" s="1" customFormat="1" ht="14.45" customHeight="1">
      <c r="B334" s="181"/>
      <c r="C334" s="218" t="s">
        <v>692</v>
      </c>
      <c r="D334" s="218" t="s">
        <v>374</v>
      </c>
      <c r="E334" s="219" t="s">
        <v>1825</v>
      </c>
      <c r="F334" s="220" t="s">
        <v>1826</v>
      </c>
      <c r="G334" s="221" t="s">
        <v>510</v>
      </c>
      <c r="H334" s="222">
        <v>11.5</v>
      </c>
      <c r="I334" s="223"/>
      <c r="J334" s="224">
        <f>ROUND(I334*H334,2)</f>
        <v>0</v>
      </c>
      <c r="K334" s="220" t="s">
        <v>5</v>
      </c>
      <c r="L334" s="225"/>
      <c r="M334" s="226" t="s">
        <v>5</v>
      </c>
      <c r="N334" s="227" t="s">
        <v>47</v>
      </c>
      <c r="O334" s="42"/>
      <c r="P334" s="191">
        <f>O334*H334</f>
        <v>0</v>
      </c>
      <c r="Q334" s="191">
        <v>3.9E-2</v>
      </c>
      <c r="R334" s="191">
        <f>Q334*H334</f>
        <v>0.44850000000000001</v>
      </c>
      <c r="S334" s="191">
        <v>0</v>
      </c>
      <c r="T334" s="192">
        <f>S334*H334</f>
        <v>0</v>
      </c>
      <c r="AR334" s="24" t="s">
        <v>256</v>
      </c>
      <c r="AT334" s="24" t="s">
        <v>374</v>
      </c>
      <c r="AU334" s="24" t="s">
        <v>84</v>
      </c>
      <c r="AY334" s="24" t="s">
        <v>210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4" t="s">
        <v>24</v>
      </c>
      <c r="BK334" s="193">
        <f>ROUND(I334*H334,2)</f>
        <v>0</v>
      </c>
      <c r="BL334" s="24" t="s">
        <v>219</v>
      </c>
      <c r="BM334" s="24" t="s">
        <v>1827</v>
      </c>
    </row>
    <row r="335" spans="2:65" s="11" customFormat="1" ht="29.85" customHeight="1">
      <c r="B335" s="168"/>
      <c r="D335" s="169" t="s">
        <v>75</v>
      </c>
      <c r="E335" s="179" t="s">
        <v>1828</v>
      </c>
      <c r="F335" s="179" t="s">
        <v>1829</v>
      </c>
      <c r="I335" s="171"/>
      <c r="J335" s="180">
        <f>BK335</f>
        <v>0</v>
      </c>
      <c r="L335" s="168"/>
      <c r="M335" s="173"/>
      <c r="N335" s="174"/>
      <c r="O335" s="174"/>
      <c r="P335" s="175">
        <f>P336</f>
        <v>0</v>
      </c>
      <c r="Q335" s="174"/>
      <c r="R335" s="175">
        <f>R336</f>
        <v>0</v>
      </c>
      <c r="S335" s="174"/>
      <c r="T335" s="176">
        <f>T336</f>
        <v>0</v>
      </c>
      <c r="AR335" s="169" t="s">
        <v>24</v>
      </c>
      <c r="AT335" s="177" t="s">
        <v>75</v>
      </c>
      <c r="AU335" s="177" t="s">
        <v>24</v>
      </c>
      <c r="AY335" s="169" t="s">
        <v>210</v>
      </c>
      <c r="BK335" s="178">
        <f>BK336</f>
        <v>0</v>
      </c>
    </row>
    <row r="336" spans="2:65" s="1" customFormat="1" ht="30.6" customHeight="1">
      <c r="B336" s="181"/>
      <c r="C336" s="182" t="s">
        <v>698</v>
      </c>
      <c r="D336" s="182" t="s">
        <v>214</v>
      </c>
      <c r="E336" s="183" t="s">
        <v>1830</v>
      </c>
      <c r="F336" s="184" t="s">
        <v>1831</v>
      </c>
      <c r="G336" s="185" t="s">
        <v>277</v>
      </c>
      <c r="H336" s="186">
        <v>55.101999999999997</v>
      </c>
      <c r="I336" s="187"/>
      <c r="J336" s="188">
        <f>ROUND(I336*H336,2)</f>
        <v>0</v>
      </c>
      <c r="K336" s="184" t="s">
        <v>218</v>
      </c>
      <c r="L336" s="41"/>
      <c r="M336" s="189" t="s">
        <v>5</v>
      </c>
      <c r="N336" s="235" t="s">
        <v>47</v>
      </c>
      <c r="O336" s="236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AR336" s="24" t="s">
        <v>219</v>
      </c>
      <c r="AT336" s="24" t="s">
        <v>214</v>
      </c>
      <c r="AU336" s="24" t="s">
        <v>84</v>
      </c>
      <c r="AY336" s="24" t="s">
        <v>210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4" t="s">
        <v>24</v>
      </c>
      <c r="BK336" s="193">
        <f>ROUND(I336*H336,2)</f>
        <v>0</v>
      </c>
      <c r="BL336" s="24" t="s">
        <v>219</v>
      </c>
      <c r="BM336" s="24" t="s">
        <v>1832</v>
      </c>
    </row>
    <row r="337" spans="2:12" s="1" customFormat="1" ht="6.95" customHeight="1">
      <c r="B337" s="56"/>
      <c r="C337" s="57"/>
      <c r="D337" s="57"/>
      <c r="E337" s="57"/>
      <c r="F337" s="57"/>
      <c r="G337" s="57"/>
      <c r="H337" s="57"/>
      <c r="I337" s="135"/>
      <c r="J337" s="57"/>
      <c r="K337" s="57"/>
      <c r="L337" s="41"/>
    </row>
  </sheetData>
  <autoFilter ref="C91:K336"/>
  <mergeCells count="13">
    <mergeCell ref="E84:H84"/>
    <mergeCell ref="G1:H1"/>
    <mergeCell ref="L2:V2"/>
    <mergeCell ref="E49:H49"/>
    <mergeCell ref="E51:H51"/>
    <mergeCell ref="J55:J56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98" activePane="bottomLeft" state="frozen"/>
      <selection pane="bottomLeft" activeCell="L159" sqref="L15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406" t="s">
        <v>105</v>
      </c>
      <c r="H1" s="406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3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3"/>
      <c r="J6" s="29"/>
      <c r="K6" s="31"/>
    </row>
    <row r="7" spans="1:70" ht="14.45" customHeight="1">
      <c r="B7" s="28"/>
      <c r="C7" s="29"/>
      <c r="D7" s="29"/>
      <c r="E7" s="407" t="str">
        <f>'Rekapitulace stavby'!K6</f>
        <v>Vinec, vodovod - řešení tlakových poměrů</v>
      </c>
      <c r="F7" s="413"/>
      <c r="G7" s="413"/>
      <c r="H7" s="413"/>
      <c r="I7" s="113"/>
      <c r="J7" s="29"/>
      <c r="K7" s="31"/>
    </row>
    <row r="8" spans="1:70" ht="15">
      <c r="B8" s="28"/>
      <c r="C8" s="29"/>
      <c r="D8" s="37" t="s">
        <v>130</v>
      </c>
      <c r="E8" s="29"/>
      <c r="F8" s="29"/>
      <c r="G8" s="29"/>
      <c r="H8" s="29"/>
      <c r="I8" s="113"/>
      <c r="J8" s="29"/>
      <c r="K8" s="31"/>
    </row>
    <row r="9" spans="1:70" s="1" customFormat="1" ht="14.45" customHeight="1">
      <c r="B9" s="41"/>
      <c r="C9" s="42"/>
      <c r="D9" s="42"/>
      <c r="E9" s="407" t="s">
        <v>134</v>
      </c>
      <c r="F9" s="408"/>
      <c r="G9" s="408"/>
      <c r="H9" s="408"/>
      <c r="I9" s="114"/>
      <c r="J9" s="42"/>
      <c r="K9" s="45"/>
    </row>
    <row r="10" spans="1:70" s="1" customFormat="1" ht="15">
      <c r="B10" s="41"/>
      <c r="C10" s="42"/>
      <c r="D10" s="37" t="s">
        <v>138</v>
      </c>
      <c r="E10" s="42"/>
      <c r="F10" s="42"/>
      <c r="G10" s="42"/>
      <c r="H10" s="42"/>
      <c r="I10" s="114"/>
      <c r="J10" s="42"/>
      <c r="K10" s="45"/>
    </row>
    <row r="11" spans="1:70" s="1" customFormat="1" ht="36.950000000000003" customHeight="1">
      <c r="B11" s="41"/>
      <c r="C11" s="42"/>
      <c r="D11" s="42"/>
      <c r="E11" s="409" t="s">
        <v>1833</v>
      </c>
      <c r="F11" s="408"/>
      <c r="G11" s="408"/>
      <c r="H11" s="408"/>
      <c r="I11" s="114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14"/>
      <c r="J12" s="42"/>
      <c r="K12" s="45"/>
    </row>
    <row r="13" spans="1:70" s="1" customFormat="1" ht="14.45" customHeight="1">
      <c r="B13" s="41"/>
      <c r="C13" s="42"/>
      <c r="D13" s="37" t="s">
        <v>22</v>
      </c>
      <c r="E13" s="42"/>
      <c r="F13" s="35" t="s">
        <v>5</v>
      </c>
      <c r="G13" s="42"/>
      <c r="H13" s="42"/>
      <c r="I13" s="115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15" t="s">
        <v>27</v>
      </c>
      <c r="J14" s="116" t="str">
        <f>'Rekapitulace stavby'!AN8</f>
        <v>30. 9. 2015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4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15" t="s">
        <v>32</v>
      </c>
      <c r="J16" s="35" t="s">
        <v>5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15" t="s">
        <v>34</v>
      </c>
      <c r="J17" s="35" t="s">
        <v>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4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15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5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4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15" t="s">
        <v>32</v>
      </c>
      <c r="J22" s="35" t="s">
        <v>5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15" t="s">
        <v>34</v>
      </c>
      <c r="J23" s="35" t="s">
        <v>5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4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14"/>
      <c r="J25" s="42"/>
      <c r="K25" s="45"/>
    </row>
    <row r="26" spans="2:11" s="7" customFormat="1" ht="14.45" customHeight="1">
      <c r="B26" s="117"/>
      <c r="C26" s="118"/>
      <c r="D26" s="118"/>
      <c r="E26" s="401" t="s">
        <v>5</v>
      </c>
      <c r="F26" s="401"/>
      <c r="G26" s="401"/>
      <c r="H26" s="401"/>
      <c r="I26" s="119"/>
      <c r="J26" s="118"/>
      <c r="K26" s="120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4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1"/>
      <c r="J28" s="68"/>
      <c r="K28" s="122"/>
    </row>
    <row r="29" spans="2:11" s="1" customFormat="1" ht="25.35" customHeight="1">
      <c r="B29" s="41"/>
      <c r="C29" s="42"/>
      <c r="D29" s="123" t="s">
        <v>42</v>
      </c>
      <c r="E29" s="42"/>
      <c r="F29" s="42"/>
      <c r="G29" s="42"/>
      <c r="H29" s="42"/>
      <c r="I29" s="114"/>
      <c r="J29" s="124">
        <f>ROUND(J88,2)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1"/>
      <c r="J30" s="68"/>
      <c r="K30" s="122"/>
    </row>
    <row r="31" spans="2:11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25" t="s">
        <v>43</v>
      </c>
      <c r="J31" s="46" t="s">
        <v>45</v>
      </c>
      <c r="K31" s="45"/>
    </row>
    <row r="32" spans="2:11" s="1" customFormat="1" ht="14.45" customHeight="1">
      <c r="B32" s="41"/>
      <c r="C32" s="42"/>
      <c r="D32" s="49" t="s">
        <v>46</v>
      </c>
      <c r="E32" s="49" t="s">
        <v>47</v>
      </c>
      <c r="F32" s="126">
        <f>ROUND(SUM(BE88:BE159), 2)</f>
        <v>0</v>
      </c>
      <c r="G32" s="42"/>
      <c r="H32" s="42"/>
      <c r="I32" s="127">
        <v>0.21</v>
      </c>
      <c r="J32" s="126">
        <f>ROUND(ROUND((SUM(BE88:BE159)),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26">
        <f>ROUND(SUM(BF88:BF159), 2)</f>
        <v>0</v>
      </c>
      <c r="G33" s="42"/>
      <c r="H33" s="42"/>
      <c r="I33" s="127">
        <v>0.15</v>
      </c>
      <c r="J33" s="126">
        <f>ROUND(ROUND((SUM(BF88:BF159)),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26">
        <f>ROUND(SUM(BG88:BG159), 2)</f>
        <v>0</v>
      </c>
      <c r="G34" s="42"/>
      <c r="H34" s="42"/>
      <c r="I34" s="127">
        <v>0.21</v>
      </c>
      <c r="J34" s="126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26">
        <f>ROUND(SUM(BH88:BH159), 2)</f>
        <v>0</v>
      </c>
      <c r="G35" s="42"/>
      <c r="H35" s="42"/>
      <c r="I35" s="127">
        <v>0.15</v>
      </c>
      <c r="J35" s="126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26">
        <f>ROUND(SUM(BI88:BI159), 2)</f>
        <v>0</v>
      </c>
      <c r="G36" s="42"/>
      <c r="H36" s="42"/>
      <c r="I36" s="127">
        <v>0</v>
      </c>
      <c r="J36" s="126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4"/>
      <c r="J37" s="42"/>
      <c r="K37" s="45"/>
    </row>
    <row r="38" spans="2:11" s="1" customFormat="1" ht="25.35" customHeight="1">
      <c r="B38" s="41"/>
      <c r="C38" s="128"/>
      <c r="D38" s="129" t="s">
        <v>52</v>
      </c>
      <c r="E38" s="71"/>
      <c r="F38" s="71"/>
      <c r="G38" s="130" t="s">
        <v>53</v>
      </c>
      <c r="H38" s="131" t="s">
        <v>54</v>
      </c>
      <c r="I38" s="132"/>
      <c r="J38" s="133">
        <f>SUM(J29:J36)</f>
        <v>0</v>
      </c>
      <c r="K38" s="13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5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6"/>
      <c r="J43" s="60"/>
      <c r="K43" s="137"/>
    </row>
    <row r="44" spans="2:11" s="1" customFormat="1" ht="36.950000000000003" customHeight="1">
      <c r="B44" s="41"/>
      <c r="C44" s="30" t="s">
        <v>164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4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14.45" customHeight="1">
      <c r="B47" s="41"/>
      <c r="C47" s="42"/>
      <c r="D47" s="42"/>
      <c r="E47" s="407" t="str">
        <f>E7</f>
        <v>Vinec, vodovod - řešení tlakových poměrů</v>
      </c>
      <c r="F47" s="413"/>
      <c r="G47" s="413"/>
      <c r="H47" s="413"/>
      <c r="I47" s="114"/>
      <c r="J47" s="42"/>
      <c r="K47" s="45"/>
    </row>
    <row r="48" spans="2:11" ht="15">
      <c r="B48" s="28"/>
      <c r="C48" s="37" t="s">
        <v>130</v>
      </c>
      <c r="D48" s="29"/>
      <c r="E48" s="29"/>
      <c r="F48" s="29"/>
      <c r="G48" s="29"/>
      <c r="H48" s="29"/>
      <c r="I48" s="113"/>
      <c r="J48" s="29"/>
      <c r="K48" s="31"/>
    </row>
    <row r="49" spans="2:47" s="1" customFormat="1" ht="14.45" customHeight="1">
      <c r="B49" s="41"/>
      <c r="C49" s="42"/>
      <c r="D49" s="42"/>
      <c r="E49" s="407" t="s">
        <v>134</v>
      </c>
      <c r="F49" s="408"/>
      <c r="G49" s="408"/>
      <c r="H49" s="408"/>
      <c r="I49" s="114"/>
      <c r="J49" s="42"/>
      <c r="K49" s="45"/>
    </row>
    <row r="50" spans="2:47" s="1" customFormat="1" ht="14.45" customHeight="1">
      <c r="B50" s="41"/>
      <c r="C50" s="37" t="s">
        <v>138</v>
      </c>
      <c r="D50" s="42"/>
      <c r="E50" s="42"/>
      <c r="F50" s="42"/>
      <c r="G50" s="42"/>
      <c r="H50" s="42"/>
      <c r="I50" s="114"/>
      <c r="J50" s="42"/>
      <c r="K50" s="45"/>
    </row>
    <row r="51" spans="2:47" s="1" customFormat="1" ht="14.45" customHeight="1">
      <c r="B51" s="41"/>
      <c r="C51" s="42"/>
      <c r="D51" s="42"/>
      <c r="E51" s="409" t="str">
        <f>E11</f>
        <v>03 - SO 02.3 - Elektro stavební část</v>
      </c>
      <c r="F51" s="408"/>
      <c r="G51" s="408"/>
      <c r="H51" s="408"/>
      <c r="I51" s="114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4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Vinec</v>
      </c>
      <c r="G53" s="42"/>
      <c r="H53" s="42"/>
      <c r="I53" s="115" t="s">
        <v>27</v>
      </c>
      <c r="J53" s="116" t="str">
        <f>IF(J14="","",J14)</f>
        <v>30. 9. 2015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4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VaK Mladá Boleslav, a.s.</v>
      </c>
      <c r="G55" s="42"/>
      <c r="H55" s="42"/>
      <c r="I55" s="115" t="s">
        <v>37</v>
      </c>
      <c r="J55" s="401" t="str">
        <f>E23</f>
        <v>Vodohospodářské inženýrské služby, a.s.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14"/>
      <c r="J56" s="410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4"/>
      <c r="J57" s="42"/>
      <c r="K57" s="45"/>
    </row>
    <row r="58" spans="2:47" s="1" customFormat="1" ht="29.25" customHeight="1">
      <c r="B58" s="41"/>
      <c r="C58" s="138" t="s">
        <v>165</v>
      </c>
      <c r="D58" s="128"/>
      <c r="E58" s="128"/>
      <c r="F58" s="128"/>
      <c r="G58" s="128"/>
      <c r="H58" s="128"/>
      <c r="I58" s="139"/>
      <c r="J58" s="140" t="s">
        <v>166</v>
      </c>
      <c r="K58" s="141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4"/>
      <c r="J59" s="42"/>
      <c r="K59" s="45"/>
    </row>
    <row r="60" spans="2:47" s="1" customFormat="1" ht="29.25" customHeight="1">
      <c r="B60" s="41"/>
      <c r="C60" s="142" t="s">
        <v>167</v>
      </c>
      <c r="D60" s="42"/>
      <c r="E60" s="42"/>
      <c r="F60" s="42"/>
      <c r="G60" s="42"/>
      <c r="H60" s="42"/>
      <c r="I60" s="114"/>
      <c r="J60" s="124">
        <f>J88</f>
        <v>0</v>
      </c>
      <c r="K60" s="45"/>
      <c r="AU60" s="24" t="s">
        <v>168</v>
      </c>
    </row>
    <row r="61" spans="2:47" s="8" customFormat="1" ht="24.95" customHeight="1">
      <c r="B61" s="143"/>
      <c r="C61" s="144"/>
      <c r="D61" s="145" t="s">
        <v>1834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8" customFormat="1" ht="24.95" customHeight="1">
      <c r="B62" s="143"/>
      <c r="C62" s="144"/>
      <c r="D62" s="145" t="s">
        <v>1835</v>
      </c>
      <c r="E62" s="146"/>
      <c r="F62" s="146"/>
      <c r="G62" s="146"/>
      <c r="H62" s="146"/>
      <c r="I62" s="147"/>
      <c r="J62" s="148">
        <f>J91</f>
        <v>0</v>
      </c>
      <c r="K62" s="149"/>
    </row>
    <row r="63" spans="2:47" s="8" customFormat="1" ht="24.95" customHeight="1">
      <c r="B63" s="143"/>
      <c r="C63" s="144"/>
      <c r="D63" s="145" t="s">
        <v>1836</v>
      </c>
      <c r="E63" s="146"/>
      <c r="F63" s="146"/>
      <c r="G63" s="146"/>
      <c r="H63" s="146"/>
      <c r="I63" s="147"/>
      <c r="J63" s="148">
        <f>J98</f>
        <v>0</v>
      </c>
      <c r="K63" s="149"/>
    </row>
    <row r="64" spans="2:47" s="8" customFormat="1" ht="24.95" customHeight="1">
      <c r="B64" s="143"/>
      <c r="C64" s="144"/>
      <c r="D64" s="145" t="s">
        <v>1837</v>
      </c>
      <c r="E64" s="146"/>
      <c r="F64" s="146"/>
      <c r="G64" s="146"/>
      <c r="H64" s="146"/>
      <c r="I64" s="147"/>
      <c r="J64" s="148">
        <f>J132</f>
        <v>0</v>
      </c>
      <c r="K64" s="149"/>
    </row>
    <row r="65" spans="2:12" s="8" customFormat="1" ht="24.95" customHeight="1">
      <c r="B65" s="143"/>
      <c r="C65" s="144"/>
      <c r="D65" s="145" t="s">
        <v>1838</v>
      </c>
      <c r="E65" s="146"/>
      <c r="F65" s="146"/>
      <c r="G65" s="146"/>
      <c r="H65" s="146"/>
      <c r="I65" s="147"/>
      <c r="J65" s="148">
        <f>J141</f>
        <v>0</v>
      </c>
      <c r="K65" s="149"/>
    </row>
    <row r="66" spans="2:12" s="8" customFormat="1" ht="24.95" customHeight="1">
      <c r="B66" s="143"/>
      <c r="C66" s="144"/>
      <c r="D66" s="145" t="s">
        <v>1839</v>
      </c>
      <c r="E66" s="146"/>
      <c r="F66" s="146"/>
      <c r="G66" s="146"/>
      <c r="H66" s="146"/>
      <c r="I66" s="147"/>
      <c r="J66" s="148">
        <f>J145</f>
        <v>0</v>
      </c>
      <c r="K66" s="149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4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5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36"/>
      <c r="J72" s="60"/>
      <c r="K72" s="60"/>
      <c r="L72" s="41"/>
    </row>
    <row r="73" spans="2:12" s="1" customFormat="1" ht="36.950000000000003" customHeight="1">
      <c r="B73" s="41"/>
      <c r="C73" s="61" t="s">
        <v>194</v>
      </c>
      <c r="L73" s="41"/>
    </row>
    <row r="74" spans="2:12" s="1" customFormat="1" ht="6.95" customHeight="1">
      <c r="B74" s="41"/>
      <c r="L74" s="41"/>
    </row>
    <row r="75" spans="2:12" s="1" customFormat="1" ht="14.45" customHeight="1">
      <c r="B75" s="41"/>
      <c r="C75" s="63" t="s">
        <v>19</v>
      </c>
      <c r="L75" s="41"/>
    </row>
    <row r="76" spans="2:12" s="1" customFormat="1" ht="14.45" customHeight="1">
      <c r="B76" s="41"/>
      <c r="E76" s="411" t="str">
        <f>E7</f>
        <v>Vinec, vodovod - řešení tlakových poměrů</v>
      </c>
      <c r="F76" s="412"/>
      <c r="G76" s="412"/>
      <c r="H76" s="412"/>
      <c r="L76" s="41"/>
    </row>
    <row r="77" spans="2:12" ht="15">
      <c r="B77" s="28"/>
      <c r="C77" s="63" t="s">
        <v>130</v>
      </c>
      <c r="L77" s="28"/>
    </row>
    <row r="78" spans="2:12" s="1" customFormat="1" ht="14.45" customHeight="1">
      <c r="B78" s="41"/>
      <c r="E78" s="411" t="s">
        <v>134</v>
      </c>
      <c r="F78" s="405"/>
      <c r="G78" s="405"/>
      <c r="H78" s="405"/>
      <c r="L78" s="41"/>
    </row>
    <row r="79" spans="2:12" s="1" customFormat="1" ht="14.45" customHeight="1">
      <c r="B79" s="41"/>
      <c r="C79" s="63" t="s">
        <v>138</v>
      </c>
      <c r="L79" s="41"/>
    </row>
    <row r="80" spans="2:12" s="1" customFormat="1" ht="14.45" customHeight="1">
      <c r="B80" s="41"/>
      <c r="E80" s="375" t="str">
        <f>E11</f>
        <v>03 - SO 02.3 - Elektro stavební část</v>
      </c>
      <c r="F80" s="405"/>
      <c r="G80" s="405"/>
      <c r="H80" s="405"/>
      <c r="L80" s="41"/>
    </row>
    <row r="81" spans="2:65" s="1" customFormat="1" ht="6.95" customHeight="1">
      <c r="B81" s="41"/>
      <c r="L81" s="41"/>
    </row>
    <row r="82" spans="2:65" s="1" customFormat="1" ht="18" customHeight="1">
      <c r="B82" s="41"/>
      <c r="C82" s="63" t="s">
        <v>25</v>
      </c>
      <c r="F82" s="157" t="str">
        <f>F14</f>
        <v>Vinec</v>
      </c>
      <c r="I82" s="158" t="s">
        <v>27</v>
      </c>
      <c r="J82" s="67" t="str">
        <f>IF(J14="","",J14)</f>
        <v>30. 9. 2015</v>
      </c>
      <c r="L82" s="41"/>
    </row>
    <row r="83" spans="2:65" s="1" customFormat="1" ht="6.95" customHeight="1">
      <c r="B83" s="41"/>
      <c r="L83" s="41"/>
    </row>
    <row r="84" spans="2:65" s="1" customFormat="1" ht="15">
      <c r="B84" s="41"/>
      <c r="C84" s="63" t="s">
        <v>31</v>
      </c>
      <c r="F84" s="157" t="str">
        <f>E17</f>
        <v>VaK Mladá Boleslav, a.s.</v>
      </c>
      <c r="I84" s="158" t="s">
        <v>37</v>
      </c>
      <c r="J84" s="157" t="str">
        <f>E23</f>
        <v>Vodohospodářské inženýrské služby, a.s.</v>
      </c>
      <c r="L84" s="41"/>
    </row>
    <row r="85" spans="2:65" s="1" customFormat="1" ht="14.45" customHeight="1">
      <c r="B85" s="41"/>
      <c r="C85" s="63" t="s">
        <v>35</v>
      </c>
      <c r="F85" s="157" t="str">
        <f>IF(E20="","",E20)</f>
        <v/>
      </c>
      <c r="L85" s="41"/>
    </row>
    <row r="86" spans="2:65" s="1" customFormat="1" ht="10.35" customHeight="1">
      <c r="B86" s="41"/>
      <c r="L86" s="41"/>
    </row>
    <row r="87" spans="2:65" s="10" customFormat="1" ht="29.25" customHeight="1">
      <c r="B87" s="159"/>
      <c r="C87" s="160" t="s">
        <v>195</v>
      </c>
      <c r="D87" s="161" t="s">
        <v>61</v>
      </c>
      <c r="E87" s="161" t="s">
        <v>57</v>
      </c>
      <c r="F87" s="161" t="s">
        <v>196</v>
      </c>
      <c r="G87" s="161" t="s">
        <v>197</v>
      </c>
      <c r="H87" s="161" t="s">
        <v>198</v>
      </c>
      <c r="I87" s="162" t="s">
        <v>199</v>
      </c>
      <c r="J87" s="161" t="s">
        <v>166</v>
      </c>
      <c r="K87" s="163" t="s">
        <v>200</v>
      </c>
      <c r="L87" s="159"/>
      <c r="M87" s="73" t="s">
        <v>201</v>
      </c>
      <c r="N87" s="74" t="s">
        <v>46</v>
      </c>
      <c r="O87" s="74" t="s">
        <v>202</v>
      </c>
      <c r="P87" s="74" t="s">
        <v>203</v>
      </c>
      <c r="Q87" s="74" t="s">
        <v>204</v>
      </c>
      <c r="R87" s="74" t="s">
        <v>205</v>
      </c>
      <c r="S87" s="74" t="s">
        <v>206</v>
      </c>
      <c r="T87" s="75" t="s">
        <v>207</v>
      </c>
    </row>
    <row r="88" spans="2:65" s="1" customFormat="1" ht="29.25" customHeight="1">
      <c r="B88" s="41"/>
      <c r="C88" s="77" t="s">
        <v>167</v>
      </c>
      <c r="J88" s="164">
        <f>BK88</f>
        <v>0</v>
      </c>
      <c r="L88" s="41"/>
      <c r="M88" s="76"/>
      <c r="N88" s="68"/>
      <c r="O88" s="68"/>
      <c r="P88" s="165">
        <f>P89+P91+P98+P132+P141+P145</f>
        <v>0</v>
      </c>
      <c r="Q88" s="68"/>
      <c r="R88" s="165">
        <f>R89+R91+R98+R132+R141+R145</f>
        <v>0.10868000000000001</v>
      </c>
      <c r="S88" s="68"/>
      <c r="T88" s="166">
        <f>T89+T91+T98+T132+T141+T145</f>
        <v>0</v>
      </c>
      <c r="AT88" s="24" t="s">
        <v>75</v>
      </c>
      <c r="AU88" s="24" t="s">
        <v>168</v>
      </c>
      <c r="BK88" s="167">
        <f>BK89+BK91+BK98+BK132+BK141+BK145</f>
        <v>0</v>
      </c>
    </row>
    <row r="89" spans="2:65" s="11" customFormat="1" ht="37.35" customHeight="1">
      <c r="B89" s="168"/>
      <c r="D89" s="169" t="s">
        <v>75</v>
      </c>
      <c r="E89" s="170" t="s">
        <v>1840</v>
      </c>
      <c r="F89" s="170" t="s">
        <v>1841</v>
      </c>
      <c r="I89" s="171"/>
      <c r="J89" s="172">
        <f>BK89</f>
        <v>0</v>
      </c>
      <c r="L89" s="168"/>
      <c r="M89" s="173"/>
      <c r="N89" s="174"/>
      <c r="O89" s="174"/>
      <c r="P89" s="175">
        <f>P90</f>
        <v>0</v>
      </c>
      <c r="Q89" s="174"/>
      <c r="R89" s="175">
        <f>R90</f>
        <v>0</v>
      </c>
      <c r="S89" s="174"/>
      <c r="T89" s="176">
        <f>T90</f>
        <v>0</v>
      </c>
      <c r="AR89" s="169" t="s">
        <v>24</v>
      </c>
      <c r="AT89" s="177" t="s">
        <v>75</v>
      </c>
      <c r="AU89" s="177" t="s">
        <v>76</v>
      </c>
      <c r="AY89" s="169" t="s">
        <v>210</v>
      </c>
      <c r="BK89" s="178">
        <f>BK90</f>
        <v>0</v>
      </c>
    </row>
    <row r="90" spans="2:65" s="330" customFormat="1" ht="14.45" customHeight="1">
      <c r="B90" s="317"/>
      <c r="C90" s="318" t="s">
        <v>24</v>
      </c>
      <c r="D90" s="318" t="s">
        <v>214</v>
      </c>
      <c r="E90" s="319" t="s">
        <v>1842</v>
      </c>
      <c r="F90" s="320" t="s">
        <v>1843</v>
      </c>
      <c r="G90" s="321" t="s">
        <v>217</v>
      </c>
      <c r="H90" s="322">
        <v>1</v>
      </c>
      <c r="I90" s="323"/>
      <c r="J90" s="323">
        <f>ROUND(I90*H90,2)</f>
        <v>0</v>
      </c>
      <c r="K90" s="320" t="s">
        <v>5</v>
      </c>
      <c r="L90" s="324" t="s">
        <v>2191</v>
      </c>
      <c r="M90" s="325" t="s">
        <v>5</v>
      </c>
      <c r="N90" s="326" t="s">
        <v>47</v>
      </c>
      <c r="O90" s="327"/>
      <c r="P90" s="328">
        <f>O90*H90</f>
        <v>0</v>
      </c>
      <c r="Q90" s="328">
        <v>0</v>
      </c>
      <c r="R90" s="328">
        <f>Q90*H90</f>
        <v>0</v>
      </c>
      <c r="S90" s="328">
        <v>0</v>
      </c>
      <c r="T90" s="329">
        <f>S90*H90</f>
        <v>0</v>
      </c>
      <c r="AR90" s="331" t="s">
        <v>219</v>
      </c>
      <c r="AT90" s="331" t="s">
        <v>214</v>
      </c>
      <c r="AU90" s="331" t="s">
        <v>24</v>
      </c>
      <c r="AY90" s="331" t="s">
        <v>210</v>
      </c>
      <c r="BE90" s="332">
        <f>IF(N90="základní",J90,0)</f>
        <v>0</v>
      </c>
      <c r="BF90" s="332">
        <f>IF(N90="snížená",J90,0)</f>
        <v>0</v>
      </c>
      <c r="BG90" s="332">
        <f>IF(N90="zákl. přenesená",J90,0)</f>
        <v>0</v>
      </c>
      <c r="BH90" s="332">
        <f>IF(N90="sníž. přenesená",J90,0)</f>
        <v>0</v>
      </c>
      <c r="BI90" s="332">
        <f>IF(N90="nulová",J90,0)</f>
        <v>0</v>
      </c>
      <c r="BJ90" s="331" t="s">
        <v>24</v>
      </c>
      <c r="BK90" s="332">
        <f>ROUND(I90*H90,2)</f>
        <v>0</v>
      </c>
      <c r="BL90" s="331" t="s">
        <v>219</v>
      </c>
      <c r="BM90" s="331" t="s">
        <v>24</v>
      </c>
    </row>
    <row r="91" spans="2:65" s="11" customFormat="1" ht="37.35" customHeight="1">
      <c r="B91" s="168"/>
      <c r="D91" s="169" t="s">
        <v>75</v>
      </c>
      <c r="E91" s="170" t="s">
        <v>1844</v>
      </c>
      <c r="F91" s="170" t="s">
        <v>1845</v>
      </c>
      <c r="I91" s="171"/>
      <c r="J91" s="172">
        <f>BK91</f>
        <v>0</v>
      </c>
      <c r="L91" s="168"/>
      <c r="M91" s="173"/>
      <c r="N91" s="174"/>
      <c r="O91" s="174"/>
      <c r="P91" s="175">
        <f>SUM(P92:P97)</f>
        <v>0</v>
      </c>
      <c r="Q91" s="174"/>
      <c r="R91" s="175">
        <f>SUM(R92:R97)</f>
        <v>0</v>
      </c>
      <c r="S91" s="174"/>
      <c r="T91" s="176">
        <f>SUM(T92:T97)</f>
        <v>0</v>
      </c>
      <c r="AR91" s="169" t="s">
        <v>24</v>
      </c>
      <c r="AT91" s="177" t="s">
        <v>75</v>
      </c>
      <c r="AU91" s="177" t="s">
        <v>76</v>
      </c>
      <c r="AY91" s="169" t="s">
        <v>210</v>
      </c>
      <c r="BK91" s="178">
        <f>SUM(BK92:BK97)</f>
        <v>0</v>
      </c>
    </row>
    <row r="92" spans="2:65" s="330" customFormat="1" ht="14.45" customHeight="1">
      <c r="B92" s="317"/>
      <c r="C92" s="318" t="s">
        <v>84</v>
      </c>
      <c r="D92" s="318" t="s">
        <v>214</v>
      </c>
      <c r="E92" s="319" t="s">
        <v>1846</v>
      </c>
      <c r="F92" s="320" t="s">
        <v>1847</v>
      </c>
      <c r="G92" s="321" t="s">
        <v>217</v>
      </c>
      <c r="H92" s="322">
        <v>2</v>
      </c>
      <c r="I92" s="323"/>
      <c r="J92" s="323">
        <f t="shared" ref="J92:J97" si="0">ROUND(I92*H92,2)</f>
        <v>0</v>
      </c>
      <c r="K92" s="320" t="s">
        <v>5</v>
      </c>
      <c r="L92" s="324" t="s">
        <v>2191</v>
      </c>
      <c r="M92" s="325" t="s">
        <v>5</v>
      </c>
      <c r="N92" s="326" t="s">
        <v>47</v>
      </c>
      <c r="O92" s="327"/>
      <c r="P92" s="328">
        <f t="shared" ref="P92:P97" si="1">O92*H92</f>
        <v>0</v>
      </c>
      <c r="Q92" s="328">
        <v>0</v>
      </c>
      <c r="R92" s="328">
        <f t="shared" ref="R92:R97" si="2">Q92*H92</f>
        <v>0</v>
      </c>
      <c r="S92" s="328">
        <v>0</v>
      </c>
      <c r="T92" s="329">
        <f t="shared" ref="T92:T97" si="3">S92*H92</f>
        <v>0</v>
      </c>
      <c r="AR92" s="331" t="s">
        <v>219</v>
      </c>
      <c r="AT92" s="331" t="s">
        <v>214</v>
      </c>
      <c r="AU92" s="331" t="s">
        <v>24</v>
      </c>
      <c r="AY92" s="331" t="s">
        <v>210</v>
      </c>
      <c r="BE92" s="332">
        <f t="shared" ref="BE92:BE97" si="4">IF(N92="základní",J92,0)</f>
        <v>0</v>
      </c>
      <c r="BF92" s="332">
        <f t="shared" ref="BF92:BF97" si="5">IF(N92="snížená",J92,0)</f>
        <v>0</v>
      </c>
      <c r="BG92" s="332">
        <f t="shared" ref="BG92:BG97" si="6">IF(N92="zákl. přenesená",J92,0)</f>
        <v>0</v>
      </c>
      <c r="BH92" s="332">
        <f t="shared" ref="BH92:BH97" si="7">IF(N92="sníž. přenesená",J92,0)</f>
        <v>0</v>
      </c>
      <c r="BI92" s="332">
        <f t="shared" ref="BI92:BI97" si="8">IF(N92="nulová",J92,0)</f>
        <v>0</v>
      </c>
      <c r="BJ92" s="331" t="s">
        <v>24</v>
      </c>
      <c r="BK92" s="332">
        <f t="shared" ref="BK92:BK97" si="9">ROUND(I92*H92,2)</f>
        <v>0</v>
      </c>
      <c r="BL92" s="331" t="s">
        <v>219</v>
      </c>
      <c r="BM92" s="331" t="s">
        <v>84</v>
      </c>
    </row>
    <row r="93" spans="2:65" s="330" customFormat="1" ht="14.45" customHeight="1">
      <c r="B93" s="317"/>
      <c r="C93" s="318" t="s">
        <v>212</v>
      </c>
      <c r="D93" s="318" t="s">
        <v>214</v>
      </c>
      <c r="E93" s="319" t="s">
        <v>1848</v>
      </c>
      <c r="F93" s="320" t="s">
        <v>1849</v>
      </c>
      <c r="G93" s="321" t="s">
        <v>1850</v>
      </c>
      <c r="H93" s="322">
        <v>0.05</v>
      </c>
      <c r="I93" s="323"/>
      <c r="J93" s="323">
        <f t="shared" si="0"/>
        <v>0</v>
      </c>
      <c r="K93" s="320" t="s">
        <v>5</v>
      </c>
      <c r="L93" s="324" t="s">
        <v>2191</v>
      </c>
      <c r="M93" s="325" t="s">
        <v>5</v>
      </c>
      <c r="N93" s="326" t="s">
        <v>47</v>
      </c>
      <c r="O93" s="327"/>
      <c r="P93" s="328">
        <f t="shared" si="1"/>
        <v>0</v>
      </c>
      <c r="Q93" s="328">
        <v>0</v>
      </c>
      <c r="R93" s="328">
        <f t="shared" si="2"/>
        <v>0</v>
      </c>
      <c r="S93" s="328">
        <v>0</v>
      </c>
      <c r="T93" s="329">
        <f t="shared" si="3"/>
        <v>0</v>
      </c>
      <c r="AR93" s="331" t="s">
        <v>219</v>
      </c>
      <c r="AT93" s="331" t="s">
        <v>214</v>
      </c>
      <c r="AU93" s="331" t="s">
        <v>24</v>
      </c>
      <c r="AY93" s="331" t="s">
        <v>210</v>
      </c>
      <c r="BE93" s="332">
        <f t="shared" si="4"/>
        <v>0</v>
      </c>
      <c r="BF93" s="332">
        <f t="shared" si="5"/>
        <v>0</v>
      </c>
      <c r="BG93" s="332">
        <f t="shared" si="6"/>
        <v>0</v>
      </c>
      <c r="BH93" s="332">
        <f t="shared" si="7"/>
        <v>0</v>
      </c>
      <c r="BI93" s="332">
        <f t="shared" si="8"/>
        <v>0</v>
      </c>
      <c r="BJ93" s="331" t="s">
        <v>24</v>
      </c>
      <c r="BK93" s="332">
        <f t="shared" si="9"/>
        <v>0</v>
      </c>
      <c r="BL93" s="331" t="s">
        <v>219</v>
      </c>
      <c r="BM93" s="331" t="s">
        <v>212</v>
      </c>
    </row>
    <row r="94" spans="2:65" s="1" customFormat="1" ht="14.45" customHeight="1">
      <c r="B94" s="181"/>
      <c r="C94" s="182" t="s">
        <v>219</v>
      </c>
      <c r="D94" s="182" t="s">
        <v>214</v>
      </c>
      <c r="E94" s="183" t="s">
        <v>1851</v>
      </c>
      <c r="F94" s="184" t="s">
        <v>1852</v>
      </c>
      <c r="G94" s="185" t="s">
        <v>111</v>
      </c>
      <c r="H94" s="186">
        <v>18</v>
      </c>
      <c r="I94" s="187"/>
      <c r="J94" s="188">
        <f t="shared" si="0"/>
        <v>0</v>
      </c>
      <c r="K94" s="184" t="s">
        <v>5</v>
      </c>
      <c r="L94" s="41"/>
      <c r="M94" s="189" t="s">
        <v>5</v>
      </c>
      <c r="N94" s="190" t="s">
        <v>47</v>
      </c>
      <c r="O94" s="42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AR94" s="24" t="s">
        <v>219</v>
      </c>
      <c r="AT94" s="24" t="s">
        <v>214</v>
      </c>
      <c r="AU94" s="24" t="s">
        <v>24</v>
      </c>
      <c r="AY94" s="24" t="s">
        <v>210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24" t="s">
        <v>24</v>
      </c>
      <c r="BK94" s="193">
        <f t="shared" si="9"/>
        <v>0</v>
      </c>
      <c r="BL94" s="24" t="s">
        <v>219</v>
      </c>
      <c r="BM94" s="24" t="s">
        <v>219</v>
      </c>
    </row>
    <row r="95" spans="2:65" s="1" customFormat="1" ht="14.45" customHeight="1">
      <c r="B95" s="181"/>
      <c r="C95" s="182" t="s">
        <v>240</v>
      </c>
      <c r="D95" s="182" t="s">
        <v>214</v>
      </c>
      <c r="E95" s="183" t="s">
        <v>1853</v>
      </c>
      <c r="F95" s="184" t="s">
        <v>1854</v>
      </c>
      <c r="G95" s="185" t="s">
        <v>510</v>
      </c>
      <c r="H95" s="186">
        <v>50</v>
      </c>
      <c r="I95" s="187"/>
      <c r="J95" s="188">
        <f t="shared" si="0"/>
        <v>0</v>
      </c>
      <c r="K95" s="184" t="s">
        <v>5</v>
      </c>
      <c r="L95" s="41"/>
      <c r="M95" s="189" t="s">
        <v>5</v>
      </c>
      <c r="N95" s="190" t="s">
        <v>47</v>
      </c>
      <c r="O95" s="42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4" t="s">
        <v>219</v>
      </c>
      <c r="AT95" s="24" t="s">
        <v>214</v>
      </c>
      <c r="AU95" s="24" t="s">
        <v>24</v>
      </c>
      <c r="AY95" s="24" t="s">
        <v>210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4" t="s">
        <v>24</v>
      </c>
      <c r="BK95" s="193">
        <f t="shared" si="9"/>
        <v>0</v>
      </c>
      <c r="BL95" s="24" t="s">
        <v>219</v>
      </c>
      <c r="BM95" s="24" t="s">
        <v>240</v>
      </c>
    </row>
    <row r="96" spans="2:65" s="1" customFormat="1" ht="14.45" customHeight="1">
      <c r="B96" s="181"/>
      <c r="C96" s="182" t="s">
        <v>244</v>
      </c>
      <c r="D96" s="182" t="s">
        <v>214</v>
      </c>
      <c r="E96" s="183" t="s">
        <v>1855</v>
      </c>
      <c r="F96" s="184" t="s">
        <v>1856</v>
      </c>
      <c r="G96" s="185" t="s">
        <v>510</v>
      </c>
      <c r="H96" s="186">
        <v>50</v>
      </c>
      <c r="I96" s="187"/>
      <c r="J96" s="188">
        <f t="shared" si="0"/>
        <v>0</v>
      </c>
      <c r="K96" s="184" t="s">
        <v>5</v>
      </c>
      <c r="L96" s="41"/>
      <c r="M96" s="189" t="s">
        <v>5</v>
      </c>
      <c r="N96" s="190" t="s">
        <v>47</v>
      </c>
      <c r="O96" s="42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4" t="s">
        <v>219</v>
      </c>
      <c r="AT96" s="24" t="s">
        <v>214</v>
      </c>
      <c r="AU96" s="24" t="s">
        <v>24</v>
      </c>
      <c r="AY96" s="24" t="s">
        <v>210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4" t="s">
        <v>24</v>
      </c>
      <c r="BK96" s="193">
        <f t="shared" si="9"/>
        <v>0</v>
      </c>
      <c r="BL96" s="24" t="s">
        <v>219</v>
      </c>
      <c r="BM96" s="24" t="s">
        <v>244</v>
      </c>
    </row>
    <row r="97" spans="2:65" s="1" customFormat="1" ht="14.45" customHeight="1">
      <c r="B97" s="181"/>
      <c r="C97" s="182" t="s">
        <v>248</v>
      </c>
      <c r="D97" s="182" t="s">
        <v>214</v>
      </c>
      <c r="E97" s="183" t="s">
        <v>1857</v>
      </c>
      <c r="F97" s="184" t="s">
        <v>1858</v>
      </c>
      <c r="G97" s="185" t="s">
        <v>111</v>
      </c>
      <c r="H97" s="186">
        <v>18</v>
      </c>
      <c r="I97" s="187"/>
      <c r="J97" s="188">
        <f t="shared" si="0"/>
        <v>0</v>
      </c>
      <c r="K97" s="184" t="s">
        <v>5</v>
      </c>
      <c r="L97" s="41"/>
      <c r="M97" s="189" t="s">
        <v>5</v>
      </c>
      <c r="N97" s="190" t="s">
        <v>47</v>
      </c>
      <c r="O97" s="42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4" t="s">
        <v>219</v>
      </c>
      <c r="AT97" s="24" t="s">
        <v>214</v>
      </c>
      <c r="AU97" s="24" t="s">
        <v>24</v>
      </c>
      <c r="AY97" s="24" t="s">
        <v>210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4" t="s">
        <v>24</v>
      </c>
      <c r="BK97" s="193">
        <f t="shared" si="9"/>
        <v>0</v>
      </c>
      <c r="BL97" s="24" t="s">
        <v>219</v>
      </c>
      <c r="BM97" s="24" t="s">
        <v>248</v>
      </c>
    </row>
    <row r="98" spans="2:65" s="11" customFormat="1" ht="37.35" customHeight="1">
      <c r="B98" s="168"/>
      <c r="D98" s="169" t="s">
        <v>75</v>
      </c>
      <c r="E98" s="170" t="s">
        <v>1859</v>
      </c>
      <c r="F98" s="170" t="s">
        <v>1860</v>
      </c>
      <c r="I98" s="171"/>
      <c r="J98" s="172">
        <f>BK98</f>
        <v>0</v>
      </c>
      <c r="L98" s="168"/>
      <c r="M98" s="173"/>
      <c r="N98" s="174"/>
      <c r="O98" s="174"/>
      <c r="P98" s="175">
        <f>SUM(P99:P131)</f>
        <v>0</v>
      </c>
      <c r="Q98" s="174"/>
      <c r="R98" s="175">
        <f>SUM(R99:R131)</f>
        <v>8.4920000000000009E-2</v>
      </c>
      <c r="S98" s="174"/>
      <c r="T98" s="176">
        <f>SUM(T99:T131)</f>
        <v>0</v>
      </c>
      <c r="AR98" s="169" t="s">
        <v>24</v>
      </c>
      <c r="AT98" s="177" t="s">
        <v>75</v>
      </c>
      <c r="AU98" s="177" t="s">
        <v>76</v>
      </c>
      <c r="AY98" s="169" t="s">
        <v>210</v>
      </c>
      <c r="BK98" s="178">
        <f>SUM(BK99:BK131)</f>
        <v>0</v>
      </c>
    </row>
    <row r="99" spans="2:65" s="330" customFormat="1" ht="14.45" customHeight="1">
      <c r="B99" s="317"/>
      <c r="C99" s="318" t="s">
        <v>256</v>
      </c>
      <c r="D99" s="318" t="s">
        <v>214</v>
      </c>
      <c r="E99" s="319" t="s">
        <v>1861</v>
      </c>
      <c r="F99" s="320" t="s">
        <v>1862</v>
      </c>
      <c r="G99" s="321" t="s">
        <v>510</v>
      </c>
      <c r="H99" s="322">
        <v>22</v>
      </c>
      <c r="I99" s="323"/>
      <c r="J99" s="323">
        <f t="shared" ref="J99:J131" si="10">ROUND(I99*H99,2)</f>
        <v>0</v>
      </c>
      <c r="K99" s="320" t="s">
        <v>5</v>
      </c>
      <c r="L99" s="324" t="s">
        <v>2191</v>
      </c>
      <c r="M99" s="325" t="s">
        <v>5</v>
      </c>
      <c r="N99" s="326" t="s">
        <v>47</v>
      </c>
      <c r="O99" s="327"/>
      <c r="P99" s="328">
        <f t="shared" ref="P99:P131" si="11">O99*H99</f>
        <v>0</v>
      </c>
      <c r="Q99" s="328">
        <v>0</v>
      </c>
      <c r="R99" s="328">
        <f t="shared" ref="R99:R131" si="12">Q99*H99</f>
        <v>0</v>
      </c>
      <c r="S99" s="328">
        <v>0</v>
      </c>
      <c r="T99" s="329">
        <f t="shared" ref="T99:T131" si="13">S99*H99</f>
        <v>0</v>
      </c>
      <c r="AR99" s="331" t="s">
        <v>219</v>
      </c>
      <c r="AT99" s="331" t="s">
        <v>214</v>
      </c>
      <c r="AU99" s="331" t="s">
        <v>24</v>
      </c>
      <c r="AY99" s="331" t="s">
        <v>210</v>
      </c>
      <c r="BE99" s="332">
        <f t="shared" ref="BE99:BE131" si="14">IF(N99="základní",J99,0)</f>
        <v>0</v>
      </c>
      <c r="BF99" s="332">
        <f t="shared" ref="BF99:BF131" si="15">IF(N99="snížená",J99,0)</f>
        <v>0</v>
      </c>
      <c r="BG99" s="332">
        <f t="shared" ref="BG99:BG131" si="16">IF(N99="zákl. přenesená",J99,0)</f>
        <v>0</v>
      </c>
      <c r="BH99" s="332">
        <f t="shared" ref="BH99:BH131" si="17">IF(N99="sníž. přenesená",J99,0)</f>
        <v>0</v>
      </c>
      <c r="BI99" s="332">
        <f t="shared" ref="BI99:BI131" si="18">IF(N99="nulová",J99,0)</f>
        <v>0</v>
      </c>
      <c r="BJ99" s="331" t="s">
        <v>24</v>
      </c>
      <c r="BK99" s="332">
        <f t="shared" ref="BK99:BK131" si="19">ROUND(I99*H99,2)</f>
        <v>0</v>
      </c>
      <c r="BL99" s="331" t="s">
        <v>219</v>
      </c>
      <c r="BM99" s="331" t="s">
        <v>256</v>
      </c>
    </row>
    <row r="100" spans="2:65" s="330" customFormat="1" ht="14.45" customHeight="1">
      <c r="B100" s="317"/>
      <c r="C100" s="350" t="s">
        <v>262</v>
      </c>
      <c r="D100" s="350" t="s">
        <v>374</v>
      </c>
      <c r="E100" s="351" t="s">
        <v>1863</v>
      </c>
      <c r="F100" s="352" t="s">
        <v>1864</v>
      </c>
      <c r="G100" s="353" t="s">
        <v>510</v>
      </c>
      <c r="H100" s="354">
        <v>22</v>
      </c>
      <c r="I100" s="355"/>
      <c r="J100" s="355">
        <f t="shared" si="10"/>
        <v>0</v>
      </c>
      <c r="K100" s="352" t="s">
        <v>5</v>
      </c>
      <c r="L100" s="356" t="s">
        <v>2191</v>
      </c>
      <c r="M100" s="357" t="s">
        <v>5</v>
      </c>
      <c r="N100" s="358" t="s">
        <v>47</v>
      </c>
      <c r="O100" s="327"/>
      <c r="P100" s="328">
        <f t="shared" si="11"/>
        <v>0</v>
      </c>
      <c r="Q100" s="328">
        <v>2.5000000000000001E-4</v>
      </c>
      <c r="R100" s="328">
        <f t="shared" si="12"/>
        <v>5.4999999999999997E-3</v>
      </c>
      <c r="S100" s="328">
        <v>0</v>
      </c>
      <c r="T100" s="329">
        <f t="shared" si="13"/>
        <v>0</v>
      </c>
      <c r="AR100" s="331" t="s">
        <v>256</v>
      </c>
      <c r="AT100" s="331" t="s">
        <v>374</v>
      </c>
      <c r="AU100" s="331" t="s">
        <v>24</v>
      </c>
      <c r="AY100" s="331" t="s">
        <v>210</v>
      </c>
      <c r="BE100" s="332">
        <f t="shared" si="14"/>
        <v>0</v>
      </c>
      <c r="BF100" s="332">
        <f t="shared" si="15"/>
        <v>0</v>
      </c>
      <c r="BG100" s="332">
        <f t="shared" si="16"/>
        <v>0</v>
      </c>
      <c r="BH100" s="332">
        <f t="shared" si="17"/>
        <v>0</v>
      </c>
      <c r="BI100" s="332">
        <f t="shared" si="18"/>
        <v>0</v>
      </c>
      <c r="BJ100" s="331" t="s">
        <v>24</v>
      </c>
      <c r="BK100" s="332">
        <f t="shared" si="19"/>
        <v>0</v>
      </c>
      <c r="BL100" s="331" t="s">
        <v>219</v>
      </c>
      <c r="BM100" s="331" t="s">
        <v>262</v>
      </c>
    </row>
    <row r="101" spans="2:65" s="330" customFormat="1" ht="14.45" customHeight="1">
      <c r="B101" s="317"/>
      <c r="C101" s="318" t="s">
        <v>29</v>
      </c>
      <c r="D101" s="318" t="s">
        <v>214</v>
      </c>
      <c r="E101" s="319" t="s">
        <v>1865</v>
      </c>
      <c r="F101" s="320" t="s">
        <v>1866</v>
      </c>
      <c r="G101" s="321" t="s">
        <v>510</v>
      </c>
      <c r="H101" s="322">
        <v>12</v>
      </c>
      <c r="I101" s="323"/>
      <c r="J101" s="323">
        <f t="shared" si="10"/>
        <v>0</v>
      </c>
      <c r="K101" s="320" t="s">
        <v>5</v>
      </c>
      <c r="L101" s="324" t="s">
        <v>2191</v>
      </c>
      <c r="M101" s="325" t="s">
        <v>5</v>
      </c>
      <c r="N101" s="326" t="s">
        <v>47</v>
      </c>
      <c r="O101" s="327"/>
      <c r="P101" s="328">
        <f t="shared" si="11"/>
        <v>0</v>
      </c>
      <c r="Q101" s="328">
        <v>0</v>
      </c>
      <c r="R101" s="328">
        <f t="shared" si="12"/>
        <v>0</v>
      </c>
      <c r="S101" s="328">
        <v>0</v>
      </c>
      <c r="T101" s="329">
        <f t="shared" si="13"/>
        <v>0</v>
      </c>
      <c r="AR101" s="331" t="s">
        <v>219</v>
      </c>
      <c r="AT101" s="331" t="s">
        <v>214</v>
      </c>
      <c r="AU101" s="331" t="s">
        <v>24</v>
      </c>
      <c r="AY101" s="331" t="s">
        <v>210</v>
      </c>
      <c r="BE101" s="332">
        <f t="shared" si="14"/>
        <v>0</v>
      </c>
      <c r="BF101" s="332">
        <f t="shared" si="15"/>
        <v>0</v>
      </c>
      <c r="BG101" s="332">
        <f t="shared" si="16"/>
        <v>0</v>
      </c>
      <c r="BH101" s="332">
        <f t="shared" si="17"/>
        <v>0</v>
      </c>
      <c r="BI101" s="332">
        <f t="shared" si="18"/>
        <v>0</v>
      </c>
      <c r="BJ101" s="331" t="s">
        <v>24</v>
      </c>
      <c r="BK101" s="332">
        <f t="shared" si="19"/>
        <v>0</v>
      </c>
      <c r="BL101" s="331" t="s">
        <v>219</v>
      </c>
      <c r="BM101" s="331" t="s">
        <v>29</v>
      </c>
    </row>
    <row r="102" spans="2:65" s="330" customFormat="1" ht="14.45" customHeight="1">
      <c r="B102" s="317"/>
      <c r="C102" s="350" t="s">
        <v>274</v>
      </c>
      <c r="D102" s="350" t="s">
        <v>374</v>
      </c>
      <c r="E102" s="351" t="s">
        <v>1867</v>
      </c>
      <c r="F102" s="352" t="s">
        <v>1868</v>
      </c>
      <c r="G102" s="353" t="s">
        <v>510</v>
      </c>
      <c r="H102" s="354">
        <v>4</v>
      </c>
      <c r="I102" s="355"/>
      <c r="J102" s="355">
        <f t="shared" si="10"/>
        <v>0</v>
      </c>
      <c r="K102" s="352" t="s">
        <v>5</v>
      </c>
      <c r="L102" s="356" t="s">
        <v>2191</v>
      </c>
      <c r="M102" s="357" t="s">
        <v>5</v>
      </c>
      <c r="N102" s="358" t="s">
        <v>47</v>
      </c>
      <c r="O102" s="327"/>
      <c r="P102" s="328">
        <f t="shared" si="11"/>
        <v>0</v>
      </c>
      <c r="Q102" s="328">
        <v>3.1E-4</v>
      </c>
      <c r="R102" s="328">
        <f t="shared" si="12"/>
        <v>1.24E-3</v>
      </c>
      <c r="S102" s="328">
        <v>0</v>
      </c>
      <c r="T102" s="329">
        <f t="shared" si="13"/>
        <v>0</v>
      </c>
      <c r="AR102" s="331" t="s">
        <v>256</v>
      </c>
      <c r="AT102" s="331" t="s">
        <v>374</v>
      </c>
      <c r="AU102" s="331" t="s">
        <v>24</v>
      </c>
      <c r="AY102" s="331" t="s">
        <v>210</v>
      </c>
      <c r="BE102" s="332">
        <f t="shared" si="14"/>
        <v>0</v>
      </c>
      <c r="BF102" s="332">
        <f t="shared" si="15"/>
        <v>0</v>
      </c>
      <c r="BG102" s="332">
        <f t="shared" si="16"/>
        <v>0</v>
      </c>
      <c r="BH102" s="332">
        <f t="shared" si="17"/>
        <v>0</v>
      </c>
      <c r="BI102" s="332">
        <f t="shared" si="18"/>
        <v>0</v>
      </c>
      <c r="BJ102" s="331" t="s">
        <v>24</v>
      </c>
      <c r="BK102" s="332">
        <f t="shared" si="19"/>
        <v>0</v>
      </c>
      <c r="BL102" s="331" t="s">
        <v>219</v>
      </c>
      <c r="BM102" s="331" t="s">
        <v>274</v>
      </c>
    </row>
    <row r="103" spans="2:65" s="330" customFormat="1" ht="14.45" customHeight="1">
      <c r="B103" s="317"/>
      <c r="C103" s="350" t="s">
        <v>282</v>
      </c>
      <c r="D103" s="350" t="s">
        <v>374</v>
      </c>
      <c r="E103" s="351" t="s">
        <v>1869</v>
      </c>
      <c r="F103" s="352" t="s">
        <v>1870</v>
      </c>
      <c r="G103" s="353" t="s">
        <v>510</v>
      </c>
      <c r="H103" s="354">
        <v>10</v>
      </c>
      <c r="I103" s="355"/>
      <c r="J103" s="355">
        <f t="shared" si="10"/>
        <v>0</v>
      </c>
      <c r="K103" s="352" t="s">
        <v>5</v>
      </c>
      <c r="L103" s="356" t="s">
        <v>2191</v>
      </c>
      <c r="M103" s="357" t="s">
        <v>5</v>
      </c>
      <c r="N103" s="358" t="s">
        <v>47</v>
      </c>
      <c r="O103" s="327"/>
      <c r="P103" s="328">
        <f t="shared" si="11"/>
        <v>0</v>
      </c>
      <c r="Q103" s="328">
        <v>2.1000000000000001E-4</v>
      </c>
      <c r="R103" s="328">
        <f t="shared" si="12"/>
        <v>2.1000000000000003E-3</v>
      </c>
      <c r="S103" s="328">
        <v>0</v>
      </c>
      <c r="T103" s="329">
        <f t="shared" si="13"/>
        <v>0</v>
      </c>
      <c r="AR103" s="331" t="s">
        <v>256</v>
      </c>
      <c r="AT103" s="331" t="s">
        <v>374</v>
      </c>
      <c r="AU103" s="331" t="s">
        <v>24</v>
      </c>
      <c r="AY103" s="331" t="s">
        <v>210</v>
      </c>
      <c r="BE103" s="332">
        <f t="shared" si="14"/>
        <v>0</v>
      </c>
      <c r="BF103" s="332">
        <f t="shared" si="15"/>
        <v>0</v>
      </c>
      <c r="BG103" s="332">
        <f t="shared" si="16"/>
        <v>0</v>
      </c>
      <c r="BH103" s="332">
        <f t="shared" si="17"/>
        <v>0</v>
      </c>
      <c r="BI103" s="332">
        <f t="shared" si="18"/>
        <v>0</v>
      </c>
      <c r="BJ103" s="331" t="s">
        <v>24</v>
      </c>
      <c r="BK103" s="332">
        <f t="shared" si="19"/>
        <v>0</v>
      </c>
      <c r="BL103" s="331" t="s">
        <v>219</v>
      </c>
      <c r="BM103" s="331" t="s">
        <v>282</v>
      </c>
    </row>
    <row r="104" spans="2:65" s="330" customFormat="1" ht="14.45" customHeight="1">
      <c r="B104" s="317"/>
      <c r="C104" s="318" t="s">
        <v>289</v>
      </c>
      <c r="D104" s="318" t="s">
        <v>214</v>
      </c>
      <c r="E104" s="319" t="s">
        <v>1871</v>
      </c>
      <c r="F104" s="320" t="s">
        <v>1872</v>
      </c>
      <c r="G104" s="321" t="s">
        <v>217</v>
      </c>
      <c r="H104" s="322">
        <v>4</v>
      </c>
      <c r="I104" s="323"/>
      <c r="J104" s="323">
        <f t="shared" si="10"/>
        <v>0</v>
      </c>
      <c r="K104" s="320" t="s">
        <v>5</v>
      </c>
      <c r="L104" s="324" t="s">
        <v>2191</v>
      </c>
      <c r="M104" s="325" t="s">
        <v>5</v>
      </c>
      <c r="N104" s="326" t="s">
        <v>47</v>
      </c>
      <c r="O104" s="327"/>
      <c r="P104" s="328">
        <f t="shared" si="11"/>
        <v>0</v>
      </c>
      <c r="Q104" s="328">
        <v>0</v>
      </c>
      <c r="R104" s="328">
        <f t="shared" si="12"/>
        <v>0</v>
      </c>
      <c r="S104" s="328">
        <v>0</v>
      </c>
      <c r="T104" s="329">
        <f t="shared" si="13"/>
        <v>0</v>
      </c>
      <c r="AR104" s="331" t="s">
        <v>219</v>
      </c>
      <c r="AT104" s="331" t="s">
        <v>214</v>
      </c>
      <c r="AU104" s="331" t="s">
        <v>24</v>
      </c>
      <c r="AY104" s="331" t="s">
        <v>210</v>
      </c>
      <c r="BE104" s="332">
        <f t="shared" si="14"/>
        <v>0</v>
      </c>
      <c r="BF104" s="332">
        <f t="shared" si="15"/>
        <v>0</v>
      </c>
      <c r="BG104" s="332">
        <f t="shared" si="16"/>
        <v>0</v>
      </c>
      <c r="BH104" s="332">
        <f t="shared" si="17"/>
        <v>0</v>
      </c>
      <c r="BI104" s="332">
        <f t="shared" si="18"/>
        <v>0</v>
      </c>
      <c r="BJ104" s="331" t="s">
        <v>24</v>
      </c>
      <c r="BK104" s="332">
        <f t="shared" si="19"/>
        <v>0</v>
      </c>
      <c r="BL104" s="331" t="s">
        <v>219</v>
      </c>
      <c r="BM104" s="331" t="s">
        <v>289</v>
      </c>
    </row>
    <row r="105" spans="2:65" s="330" customFormat="1" ht="14.45" customHeight="1">
      <c r="B105" s="317"/>
      <c r="C105" s="350" t="s">
        <v>293</v>
      </c>
      <c r="D105" s="350" t="s">
        <v>374</v>
      </c>
      <c r="E105" s="351" t="s">
        <v>1873</v>
      </c>
      <c r="F105" s="352" t="s">
        <v>1874</v>
      </c>
      <c r="G105" s="353" t="s">
        <v>217</v>
      </c>
      <c r="H105" s="354">
        <v>4</v>
      </c>
      <c r="I105" s="355"/>
      <c r="J105" s="355">
        <f t="shared" si="10"/>
        <v>0</v>
      </c>
      <c r="K105" s="352" t="s">
        <v>5</v>
      </c>
      <c r="L105" s="356" t="s">
        <v>2191</v>
      </c>
      <c r="M105" s="357" t="s">
        <v>5</v>
      </c>
      <c r="N105" s="358" t="s">
        <v>47</v>
      </c>
      <c r="O105" s="327"/>
      <c r="P105" s="328">
        <f t="shared" si="11"/>
        <v>0</v>
      </c>
      <c r="Q105" s="328">
        <v>0</v>
      </c>
      <c r="R105" s="328">
        <f t="shared" si="12"/>
        <v>0</v>
      </c>
      <c r="S105" s="328">
        <v>0</v>
      </c>
      <c r="T105" s="329">
        <f t="shared" si="13"/>
        <v>0</v>
      </c>
      <c r="AR105" s="331" t="s">
        <v>256</v>
      </c>
      <c r="AT105" s="331" t="s">
        <v>374</v>
      </c>
      <c r="AU105" s="331" t="s">
        <v>24</v>
      </c>
      <c r="AY105" s="331" t="s">
        <v>210</v>
      </c>
      <c r="BE105" s="332">
        <f t="shared" si="14"/>
        <v>0</v>
      </c>
      <c r="BF105" s="332">
        <f t="shared" si="15"/>
        <v>0</v>
      </c>
      <c r="BG105" s="332">
        <f t="shared" si="16"/>
        <v>0</v>
      </c>
      <c r="BH105" s="332">
        <f t="shared" si="17"/>
        <v>0</v>
      </c>
      <c r="BI105" s="332">
        <f t="shared" si="18"/>
        <v>0</v>
      </c>
      <c r="BJ105" s="331" t="s">
        <v>24</v>
      </c>
      <c r="BK105" s="332">
        <f t="shared" si="19"/>
        <v>0</v>
      </c>
      <c r="BL105" s="331" t="s">
        <v>219</v>
      </c>
      <c r="BM105" s="331" t="s">
        <v>293</v>
      </c>
    </row>
    <row r="106" spans="2:65" s="330" customFormat="1" ht="14.45" customHeight="1">
      <c r="B106" s="317"/>
      <c r="C106" s="318" t="s">
        <v>11</v>
      </c>
      <c r="D106" s="318" t="s">
        <v>214</v>
      </c>
      <c r="E106" s="319" t="s">
        <v>1875</v>
      </c>
      <c r="F106" s="320" t="s">
        <v>1876</v>
      </c>
      <c r="G106" s="321" t="s">
        <v>217</v>
      </c>
      <c r="H106" s="322">
        <v>2</v>
      </c>
      <c r="I106" s="323"/>
      <c r="J106" s="323">
        <f t="shared" si="10"/>
        <v>0</v>
      </c>
      <c r="K106" s="320" t="s">
        <v>5</v>
      </c>
      <c r="L106" s="324" t="s">
        <v>2191</v>
      </c>
      <c r="M106" s="325" t="s">
        <v>5</v>
      </c>
      <c r="N106" s="326" t="s">
        <v>47</v>
      </c>
      <c r="O106" s="327"/>
      <c r="P106" s="328">
        <f t="shared" si="11"/>
        <v>0</v>
      </c>
      <c r="Q106" s="328">
        <v>0</v>
      </c>
      <c r="R106" s="328">
        <f t="shared" si="12"/>
        <v>0</v>
      </c>
      <c r="S106" s="328">
        <v>0</v>
      </c>
      <c r="T106" s="329">
        <f t="shared" si="13"/>
        <v>0</v>
      </c>
      <c r="AR106" s="331" t="s">
        <v>219</v>
      </c>
      <c r="AT106" s="331" t="s">
        <v>214</v>
      </c>
      <c r="AU106" s="331" t="s">
        <v>24</v>
      </c>
      <c r="AY106" s="331" t="s">
        <v>210</v>
      </c>
      <c r="BE106" s="332">
        <f t="shared" si="14"/>
        <v>0</v>
      </c>
      <c r="BF106" s="332">
        <f t="shared" si="15"/>
        <v>0</v>
      </c>
      <c r="BG106" s="332">
        <f t="shared" si="16"/>
        <v>0</v>
      </c>
      <c r="BH106" s="332">
        <f t="shared" si="17"/>
        <v>0</v>
      </c>
      <c r="BI106" s="332">
        <f t="shared" si="18"/>
        <v>0</v>
      </c>
      <c r="BJ106" s="331" t="s">
        <v>24</v>
      </c>
      <c r="BK106" s="332">
        <f t="shared" si="19"/>
        <v>0</v>
      </c>
      <c r="BL106" s="331" t="s">
        <v>219</v>
      </c>
      <c r="BM106" s="331" t="s">
        <v>11</v>
      </c>
    </row>
    <row r="107" spans="2:65" s="330" customFormat="1" ht="14.45" customHeight="1">
      <c r="B107" s="317"/>
      <c r="C107" s="350" t="s">
        <v>285</v>
      </c>
      <c r="D107" s="350" t="s">
        <v>374</v>
      </c>
      <c r="E107" s="351" t="s">
        <v>1877</v>
      </c>
      <c r="F107" s="352" t="s">
        <v>1878</v>
      </c>
      <c r="G107" s="353" t="s">
        <v>217</v>
      </c>
      <c r="H107" s="354">
        <v>2</v>
      </c>
      <c r="I107" s="355"/>
      <c r="J107" s="355">
        <f t="shared" si="10"/>
        <v>0</v>
      </c>
      <c r="K107" s="352" t="s">
        <v>5</v>
      </c>
      <c r="L107" s="356" t="s">
        <v>2191</v>
      </c>
      <c r="M107" s="357" t="s">
        <v>5</v>
      </c>
      <c r="N107" s="358" t="s">
        <v>47</v>
      </c>
      <c r="O107" s="327"/>
      <c r="P107" s="328">
        <f t="shared" si="11"/>
        <v>0</v>
      </c>
      <c r="Q107" s="328">
        <v>0</v>
      </c>
      <c r="R107" s="328">
        <f t="shared" si="12"/>
        <v>0</v>
      </c>
      <c r="S107" s="328">
        <v>0</v>
      </c>
      <c r="T107" s="329">
        <f t="shared" si="13"/>
        <v>0</v>
      </c>
      <c r="AR107" s="331" t="s">
        <v>256</v>
      </c>
      <c r="AT107" s="331" t="s">
        <v>374</v>
      </c>
      <c r="AU107" s="331" t="s">
        <v>24</v>
      </c>
      <c r="AY107" s="331" t="s">
        <v>210</v>
      </c>
      <c r="BE107" s="332">
        <f t="shared" si="14"/>
        <v>0</v>
      </c>
      <c r="BF107" s="332">
        <f t="shared" si="15"/>
        <v>0</v>
      </c>
      <c r="BG107" s="332">
        <f t="shared" si="16"/>
        <v>0</v>
      </c>
      <c r="BH107" s="332">
        <f t="shared" si="17"/>
        <v>0</v>
      </c>
      <c r="BI107" s="332">
        <f t="shared" si="18"/>
        <v>0</v>
      </c>
      <c r="BJ107" s="331" t="s">
        <v>24</v>
      </c>
      <c r="BK107" s="332">
        <f t="shared" si="19"/>
        <v>0</v>
      </c>
      <c r="BL107" s="331" t="s">
        <v>219</v>
      </c>
      <c r="BM107" s="331" t="s">
        <v>285</v>
      </c>
    </row>
    <row r="108" spans="2:65" s="1" customFormat="1" ht="14.45" customHeight="1">
      <c r="B108" s="181"/>
      <c r="C108" s="182" t="s">
        <v>308</v>
      </c>
      <c r="D108" s="182" t="s">
        <v>214</v>
      </c>
      <c r="E108" s="183" t="s">
        <v>1879</v>
      </c>
      <c r="F108" s="184" t="s">
        <v>1880</v>
      </c>
      <c r="G108" s="185" t="s">
        <v>510</v>
      </c>
      <c r="H108" s="186">
        <v>35</v>
      </c>
      <c r="I108" s="187"/>
      <c r="J108" s="188">
        <f t="shared" si="10"/>
        <v>0</v>
      </c>
      <c r="K108" s="184" t="s">
        <v>5</v>
      </c>
      <c r="L108" s="41"/>
      <c r="M108" s="189" t="s">
        <v>5</v>
      </c>
      <c r="N108" s="190" t="s">
        <v>47</v>
      </c>
      <c r="O108" s="42"/>
      <c r="P108" s="191">
        <f t="shared" si="11"/>
        <v>0</v>
      </c>
      <c r="Q108" s="191">
        <v>0</v>
      </c>
      <c r="R108" s="191">
        <f t="shared" si="12"/>
        <v>0</v>
      </c>
      <c r="S108" s="191">
        <v>0</v>
      </c>
      <c r="T108" s="192">
        <f t="shared" si="13"/>
        <v>0</v>
      </c>
      <c r="AR108" s="24" t="s">
        <v>219</v>
      </c>
      <c r="AT108" s="24" t="s">
        <v>214</v>
      </c>
      <c r="AU108" s="24" t="s">
        <v>24</v>
      </c>
      <c r="AY108" s="24" t="s">
        <v>210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24" t="s">
        <v>24</v>
      </c>
      <c r="BK108" s="193">
        <f t="shared" si="19"/>
        <v>0</v>
      </c>
      <c r="BL108" s="24" t="s">
        <v>219</v>
      </c>
      <c r="BM108" s="24" t="s">
        <v>308</v>
      </c>
    </row>
    <row r="109" spans="2:65" s="1" customFormat="1" ht="14.45" customHeight="1">
      <c r="B109" s="181"/>
      <c r="C109" s="218" t="s">
        <v>314</v>
      </c>
      <c r="D109" s="218" t="s">
        <v>374</v>
      </c>
      <c r="E109" s="219" t="s">
        <v>1881</v>
      </c>
      <c r="F109" s="220" t="s">
        <v>1882</v>
      </c>
      <c r="G109" s="221" t="s">
        <v>1347</v>
      </c>
      <c r="H109" s="222">
        <v>10</v>
      </c>
      <c r="I109" s="223"/>
      <c r="J109" s="224">
        <f t="shared" si="10"/>
        <v>0</v>
      </c>
      <c r="K109" s="220" t="s">
        <v>5</v>
      </c>
      <c r="L109" s="225"/>
      <c r="M109" s="226" t="s">
        <v>5</v>
      </c>
      <c r="N109" s="227" t="s">
        <v>47</v>
      </c>
      <c r="O109" s="42"/>
      <c r="P109" s="191">
        <f t="shared" si="11"/>
        <v>0</v>
      </c>
      <c r="Q109" s="191">
        <v>0</v>
      </c>
      <c r="R109" s="191">
        <f t="shared" si="12"/>
        <v>0</v>
      </c>
      <c r="S109" s="191">
        <v>0</v>
      </c>
      <c r="T109" s="192">
        <f t="shared" si="13"/>
        <v>0</v>
      </c>
      <c r="AR109" s="24" t="s">
        <v>256</v>
      </c>
      <c r="AT109" s="24" t="s">
        <v>374</v>
      </c>
      <c r="AU109" s="24" t="s">
        <v>24</v>
      </c>
      <c r="AY109" s="24" t="s">
        <v>210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4" t="s">
        <v>24</v>
      </c>
      <c r="BK109" s="193">
        <f t="shared" si="19"/>
        <v>0</v>
      </c>
      <c r="BL109" s="24" t="s">
        <v>219</v>
      </c>
      <c r="BM109" s="24" t="s">
        <v>314</v>
      </c>
    </row>
    <row r="110" spans="2:65" s="1" customFormat="1" ht="14.45" customHeight="1">
      <c r="B110" s="181"/>
      <c r="C110" s="182" t="s">
        <v>318</v>
      </c>
      <c r="D110" s="182" t="s">
        <v>214</v>
      </c>
      <c r="E110" s="183" t="s">
        <v>1883</v>
      </c>
      <c r="F110" s="184" t="s">
        <v>1884</v>
      </c>
      <c r="G110" s="185" t="s">
        <v>510</v>
      </c>
      <c r="H110" s="186">
        <v>35</v>
      </c>
      <c r="I110" s="187"/>
      <c r="J110" s="188">
        <f t="shared" si="10"/>
        <v>0</v>
      </c>
      <c r="K110" s="184" t="s">
        <v>5</v>
      </c>
      <c r="L110" s="41"/>
      <c r="M110" s="189" t="s">
        <v>5</v>
      </c>
      <c r="N110" s="190" t="s">
        <v>47</v>
      </c>
      <c r="O110" s="42"/>
      <c r="P110" s="191">
        <f t="shared" si="11"/>
        <v>0</v>
      </c>
      <c r="Q110" s="191">
        <v>0</v>
      </c>
      <c r="R110" s="191">
        <f t="shared" si="12"/>
        <v>0</v>
      </c>
      <c r="S110" s="191">
        <v>0</v>
      </c>
      <c r="T110" s="192">
        <f t="shared" si="13"/>
        <v>0</v>
      </c>
      <c r="AR110" s="24" t="s">
        <v>219</v>
      </c>
      <c r="AT110" s="24" t="s">
        <v>214</v>
      </c>
      <c r="AU110" s="24" t="s">
        <v>24</v>
      </c>
      <c r="AY110" s="24" t="s">
        <v>210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4" t="s">
        <v>24</v>
      </c>
      <c r="BK110" s="193">
        <f t="shared" si="19"/>
        <v>0</v>
      </c>
      <c r="BL110" s="24" t="s">
        <v>219</v>
      </c>
      <c r="BM110" s="24" t="s">
        <v>318</v>
      </c>
    </row>
    <row r="111" spans="2:65" s="1" customFormat="1" ht="14.45" customHeight="1">
      <c r="B111" s="181"/>
      <c r="C111" s="218" t="s">
        <v>323</v>
      </c>
      <c r="D111" s="218" t="s">
        <v>374</v>
      </c>
      <c r="E111" s="219" t="s">
        <v>1885</v>
      </c>
      <c r="F111" s="220" t="s">
        <v>1886</v>
      </c>
      <c r="G111" s="221" t="s">
        <v>1347</v>
      </c>
      <c r="H111" s="222">
        <v>33</v>
      </c>
      <c r="I111" s="223"/>
      <c r="J111" s="224">
        <f t="shared" si="10"/>
        <v>0</v>
      </c>
      <c r="K111" s="220" t="s">
        <v>5</v>
      </c>
      <c r="L111" s="225"/>
      <c r="M111" s="226" t="s">
        <v>5</v>
      </c>
      <c r="N111" s="227" t="s">
        <v>47</v>
      </c>
      <c r="O111" s="42"/>
      <c r="P111" s="191">
        <f t="shared" si="11"/>
        <v>0</v>
      </c>
      <c r="Q111" s="191">
        <v>1E-3</v>
      </c>
      <c r="R111" s="191">
        <f t="shared" si="12"/>
        <v>3.3000000000000002E-2</v>
      </c>
      <c r="S111" s="191">
        <v>0</v>
      </c>
      <c r="T111" s="192">
        <f t="shared" si="13"/>
        <v>0</v>
      </c>
      <c r="AR111" s="24" t="s">
        <v>256</v>
      </c>
      <c r="AT111" s="24" t="s">
        <v>374</v>
      </c>
      <c r="AU111" s="24" t="s">
        <v>24</v>
      </c>
      <c r="AY111" s="24" t="s">
        <v>210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4" t="s">
        <v>24</v>
      </c>
      <c r="BK111" s="193">
        <f t="shared" si="19"/>
        <v>0</v>
      </c>
      <c r="BL111" s="24" t="s">
        <v>219</v>
      </c>
      <c r="BM111" s="24" t="s">
        <v>323</v>
      </c>
    </row>
    <row r="112" spans="2:65" s="1" customFormat="1" ht="14.45" customHeight="1">
      <c r="B112" s="181"/>
      <c r="C112" s="218" t="s">
        <v>10</v>
      </c>
      <c r="D112" s="218" t="s">
        <v>374</v>
      </c>
      <c r="E112" s="219" t="s">
        <v>1887</v>
      </c>
      <c r="F112" s="220" t="s">
        <v>1888</v>
      </c>
      <c r="G112" s="221" t="s">
        <v>217</v>
      </c>
      <c r="H112" s="222">
        <v>12</v>
      </c>
      <c r="I112" s="223"/>
      <c r="J112" s="224">
        <f t="shared" si="10"/>
        <v>0</v>
      </c>
      <c r="K112" s="220" t="s">
        <v>5</v>
      </c>
      <c r="L112" s="225"/>
      <c r="M112" s="226" t="s">
        <v>5</v>
      </c>
      <c r="N112" s="227" t="s">
        <v>47</v>
      </c>
      <c r="O112" s="42"/>
      <c r="P112" s="191">
        <f t="shared" si="11"/>
        <v>0</v>
      </c>
      <c r="Q112" s="191">
        <v>1.7000000000000001E-4</v>
      </c>
      <c r="R112" s="191">
        <f t="shared" si="12"/>
        <v>2.0400000000000001E-3</v>
      </c>
      <c r="S112" s="191">
        <v>0</v>
      </c>
      <c r="T112" s="192">
        <f t="shared" si="13"/>
        <v>0</v>
      </c>
      <c r="AR112" s="24" t="s">
        <v>256</v>
      </c>
      <c r="AT112" s="24" t="s">
        <v>374</v>
      </c>
      <c r="AU112" s="24" t="s">
        <v>24</v>
      </c>
      <c r="AY112" s="24" t="s">
        <v>210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4" t="s">
        <v>24</v>
      </c>
      <c r="BK112" s="193">
        <f t="shared" si="19"/>
        <v>0</v>
      </c>
      <c r="BL112" s="24" t="s">
        <v>219</v>
      </c>
      <c r="BM112" s="24" t="s">
        <v>10</v>
      </c>
    </row>
    <row r="113" spans="2:65" s="1" customFormat="1" ht="14.45" customHeight="1">
      <c r="B113" s="181"/>
      <c r="C113" s="218" t="s">
        <v>335</v>
      </c>
      <c r="D113" s="218" t="s">
        <v>374</v>
      </c>
      <c r="E113" s="219" t="s">
        <v>1889</v>
      </c>
      <c r="F113" s="220" t="s">
        <v>1890</v>
      </c>
      <c r="G113" s="221" t="s">
        <v>217</v>
      </c>
      <c r="H113" s="222">
        <v>12</v>
      </c>
      <c r="I113" s="223"/>
      <c r="J113" s="224">
        <f t="shared" si="10"/>
        <v>0</v>
      </c>
      <c r="K113" s="220" t="s">
        <v>5</v>
      </c>
      <c r="L113" s="225"/>
      <c r="M113" s="226" t="s">
        <v>5</v>
      </c>
      <c r="N113" s="227" t="s">
        <v>47</v>
      </c>
      <c r="O113" s="42"/>
      <c r="P113" s="191">
        <f t="shared" si="11"/>
        <v>0</v>
      </c>
      <c r="Q113" s="191">
        <v>5.5000000000000003E-4</v>
      </c>
      <c r="R113" s="191">
        <f t="shared" si="12"/>
        <v>6.6E-3</v>
      </c>
      <c r="S113" s="191">
        <v>0</v>
      </c>
      <c r="T113" s="192">
        <f t="shared" si="13"/>
        <v>0</v>
      </c>
      <c r="AR113" s="24" t="s">
        <v>256</v>
      </c>
      <c r="AT113" s="24" t="s">
        <v>374</v>
      </c>
      <c r="AU113" s="24" t="s">
        <v>24</v>
      </c>
      <c r="AY113" s="24" t="s">
        <v>210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4" t="s">
        <v>24</v>
      </c>
      <c r="BK113" s="193">
        <f t="shared" si="19"/>
        <v>0</v>
      </c>
      <c r="BL113" s="24" t="s">
        <v>219</v>
      </c>
      <c r="BM113" s="24" t="s">
        <v>335</v>
      </c>
    </row>
    <row r="114" spans="2:65" s="1" customFormat="1" ht="14.45" customHeight="1">
      <c r="B114" s="181"/>
      <c r="C114" s="182" t="s">
        <v>339</v>
      </c>
      <c r="D114" s="182" t="s">
        <v>214</v>
      </c>
      <c r="E114" s="183" t="s">
        <v>1891</v>
      </c>
      <c r="F114" s="184" t="s">
        <v>1892</v>
      </c>
      <c r="G114" s="185" t="s">
        <v>217</v>
      </c>
      <c r="H114" s="186">
        <v>11</v>
      </c>
      <c r="I114" s="187"/>
      <c r="J114" s="188">
        <f t="shared" si="10"/>
        <v>0</v>
      </c>
      <c r="K114" s="184" t="s">
        <v>5</v>
      </c>
      <c r="L114" s="41"/>
      <c r="M114" s="189" t="s">
        <v>5</v>
      </c>
      <c r="N114" s="190" t="s">
        <v>47</v>
      </c>
      <c r="O114" s="42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AR114" s="24" t="s">
        <v>219</v>
      </c>
      <c r="AT114" s="24" t="s">
        <v>214</v>
      </c>
      <c r="AU114" s="24" t="s">
        <v>24</v>
      </c>
      <c r="AY114" s="24" t="s">
        <v>210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4" t="s">
        <v>24</v>
      </c>
      <c r="BK114" s="193">
        <f t="shared" si="19"/>
        <v>0</v>
      </c>
      <c r="BL114" s="24" t="s">
        <v>219</v>
      </c>
      <c r="BM114" s="24" t="s">
        <v>339</v>
      </c>
    </row>
    <row r="115" spans="2:65" s="1" customFormat="1" ht="20.45" customHeight="1">
      <c r="B115" s="181"/>
      <c r="C115" s="218" t="s">
        <v>349</v>
      </c>
      <c r="D115" s="218" t="s">
        <v>374</v>
      </c>
      <c r="E115" s="219" t="s">
        <v>1893</v>
      </c>
      <c r="F115" s="220" t="s">
        <v>1894</v>
      </c>
      <c r="G115" s="221" t="s">
        <v>217</v>
      </c>
      <c r="H115" s="222">
        <v>5</v>
      </c>
      <c r="I115" s="223"/>
      <c r="J115" s="224">
        <f t="shared" si="10"/>
        <v>0</v>
      </c>
      <c r="K115" s="220" t="s">
        <v>5</v>
      </c>
      <c r="L115" s="225"/>
      <c r="M115" s="226" t="s">
        <v>5</v>
      </c>
      <c r="N115" s="227" t="s">
        <v>47</v>
      </c>
      <c r="O115" s="42"/>
      <c r="P115" s="191">
        <f t="shared" si="11"/>
        <v>0</v>
      </c>
      <c r="Q115" s="191">
        <v>6.9999999999999999E-4</v>
      </c>
      <c r="R115" s="191">
        <f t="shared" si="12"/>
        <v>3.5000000000000001E-3</v>
      </c>
      <c r="S115" s="191">
        <v>0</v>
      </c>
      <c r="T115" s="192">
        <f t="shared" si="13"/>
        <v>0</v>
      </c>
      <c r="AR115" s="24" t="s">
        <v>256</v>
      </c>
      <c r="AT115" s="24" t="s">
        <v>374</v>
      </c>
      <c r="AU115" s="24" t="s">
        <v>24</v>
      </c>
      <c r="AY115" s="24" t="s">
        <v>210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4" t="s">
        <v>24</v>
      </c>
      <c r="BK115" s="193">
        <f t="shared" si="19"/>
        <v>0</v>
      </c>
      <c r="BL115" s="24" t="s">
        <v>219</v>
      </c>
      <c r="BM115" s="24" t="s">
        <v>349</v>
      </c>
    </row>
    <row r="116" spans="2:65" s="1" customFormat="1" ht="14.45" customHeight="1">
      <c r="B116" s="181"/>
      <c r="C116" s="218" t="s">
        <v>353</v>
      </c>
      <c r="D116" s="218" t="s">
        <v>374</v>
      </c>
      <c r="E116" s="219" t="s">
        <v>1895</v>
      </c>
      <c r="F116" s="220" t="s">
        <v>1896</v>
      </c>
      <c r="G116" s="221" t="s">
        <v>217</v>
      </c>
      <c r="H116" s="222">
        <v>6</v>
      </c>
      <c r="I116" s="223"/>
      <c r="J116" s="224">
        <f t="shared" si="10"/>
        <v>0</v>
      </c>
      <c r="K116" s="220" t="s">
        <v>5</v>
      </c>
      <c r="L116" s="225"/>
      <c r="M116" s="226" t="s">
        <v>5</v>
      </c>
      <c r="N116" s="227" t="s">
        <v>47</v>
      </c>
      <c r="O116" s="42"/>
      <c r="P116" s="191">
        <f t="shared" si="11"/>
        <v>0</v>
      </c>
      <c r="Q116" s="191">
        <v>2.3000000000000001E-4</v>
      </c>
      <c r="R116" s="191">
        <f t="shared" si="12"/>
        <v>1.3800000000000002E-3</v>
      </c>
      <c r="S116" s="191">
        <v>0</v>
      </c>
      <c r="T116" s="192">
        <f t="shared" si="13"/>
        <v>0</v>
      </c>
      <c r="AR116" s="24" t="s">
        <v>256</v>
      </c>
      <c r="AT116" s="24" t="s">
        <v>374</v>
      </c>
      <c r="AU116" s="24" t="s">
        <v>24</v>
      </c>
      <c r="AY116" s="24" t="s">
        <v>210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4" t="s">
        <v>24</v>
      </c>
      <c r="BK116" s="193">
        <f t="shared" si="19"/>
        <v>0</v>
      </c>
      <c r="BL116" s="24" t="s">
        <v>219</v>
      </c>
      <c r="BM116" s="24" t="s">
        <v>353</v>
      </c>
    </row>
    <row r="117" spans="2:65" s="1" customFormat="1" ht="14.45" customHeight="1">
      <c r="B117" s="181"/>
      <c r="C117" s="182" t="s">
        <v>358</v>
      </c>
      <c r="D117" s="182" t="s">
        <v>214</v>
      </c>
      <c r="E117" s="183" t="s">
        <v>1897</v>
      </c>
      <c r="F117" s="184" t="s">
        <v>1898</v>
      </c>
      <c r="G117" s="185" t="s">
        <v>217</v>
      </c>
      <c r="H117" s="186">
        <v>2</v>
      </c>
      <c r="I117" s="187"/>
      <c r="J117" s="188">
        <f t="shared" si="10"/>
        <v>0</v>
      </c>
      <c r="K117" s="184" t="s">
        <v>5</v>
      </c>
      <c r="L117" s="41"/>
      <c r="M117" s="189" t="s">
        <v>5</v>
      </c>
      <c r="N117" s="190" t="s">
        <v>47</v>
      </c>
      <c r="O117" s="42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AR117" s="24" t="s">
        <v>219</v>
      </c>
      <c r="AT117" s="24" t="s">
        <v>214</v>
      </c>
      <c r="AU117" s="24" t="s">
        <v>24</v>
      </c>
      <c r="AY117" s="24" t="s">
        <v>210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4" t="s">
        <v>24</v>
      </c>
      <c r="BK117" s="193">
        <f t="shared" si="19"/>
        <v>0</v>
      </c>
      <c r="BL117" s="24" t="s">
        <v>219</v>
      </c>
      <c r="BM117" s="24" t="s">
        <v>358</v>
      </c>
    </row>
    <row r="118" spans="2:65" s="1" customFormat="1" ht="14.45" customHeight="1">
      <c r="B118" s="181"/>
      <c r="C118" s="218" t="s">
        <v>363</v>
      </c>
      <c r="D118" s="218" t="s">
        <v>374</v>
      </c>
      <c r="E118" s="219" t="s">
        <v>1899</v>
      </c>
      <c r="F118" s="220" t="s">
        <v>1900</v>
      </c>
      <c r="G118" s="221" t="s">
        <v>217</v>
      </c>
      <c r="H118" s="222">
        <v>2</v>
      </c>
      <c r="I118" s="223"/>
      <c r="J118" s="224">
        <f t="shared" si="10"/>
        <v>0</v>
      </c>
      <c r="K118" s="220" t="s">
        <v>5</v>
      </c>
      <c r="L118" s="225"/>
      <c r="M118" s="226" t="s">
        <v>5</v>
      </c>
      <c r="N118" s="227" t="s">
        <v>47</v>
      </c>
      <c r="O118" s="42"/>
      <c r="P118" s="191">
        <f t="shared" si="11"/>
        <v>0</v>
      </c>
      <c r="Q118" s="191">
        <v>2.0000000000000001E-4</v>
      </c>
      <c r="R118" s="191">
        <f t="shared" si="12"/>
        <v>4.0000000000000002E-4</v>
      </c>
      <c r="S118" s="191">
        <v>0</v>
      </c>
      <c r="T118" s="192">
        <f t="shared" si="13"/>
        <v>0</v>
      </c>
      <c r="AR118" s="24" t="s">
        <v>256</v>
      </c>
      <c r="AT118" s="24" t="s">
        <v>374</v>
      </c>
      <c r="AU118" s="24" t="s">
        <v>24</v>
      </c>
      <c r="AY118" s="24" t="s">
        <v>210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4" t="s">
        <v>24</v>
      </c>
      <c r="BK118" s="193">
        <f t="shared" si="19"/>
        <v>0</v>
      </c>
      <c r="BL118" s="24" t="s">
        <v>219</v>
      </c>
      <c r="BM118" s="24" t="s">
        <v>363</v>
      </c>
    </row>
    <row r="119" spans="2:65" s="1" customFormat="1" ht="14.45" customHeight="1">
      <c r="B119" s="181"/>
      <c r="C119" s="218" t="s">
        <v>373</v>
      </c>
      <c r="D119" s="218" t="s">
        <v>374</v>
      </c>
      <c r="E119" s="219" t="s">
        <v>1901</v>
      </c>
      <c r="F119" s="220" t="s">
        <v>1902</v>
      </c>
      <c r="G119" s="221" t="s">
        <v>217</v>
      </c>
      <c r="H119" s="222">
        <v>2</v>
      </c>
      <c r="I119" s="223"/>
      <c r="J119" s="224">
        <f t="shared" si="10"/>
        <v>0</v>
      </c>
      <c r="K119" s="220" t="s">
        <v>5</v>
      </c>
      <c r="L119" s="225"/>
      <c r="M119" s="226" t="s">
        <v>5</v>
      </c>
      <c r="N119" s="227" t="s">
        <v>47</v>
      </c>
      <c r="O119" s="42"/>
      <c r="P119" s="191">
        <f t="shared" si="11"/>
        <v>0</v>
      </c>
      <c r="Q119" s="191">
        <v>1.6000000000000001E-4</v>
      </c>
      <c r="R119" s="191">
        <f t="shared" si="12"/>
        <v>3.2000000000000003E-4</v>
      </c>
      <c r="S119" s="191">
        <v>0</v>
      </c>
      <c r="T119" s="192">
        <f t="shared" si="13"/>
        <v>0</v>
      </c>
      <c r="AR119" s="24" t="s">
        <v>256</v>
      </c>
      <c r="AT119" s="24" t="s">
        <v>374</v>
      </c>
      <c r="AU119" s="24" t="s">
        <v>24</v>
      </c>
      <c r="AY119" s="24" t="s">
        <v>210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4" t="s">
        <v>24</v>
      </c>
      <c r="BK119" s="193">
        <f t="shared" si="19"/>
        <v>0</v>
      </c>
      <c r="BL119" s="24" t="s">
        <v>219</v>
      </c>
      <c r="BM119" s="24" t="s">
        <v>373</v>
      </c>
    </row>
    <row r="120" spans="2:65" s="1" customFormat="1" ht="14.45" customHeight="1">
      <c r="B120" s="181"/>
      <c r="C120" s="218" t="s">
        <v>380</v>
      </c>
      <c r="D120" s="218" t="s">
        <v>374</v>
      </c>
      <c r="E120" s="219" t="s">
        <v>1903</v>
      </c>
      <c r="F120" s="220" t="s">
        <v>1904</v>
      </c>
      <c r="G120" s="221" t="s">
        <v>217</v>
      </c>
      <c r="H120" s="222">
        <v>8</v>
      </c>
      <c r="I120" s="223"/>
      <c r="J120" s="224">
        <f t="shared" si="10"/>
        <v>0</v>
      </c>
      <c r="K120" s="220" t="s">
        <v>5</v>
      </c>
      <c r="L120" s="225"/>
      <c r="M120" s="226" t="s">
        <v>5</v>
      </c>
      <c r="N120" s="227" t="s">
        <v>47</v>
      </c>
      <c r="O120" s="42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4" t="s">
        <v>256</v>
      </c>
      <c r="AT120" s="24" t="s">
        <v>374</v>
      </c>
      <c r="AU120" s="24" t="s">
        <v>24</v>
      </c>
      <c r="AY120" s="24" t="s">
        <v>210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4" t="s">
        <v>24</v>
      </c>
      <c r="BK120" s="193">
        <f t="shared" si="19"/>
        <v>0</v>
      </c>
      <c r="BL120" s="24" t="s">
        <v>219</v>
      </c>
      <c r="BM120" s="24" t="s">
        <v>380</v>
      </c>
    </row>
    <row r="121" spans="2:65" s="1" customFormat="1" ht="14.45" customHeight="1">
      <c r="B121" s="181"/>
      <c r="C121" s="182" t="s">
        <v>387</v>
      </c>
      <c r="D121" s="182" t="s">
        <v>214</v>
      </c>
      <c r="E121" s="183" t="s">
        <v>1905</v>
      </c>
      <c r="F121" s="184" t="s">
        <v>1906</v>
      </c>
      <c r="G121" s="185" t="s">
        <v>217</v>
      </c>
      <c r="H121" s="186">
        <v>4</v>
      </c>
      <c r="I121" s="187"/>
      <c r="J121" s="188">
        <f t="shared" si="10"/>
        <v>0</v>
      </c>
      <c r="K121" s="184" t="s">
        <v>5</v>
      </c>
      <c r="L121" s="41"/>
      <c r="M121" s="189" t="s">
        <v>5</v>
      </c>
      <c r="N121" s="190" t="s">
        <v>47</v>
      </c>
      <c r="O121" s="42"/>
      <c r="P121" s="191">
        <f t="shared" si="11"/>
        <v>0</v>
      </c>
      <c r="Q121" s="191">
        <v>0</v>
      </c>
      <c r="R121" s="191">
        <f t="shared" si="12"/>
        <v>0</v>
      </c>
      <c r="S121" s="191">
        <v>0</v>
      </c>
      <c r="T121" s="192">
        <f t="shared" si="13"/>
        <v>0</v>
      </c>
      <c r="AR121" s="24" t="s">
        <v>219</v>
      </c>
      <c r="AT121" s="24" t="s">
        <v>214</v>
      </c>
      <c r="AU121" s="24" t="s">
        <v>24</v>
      </c>
      <c r="AY121" s="24" t="s">
        <v>210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4" t="s">
        <v>24</v>
      </c>
      <c r="BK121" s="193">
        <f t="shared" si="19"/>
        <v>0</v>
      </c>
      <c r="BL121" s="24" t="s">
        <v>219</v>
      </c>
      <c r="BM121" s="24" t="s">
        <v>387</v>
      </c>
    </row>
    <row r="122" spans="2:65" s="1" customFormat="1" ht="14.45" customHeight="1">
      <c r="B122" s="181"/>
      <c r="C122" s="218" t="s">
        <v>392</v>
      </c>
      <c r="D122" s="218" t="s">
        <v>374</v>
      </c>
      <c r="E122" s="219" t="s">
        <v>1907</v>
      </c>
      <c r="F122" s="220" t="s">
        <v>1908</v>
      </c>
      <c r="G122" s="221" t="s">
        <v>217</v>
      </c>
      <c r="H122" s="222">
        <v>2</v>
      </c>
      <c r="I122" s="223"/>
      <c r="J122" s="224">
        <f t="shared" si="10"/>
        <v>0</v>
      </c>
      <c r="K122" s="220" t="s">
        <v>5</v>
      </c>
      <c r="L122" s="225"/>
      <c r="M122" s="226" t="s">
        <v>5</v>
      </c>
      <c r="N122" s="227" t="s">
        <v>47</v>
      </c>
      <c r="O122" s="42"/>
      <c r="P122" s="191">
        <f t="shared" si="11"/>
        <v>0</v>
      </c>
      <c r="Q122" s="191">
        <v>4.1999999999999997E-3</v>
      </c>
      <c r="R122" s="191">
        <f t="shared" si="12"/>
        <v>8.3999999999999995E-3</v>
      </c>
      <c r="S122" s="191">
        <v>0</v>
      </c>
      <c r="T122" s="192">
        <f t="shared" si="13"/>
        <v>0</v>
      </c>
      <c r="AR122" s="24" t="s">
        <v>256</v>
      </c>
      <c r="AT122" s="24" t="s">
        <v>374</v>
      </c>
      <c r="AU122" s="24" t="s">
        <v>24</v>
      </c>
      <c r="AY122" s="24" t="s">
        <v>210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4" t="s">
        <v>24</v>
      </c>
      <c r="BK122" s="193">
        <f t="shared" si="19"/>
        <v>0</v>
      </c>
      <c r="BL122" s="24" t="s">
        <v>219</v>
      </c>
      <c r="BM122" s="24" t="s">
        <v>392</v>
      </c>
    </row>
    <row r="123" spans="2:65" s="1" customFormat="1" ht="14.45" customHeight="1">
      <c r="B123" s="181"/>
      <c r="C123" s="218" t="s">
        <v>377</v>
      </c>
      <c r="D123" s="218" t="s">
        <v>374</v>
      </c>
      <c r="E123" s="219" t="s">
        <v>1909</v>
      </c>
      <c r="F123" s="220" t="s">
        <v>1910</v>
      </c>
      <c r="G123" s="221" t="s">
        <v>217</v>
      </c>
      <c r="H123" s="222">
        <v>4</v>
      </c>
      <c r="I123" s="223"/>
      <c r="J123" s="224">
        <f t="shared" si="10"/>
        <v>0</v>
      </c>
      <c r="K123" s="220" t="s">
        <v>5</v>
      </c>
      <c r="L123" s="225"/>
      <c r="M123" s="226" t="s">
        <v>5</v>
      </c>
      <c r="N123" s="227" t="s">
        <v>47</v>
      </c>
      <c r="O123" s="42"/>
      <c r="P123" s="191">
        <f t="shared" si="11"/>
        <v>0</v>
      </c>
      <c r="Q123" s="191">
        <v>3.2000000000000003E-4</v>
      </c>
      <c r="R123" s="191">
        <f t="shared" si="12"/>
        <v>1.2800000000000001E-3</v>
      </c>
      <c r="S123" s="191">
        <v>0</v>
      </c>
      <c r="T123" s="192">
        <f t="shared" si="13"/>
        <v>0</v>
      </c>
      <c r="AR123" s="24" t="s">
        <v>256</v>
      </c>
      <c r="AT123" s="24" t="s">
        <v>374</v>
      </c>
      <c r="AU123" s="24" t="s">
        <v>24</v>
      </c>
      <c r="AY123" s="24" t="s">
        <v>210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4" t="s">
        <v>24</v>
      </c>
      <c r="BK123" s="193">
        <f t="shared" si="19"/>
        <v>0</v>
      </c>
      <c r="BL123" s="24" t="s">
        <v>219</v>
      </c>
      <c r="BM123" s="24" t="s">
        <v>377</v>
      </c>
    </row>
    <row r="124" spans="2:65" s="1" customFormat="1" ht="14.45" customHeight="1">
      <c r="B124" s="181"/>
      <c r="C124" s="182" t="s">
        <v>404</v>
      </c>
      <c r="D124" s="182" t="s">
        <v>214</v>
      </c>
      <c r="E124" s="183" t="s">
        <v>1911</v>
      </c>
      <c r="F124" s="184" t="s">
        <v>1912</v>
      </c>
      <c r="G124" s="185" t="s">
        <v>217</v>
      </c>
      <c r="H124" s="186">
        <v>2</v>
      </c>
      <c r="I124" s="187"/>
      <c r="J124" s="188">
        <f t="shared" si="10"/>
        <v>0</v>
      </c>
      <c r="K124" s="184" t="s">
        <v>5</v>
      </c>
      <c r="L124" s="41"/>
      <c r="M124" s="189" t="s">
        <v>5</v>
      </c>
      <c r="N124" s="190" t="s">
        <v>47</v>
      </c>
      <c r="O124" s="42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4" t="s">
        <v>219</v>
      </c>
      <c r="AT124" s="24" t="s">
        <v>214</v>
      </c>
      <c r="AU124" s="24" t="s">
        <v>24</v>
      </c>
      <c r="AY124" s="24" t="s">
        <v>210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4" t="s">
        <v>24</v>
      </c>
      <c r="BK124" s="193">
        <f t="shared" si="19"/>
        <v>0</v>
      </c>
      <c r="BL124" s="24" t="s">
        <v>219</v>
      </c>
      <c r="BM124" s="24" t="s">
        <v>404</v>
      </c>
    </row>
    <row r="125" spans="2:65" s="1" customFormat="1" ht="14.45" customHeight="1">
      <c r="B125" s="181"/>
      <c r="C125" s="218" t="s">
        <v>410</v>
      </c>
      <c r="D125" s="218" t="s">
        <v>374</v>
      </c>
      <c r="E125" s="219" t="s">
        <v>1913</v>
      </c>
      <c r="F125" s="220" t="s">
        <v>1914</v>
      </c>
      <c r="G125" s="221" t="s">
        <v>217</v>
      </c>
      <c r="H125" s="222">
        <v>2</v>
      </c>
      <c r="I125" s="223"/>
      <c r="J125" s="224">
        <f t="shared" si="10"/>
        <v>0</v>
      </c>
      <c r="K125" s="220" t="s">
        <v>5</v>
      </c>
      <c r="L125" s="225"/>
      <c r="M125" s="226" t="s">
        <v>5</v>
      </c>
      <c r="N125" s="227" t="s">
        <v>47</v>
      </c>
      <c r="O125" s="42"/>
      <c r="P125" s="191">
        <f t="shared" si="11"/>
        <v>0</v>
      </c>
      <c r="Q125" s="191">
        <v>9.58E-3</v>
      </c>
      <c r="R125" s="191">
        <f t="shared" si="12"/>
        <v>1.916E-2</v>
      </c>
      <c r="S125" s="191">
        <v>0</v>
      </c>
      <c r="T125" s="192">
        <f t="shared" si="13"/>
        <v>0</v>
      </c>
      <c r="AR125" s="24" t="s">
        <v>256</v>
      </c>
      <c r="AT125" s="24" t="s">
        <v>374</v>
      </c>
      <c r="AU125" s="24" t="s">
        <v>24</v>
      </c>
      <c r="AY125" s="24" t="s">
        <v>210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4" t="s">
        <v>24</v>
      </c>
      <c r="BK125" s="193">
        <f t="shared" si="19"/>
        <v>0</v>
      </c>
      <c r="BL125" s="24" t="s">
        <v>219</v>
      </c>
      <c r="BM125" s="24" t="s">
        <v>410</v>
      </c>
    </row>
    <row r="126" spans="2:65" s="1" customFormat="1" ht="14.45" customHeight="1">
      <c r="B126" s="181"/>
      <c r="C126" s="218" t="s">
        <v>418</v>
      </c>
      <c r="D126" s="218" t="s">
        <v>374</v>
      </c>
      <c r="E126" s="219" t="s">
        <v>1915</v>
      </c>
      <c r="F126" s="220" t="s">
        <v>1916</v>
      </c>
      <c r="G126" s="221" t="s">
        <v>217</v>
      </c>
      <c r="H126" s="222">
        <v>2</v>
      </c>
      <c r="I126" s="223"/>
      <c r="J126" s="224">
        <f t="shared" si="10"/>
        <v>0</v>
      </c>
      <c r="K126" s="220" t="s">
        <v>5</v>
      </c>
      <c r="L126" s="225"/>
      <c r="M126" s="226" t="s">
        <v>5</v>
      </c>
      <c r="N126" s="227" t="s">
        <v>47</v>
      </c>
      <c r="O126" s="42"/>
      <c r="P126" s="191">
        <f t="shared" si="11"/>
        <v>0</v>
      </c>
      <c r="Q126" s="191">
        <v>0</v>
      </c>
      <c r="R126" s="191">
        <f t="shared" si="12"/>
        <v>0</v>
      </c>
      <c r="S126" s="191">
        <v>0</v>
      </c>
      <c r="T126" s="192">
        <f t="shared" si="13"/>
        <v>0</v>
      </c>
      <c r="AR126" s="24" t="s">
        <v>256</v>
      </c>
      <c r="AT126" s="24" t="s">
        <v>374</v>
      </c>
      <c r="AU126" s="24" t="s">
        <v>24</v>
      </c>
      <c r="AY126" s="24" t="s">
        <v>210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4" t="s">
        <v>24</v>
      </c>
      <c r="BK126" s="193">
        <f t="shared" si="19"/>
        <v>0</v>
      </c>
      <c r="BL126" s="24" t="s">
        <v>219</v>
      </c>
      <c r="BM126" s="24" t="s">
        <v>418</v>
      </c>
    </row>
    <row r="127" spans="2:65" s="1" customFormat="1" ht="14.45" customHeight="1">
      <c r="B127" s="181"/>
      <c r="C127" s="218" t="s">
        <v>424</v>
      </c>
      <c r="D127" s="218" t="s">
        <v>374</v>
      </c>
      <c r="E127" s="219" t="s">
        <v>1917</v>
      </c>
      <c r="F127" s="220" t="s">
        <v>1918</v>
      </c>
      <c r="G127" s="221" t="s">
        <v>217</v>
      </c>
      <c r="H127" s="222">
        <v>2</v>
      </c>
      <c r="I127" s="223"/>
      <c r="J127" s="224">
        <f t="shared" si="10"/>
        <v>0</v>
      </c>
      <c r="K127" s="220" t="s">
        <v>5</v>
      </c>
      <c r="L127" s="225"/>
      <c r="M127" s="226" t="s">
        <v>5</v>
      </c>
      <c r="N127" s="227" t="s">
        <v>47</v>
      </c>
      <c r="O127" s="42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4" t="s">
        <v>256</v>
      </c>
      <c r="AT127" s="24" t="s">
        <v>374</v>
      </c>
      <c r="AU127" s="24" t="s">
        <v>24</v>
      </c>
      <c r="AY127" s="24" t="s">
        <v>210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4" t="s">
        <v>24</v>
      </c>
      <c r="BK127" s="193">
        <f t="shared" si="19"/>
        <v>0</v>
      </c>
      <c r="BL127" s="24" t="s">
        <v>219</v>
      </c>
      <c r="BM127" s="24" t="s">
        <v>424</v>
      </c>
    </row>
    <row r="128" spans="2:65" s="1" customFormat="1" ht="14.45" customHeight="1">
      <c r="B128" s="181"/>
      <c r="C128" s="218" t="s">
        <v>431</v>
      </c>
      <c r="D128" s="218" t="s">
        <v>374</v>
      </c>
      <c r="E128" s="219" t="s">
        <v>1919</v>
      </c>
      <c r="F128" s="220" t="s">
        <v>1920</v>
      </c>
      <c r="G128" s="221" t="s">
        <v>217</v>
      </c>
      <c r="H128" s="222">
        <v>2</v>
      </c>
      <c r="I128" s="223"/>
      <c r="J128" s="224">
        <f t="shared" si="10"/>
        <v>0</v>
      </c>
      <c r="K128" s="220" t="s">
        <v>5</v>
      </c>
      <c r="L128" s="225"/>
      <c r="M128" s="226" t="s">
        <v>5</v>
      </c>
      <c r="N128" s="227" t="s">
        <v>47</v>
      </c>
      <c r="O128" s="42"/>
      <c r="P128" s="191">
        <f t="shared" si="11"/>
        <v>0</v>
      </c>
      <c r="Q128" s="191">
        <v>0</v>
      </c>
      <c r="R128" s="191">
        <f t="shared" si="12"/>
        <v>0</v>
      </c>
      <c r="S128" s="191">
        <v>0</v>
      </c>
      <c r="T128" s="192">
        <f t="shared" si="13"/>
        <v>0</v>
      </c>
      <c r="AR128" s="24" t="s">
        <v>256</v>
      </c>
      <c r="AT128" s="24" t="s">
        <v>374</v>
      </c>
      <c r="AU128" s="24" t="s">
        <v>24</v>
      </c>
      <c r="AY128" s="24" t="s">
        <v>210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4" t="s">
        <v>24</v>
      </c>
      <c r="BK128" s="193">
        <f t="shared" si="19"/>
        <v>0</v>
      </c>
      <c r="BL128" s="24" t="s">
        <v>219</v>
      </c>
      <c r="BM128" s="24" t="s">
        <v>431</v>
      </c>
    </row>
    <row r="129" spans="2:65" s="1" customFormat="1" ht="14.45" customHeight="1">
      <c r="B129" s="181"/>
      <c r="C129" s="182" t="s">
        <v>435</v>
      </c>
      <c r="D129" s="182" t="s">
        <v>214</v>
      </c>
      <c r="E129" s="183" t="s">
        <v>1921</v>
      </c>
      <c r="F129" s="184" t="s">
        <v>1922</v>
      </c>
      <c r="G129" s="185" t="s">
        <v>217</v>
      </c>
      <c r="H129" s="186">
        <v>1</v>
      </c>
      <c r="I129" s="187"/>
      <c r="J129" s="188">
        <f t="shared" si="10"/>
        <v>0</v>
      </c>
      <c r="K129" s="184" t="s">
        <v>5</v>
      </c>
      <c r="L129" s="41"/>
      <c r="M129" s="189" t="s">
        <v>5</v>
      </c>
      <c r="N129" s="190" t="s">
        <v>47</v>
      </c>
      <c r="O129" s="42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4" t="s">
        <v>219</v>
      </c>
      <c r="AT129" s="24" t="s">
        <v>214</v>
      </c>
      <c r="AU129" s="24" t="s">
        <v>24</v>
      </c>
      <c r="AY129" s="24" t="s">
        <v>210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4" t="s">
        <v>24</v>
      </c>
      <c r="BK129" s="193">
        <f t="shared" si="19"/>
        <v>0</v>
      </c>
      <c r="BL129" s="24" t="s">
        <v>219</v>
      </c>
      <c r="BM129" s="24" t="s">
        <v>435</v>
      </c>
    </row>
    <row r="130" spans="2:65" s="1" customFormat="1" ht="14.45" customHeight="1">
      <c r="B130" s="181"/>
      <c r="C130" s="218" t="s">
        <v>439</v>
      </c>
      <c r="D130" s="218" t="s">
        <v>374</v>
      </c>
      <c r="E130" s="219" t="s">
        <v>1923</v>
      </c>
      <c r="F130" s="220" t="s">
        <v>1924</v>
      </c>
      <c r="G130" s="221" t="s">
        <v>217</v>
      </c>
      <c r="H130" s="222">
        <v>1</v>
      </c>
      <c r="I130" s="223"/>
      <c r="J130" s="224">
        <f t="shared" si="10"/>
        <v>0</v>
      </c>
      <c r="K130" s="220" t="s">
        <v>5</v>
      </c>
      <c r="L130" s="225"/>
      <c r="M130" s="226" t="s">
        <v>5</v>
      </c>
      <c r="N130" s="227" t="s">
        <v>47</v>
      </c>
      <c r="O130" s="42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24" t="s">
        <v>256</v>
      </c>
      <c r="AT130" s="24" t="s">
        <v>374</v>
      </c>
      <c r="AU130" s="24" t="s">
        <v>24</v>
      </c>
      <c r="AY130" s="24" t="s">
        <v>210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4" t="s">
        <v>24</v>
      </c>
      <c r="BK130" s="193">
        <f t="shared" si="19"/>
        <v>0</v>
      </c>
      <c r="BL130" s="24" t="s">
        <v>219</v>
      </c>
      <c r="BM130" s="24" t="s">
        <v>439</v>
      </c>
    </row>
    <row r="131" spans="2:65" s="1" customFormat="1" ht="14.45" customHeight="1">
      <c r="B131" s="181"/>
      <c r="C131" s="218" t="s">
        <v>443</v>
      </c>
      <c r="D131" s="218" t="s">
        <v>374</v>
      </c>
      <c r="E131" s="219" t="s">
        <v>1925</v>
      </c>
      <c r="F131" s="220" t="s">
        <v>1926</v>
      </c>
      <c r="G131" s="221" t="s">
        <v>217</v>
      </c>
      <c r="H131" s="222">
        <v>1</v>
      </c>
      <c r="I131" s="223"/>
      <c r="J131" s="224">
        <f t="shared" si="10"/>
        <v>0</v>
      </c>
      <c r="K131" s="220" t="s">
        <v>5</v>
      </c>
      <c r="L131" s="225"/>
      <c r="M131" s="226" t="s">
        <v>5</v>
      </c>
      <c r="N131" s="227" t="s">
        <v>47</v>
      </c>
      <c r="O131" s="42"/>
      <c r="P131" s="191">
        <f t="shared" si="11"/>
        <v>0</v>
      </c>
      <c r="Q131" s="191">
        <v>0</v>
      </c>
      <c r="R131" s="191">
        <f t="shared" si="12"/>
        <v>0</v>
      </c>
      <c r="S131" s="191">
        <v>0</v>
      </c>
      <c r="T131" s="192">
        <f t="shared" si="13"/>
        <v>0</v>
      </c>
      <c r="AR131" s="24" t="s">
        <v>256</v>
      </c>
      <c r="AT131" s="24" t="s">
        <v>374</v>
      </c>
      <c r="AU131" s="24" t="s">
        <v>24</v>
      </c>
      <c r="AY131" s="24" t="s">
        <v>210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4" t="s">
        <v>24</v>
      </c>
      <c r="BK131" s="193">
        <f t="shared" si="19"/>
        <v>0</v>
      </c>
      <c r="BL131" s="24" t="s">
        <v>219</v>
      </c>
      <c r="BM131" s="24" t="s">
        <v>443</v>
      </c>
    </row>
    <row r="132" spans="2:65" s="11" customFormat="1" ht="37.35" customHeight="1">
      <c r="B132" s="168"/>
      <c r="D132" s="169" t="s">
        <v>75</v>
      </c>
      <c r="E132" s="170" t="s">
        <v>1927</v>
      </c>
      <c r="F132" s="170" t="s">
        <v>1928</v>
      </c>
      <c r="I132" s="171"/>
      <c r="J132" s="172">
        <f>BK132</f>
        <v>0</v>
      </c>
      <c r="L132" s="168"/>
      <c r="M132" s="173"/>
      <c r="N132" s="174"/>
      <c r="O132" s="174"/>
      <c r="P132" s="175">
        <f>SUM(P133:P140)</f>
        <v>0</v>
      </c>
      <c r="Q132" s="174"/>
      <c r="R132" s="175">
        <f>SUM(R133:R140)</f>
        <v>8.5499999999999986E-3</v>
      </c>
      <c r="S132" s="174"/>
      <c r="T132" s="176">
        <f>SUM(T133:T140)</f>
        <v>0</v>
      </c>
      <c r="AR132" s="169" t="s">
        <v>24</v>
      </c>
      <c r="AT132" s="177" t="s">
        <v>75</v>
      </c>
      <c r="AU132" s="177" t="s">
        <v>76</v>
      </c>
      <c r="AY132" s="169" t="s">
        <v>210</v>
      </c>
      <c r="BK132" s="178">
        <f>SUM(BK133:BK140)</f>
        <v>0</v>
      </c>
    </row>
    <row r="133" spans="2:65" s="330" customFormat="1" ht="14.45" customHeight="1">
      <c r="B133" s="317"/>
      <c r="C133" s="318" t="s">
        <v>447</v>
      </c>
      <c r="D133" s="318" t="s">
        <v>214</v>
      </c>
      <c r="E133" s="319" t="s">
        <v>1929</v>
      </c>
      <c r="F133" s="320" t="s">
        <v>1930</v>
      </c>
      <c r="G133" s="321" t="s">
        <v>510</v>
      </c>
      <c r="H133" s="322">
        <v>109</v>
      </c>
      <c r="I133" s="323"/>
      <c r="J133" s="323">
        <f t="shared" ref="J133:J140" si="20">ROUND(I133*H133,2)</f>
        <v>0</v>
      </c>
      <c r="K133" s="320" t="s">
        <v>5</v>
      </c>
      <c r="L133" s="324" t="s">
        <v>2191</v>
      </c>
      <c r="M133" s="325" t="s">
        <v>5</v>
      </c>
      <c r="N133" s="326" t="s">
        <v>47</v>
      </c>
      <c r="O133" s="327"/>
      <c r="P133" s="328">
        <f t="shared" ref="P133:P140" si="21">O133*H133</f>
        <v>0</v>
      </c>
      <c r="Q133" s="328">
        <v>0</v>
      </c>
      <c r="R133" s="328">
        <f t="shared" ref="R133:R140" si="22">Q133*H133</f>
        <v>0</v>
      </c>
      <c r="S133" s="328">
        <v>0</v>
      </c>
      <c r="T133" s="329">
        <f t="shared" ref="T133:T140" si="23">S133*H133</f>
        <v>0</v>
      </c>
      <c r="AR133" s="331" t="s">
        <v>219</v>
      </c>
      <c r="AT133" s="331" t="s">
        <v>214</v>
      </c>
      <c r="AU133" s="331" t="s">
        <v>24</v>
      </c>
      <c r="AY133" s="331" t="s">
        <v>210</v>
      </c>
      <c r="BE133" s="332">
        <f t="shared" ref="BE133:BE140" si="24">IF(N133="základní",J133,0)</f>
        <v>0</v>
      </c>
      <c r="BF133" s="332">
        <f t="shared" ref="BF133:BF140" si="25">IF(N133="snížená",J133,0)</f>
        <v>0</v>
      </c>
      <c r="BG133" s="332">
        <f t="shared" ref="BG133:BG140" si="26">IF(N133="zákl. přenesená",J133,0)</f>
        <v>0</v>
      </c>
      <c r="BH133" s="332">
        <f t="shared" ref="BH133:BH140" si="27">IF(N133="sníž. přenesená",J133,0)</f>
        <v>0</v>
      </c>
      <c r="BI133" s="332">
        <f t="shared" ref="BI133:BI140" si="28">IF(N133="nulová",J133,0)</f>
        <v>0</v>
      </c>
      <c r="BJ133" s="331" t="s">
        <v>24</v>
      </c>
      <c r="BK133" s="332">
        <f t="shared" ref="BK133:BK140" si="29">ROUND(I133*H133,2)</f>
        <v>0</v>
      </c>
      <c r="BL133" s="331" t="s">
        <v>219</v>
      </c>
      <c r="BM133" s="331" t="s">
        <v>447</v>
      </c>
    </row>
    <row r="134" spans="2:65" s="330" customFormat="1" ht="14.45" customHeight="1">
      <c r="B134" s="317"/>
      <c r="C134" s="350" t="s">
        <v>451</v>
      </c>
      <c r="D134" s="350" t="s">
        <v>374</v>
      </c>
      <c r="E134" s="351" t="s">
        <v>1931</v>
      </c>
      <c r="F134" s="352" t="s">
        <v>1932</v>
      </c>
      <c r="G134" s="353" t="s">
        <v>510</v>
      </c>
      <c r="H134" s="354">
        <v>15</v>
      </c>
      <c r="I134" s="355"/>
      <c r="J134" s="355">
        <f t="shared" si="20"/>
        <v>0</v>
      </c>
      <c r="K134" s="352" t="s">
        <v>5</v>
      </c>
      <c r="L134" s="324" t="s">
        <v>2191</v>
      </c>
      <c r="M134" s="357" t="s">
        <v>5</v>
      </c>
      <c r="N134" s="358" t="s">
        <v>47</v>
      </c>
      <c r="O134" s="327"/>
      <c r="P134" s="328">
        <f t="shared" si="21"/>
        <v>0</v>
      </c>
      <c r="Q134" s="328">
        <v>1.8000000000000001E-4</v>
      </c>
      <c r="R134" s="328">
        <f t="shared" si="22"/>
        <v>2.7000000000000001E-3</v>
      </c>
      <c r="S134" s="328">
        <v>0</v>
      </c>
      <c r="T134" s="329">
        <f t="shared" si="23"/>
        <v>0</v>
      </c>
      <c r="AR134" s="331" t="s">
        <v>256</v>
      </c>
      <c r="AT134" s="331" t="s">
        <v>374</v>
      </c>
      <c r="AU134" s="331" t="s">
        <v>24</v>
      </c>
      <c r="AY134" s="331" t="s">
        <v>210</v>
      </c>
      <c r="BE134" s="332">
        <f t="shared" si="24"/>
        <v>0</v>
      </c>
      <c r="BF134" s="332">
        <f t="shared" si="25"/>
        <v>0</v>
      </c>
      <c r="BG134" s="332">
        <f t="shared" si="26"/>
        <v>0</v>
      </c>
      <c r="BH134" s="332">
        <f t="shared" si="27"/>
        <v>0</v>
      </c>
      <c r="BI134" s="332">
        <f t="shared" si="28"/>
        <v>0</v>
      </c>
      <c r="BJ134" s="331" t="s">
        <v>24</v>
      </c>
      <c r="BK134" s="332">
        <f t="shared" si="29"/>
        <v>0</v>
      </c>
      <c r="BL134" s="331" t="s">
        <v>219</v>
      </c>
      <c r="BM134" s="331" t="s">
        <v>451</v>
      </c>
    </row>
    <row r="135" spans="2:65" s="330" customFormat="1" ht="14.45" customHeight="1">
      <c r="B135" s="317"/>
      <c r="C135" s="350" t="s">
        <v>457</v>
      </c>
      <c r="D135" s="350" t="s">
        <v>374</v>
      </c>
      <c r="E135" s="351" t="s">
        <v>1933</v>
      </c>
      <c r="F135" s="352" t="s">
        <v>1934</v>
      </c>
      <c r="G135" s="353" t="s">
        <v>510</v>
      </c>
      <c r="H135" s="354">
        <v>45</v>
      </c>
      <c r="I135" s="355"/>
      <c r="J135" s="355">
        <f t="shared" si="20"/>
        <v>0</v>
      </c>
      <c r="K135" s="352" t="s">
        <v>5</v>
      </c>
      <c r="L135" s="324" t="s">
        <v>2191</v>
      </c>
      <c r="M135" s="357" t="s">
        <v>5</v>
      </c>
      <c r="N135" s="358" t="s">
        <v>47</v>
      </c>
      <c r="O135" s="327"/>
      <c r="P135" s="328">
        <f t="shared" si="21"/>
        <v>0</v>
      </c>
      <c r="Q135" s="328">
        <v>1.2999999999999999E-4</v>
      </c>
      <c r="R135" s="328">
        <f t="shared" si="22"/>
        <v>5.8499999999999993E-3</v>
      </c>
      <c r="S135" s="328">
        <v>0</v>
      </c>
      <c r="T135" s="329">
        <f t="shared" si="23"/>
        <v>0</v>
      </c>
      <c r="AR135" s="331" t="s">
        <v>256</v>
      </c>
      <c r="AT135" s="331" t="s">
        <v>374</v>
      </c>
      <c r="AU135" s="331" t="s">
        <v>24</v>
      </c>
      <c r="AY135" s="331" t="s">
        <v>210</v>
      </c>
      <c r="BE135" s="332">
        <f t="shared" si="24"/>
        <v>0</v>
      </c>
      <c r="BF135" s="332">
        <f t="shared" si="25"/>
        <v>0</v>
      </c>
      <c r="BG135" s="332">
        <f t="shared" si="26"/>
        <v>0</v>
      </c>
      <c r="BH135" s="332">
        <f t="shared" si="27"/>
        <v>0</v>
      </c>
      <c r="BI135" s="332">
        <f t="shared" si="28"/>
        <v>0</v>
      </c>
      <c r="BJ135" s="331" t="s">
        <v>24</v>
      </c>
      <c r="BK135" s="332">
        <f t="shared" si="29"/>
        <v>0</v>
      </c>
      <c r="BL135" s="331" t="s">
        <v>219</v>
      </c>
      <c r="BM135" s="331" t="s">
        <v>457</v>
      </c>
    </row>
    <row r="136" spans="2:65" s="330" customFormat="1" ht="14.45" customHeight="1">
      <c r="B136" s="317"/>
      <c r="C136" s="350" t="s">
        <v>463</v>
      </c>
      <c r="D136" s="350" t="s">
        <v>374</v>
      </c>
      <c r="E136" s="351" t="s">
        <v>1935</v>
      </c>
      <c r="F136" s="352" t="s">
        <v>1936</v>
      </c>
      <c r="G136" s="353" t="s">
        <v>510</v>
      </c>
      <c r="H136" s="354">
        <v>15</v>
      </c>
      <c r="I136" s="355"/>
      <c r="J136" s="355">
        <f t="shared" si="20"/>
        <v>0</v>
      </c>
      <c r="K136" s="352" t="s">
        <v>5</v>
      </c>
      <c r="L136" s="324" t="s">
        <v>2191</v>
      </c>
      <c r="M136" s="357" t="s">
        <v>5</v>
      </c>
      <c r="N136" s="358" t="s">
        <v>47</v>
      </c>
      <c r="O136" s="327"/>
      <c r="P136" s="328">
        <f t="shared" si="21"/>
        <v>0</v>
      </c>
      <c r="Q136" s="328">
        <v>0</v>
      </c>
      <c r="R136" s="328">
        <f t="shared" si="22"/>
        <v>0</v>
      </c>
      <c r="S136" s="328">
        <v>0</v>
      </c>
      <c r="T136" s="329">
        <f t="shared" si="23"/>
        <v>0</v>
      </c>
      <c r="AR136" s="331" t="s">
        <v>256</v>
      </c>
      <c r="AT136" s="331" t="s">
        <v>374</v>
      </c>
      <c r="AU136" s="331" t="s">
        <v>24</v>
      </c>
      <c r="AY136" s="331" t="s">
        <v>210</v>
      </c>
      <c r="BE136" s="332">
        <f t="shared" si="24"/>
        <v>0</v>
      </c>
      <c r="BF136" s="332">
        <f t="shared" si="25"/>
        <v>0</v>
      </c>
      <c r="BG136" s="332">
        <f t="shared" si="26"/>
        <v>0</v>
      </c>
      <c r="BH136" s="332">
        <f t="shared" si="27"/>
        <v>0</v>
      </c>
      <c r="BI136" s="332">
        <f t="shared" si="28"/>
        <v>0</v>
      </c>
      <c r="BJ136" s="331" t="s">
        <v>24</v>
      </c>
      <c r="BK136" s="332">
        <f t="shared" si="29"/>
        <v>0</v>
      </c>
      <c r="BL136" s="331" t="s">
        <v>219</v>
      </c>
      <c r="BM136" s="331" t="s">
        <v>463</v>
      </c>
    </row>
    <row r="137" spans="2:65" s="330" customFormat="1" ht="14.45" customHeight="1">
      <c r="B137" s="317"/>
      <c r="C137" s="350" t="s">
        <v>472</v>
      </c>
      <c r="D137" s="350" t="s">
        <v>374</v>
      </c>
      <c r="E137" s="351" t="s">
        <v>1937</v>
      </c>
      <c r="F137" s="352" t="s">
        <v>1938</v>
      </c>
      <c r="G137" s="353" t="s">
        <v>510</v>
      </c>
      <c r="H137" s="354">
        <v>20</v>
      </c>
      <c r="I137" s="355"/>
      <c r="J137" s="355">
        <f t="shared" si="20"/>
        <v>0</v>
      </c>
      <c r="K137" s="352" t="s">
        <v>5</v>
      </c>
      <c r="L137" s="324" t="s">
        <v>2191</v>
      </c>
      <c r="M137" s="357" t="s">
        <v>5</v>
      </c>
      <c r="N137" s="358" t="s">
        <v>47</v>
      </c>
      <c r="O137" s="327"/>
      <c r="P137" s="328">
        <f t="shared" si="21"/>
        <v>0</v>
      </c>
      <c r="Q137" s="328">
        <v>0</v>
      </c>
      <c r="R137" s="328">
        <f t="shared" si="22"/>
        <v>0</v>
      </c>
      <c r="S137" s="328">
        <v>0</v>
      </c>
      <c r="T137" s="329">
        <f t="shared" si="23"/>
        <v>0</v>
      </c>
      <c r="AR137" s="331" t="s">
        <v>256</v>
      </c>
      <c r="AT137" s="331" t="s">
        <v>374</v>
      </c>
      <c r="AU137" s="331" t="s">
        <v>24</v>
      </c>
      <c r="AY137" s="331" t="s">
        <v>210</v>
      </c>
      <c r="BE137" s="332">
        <f t="shared" si="24"/>
        <v>0</v>
      </c>
      <c r="BF137" s="332">
        <f t="shared" si="25"/>
        <v>0</v>
      </c>
      <c r="BG137" s="332">
        <f t="shared" si="26"/>
        <v>0</v>
      </c>
      <c r="BH137" s="332">
        <f t="shared" si="27"/>
        <v>0</v>
      </c>
      <c r="BI137" s="332">
        <f t="shared" si="28"/>
        <v>0</v>
      </c>
      <c r="BJ137" s="331" t="s">
        <v>24</v>
      </c>
      <c r="BK137" s="332">
        <f t="shared" si="29"/>
        <v>0</v>
      </c>
      <c r="BL137" s="331" t="s">
        <v>219</v>
      </c>
      <c r="BM137" s="331" t="s">
        <v>472</v>
      </c>
    </row>
    <row r="138" spans="2:65" s="330" customFormat="1" ht="14.45" customHeight="1">
      <c r="B138" s="317"/>
      <c r="C138" s="350" t="s">
        <v>486</v>
      </c>
      <c r="D138" s="350" t="s">
        <v>374</v>
      </c>
      <c r="E138" s="351" t="s">
        <v>1939</v>
      </c>
      <c r="F138" s="352" t="s">
        <v>1940</v>
      </c>
      <c r="G138" s="353" t="s">
        <v>510</v>
      </c>
      <c r="H138" s="354">
        <v>15</v>
      </c>
      <c r="I138" s="355"/>
      <c r="J138" s="355">
        <f t="shared" si="20"/>
        <v>0</v>
      </c>
      <c r="K138" s="352" t="s">
        <v>5</v>
      </c>
      <c r="L138" s="324" t="s">
        <v>2191</v>
      </c>
      <c r="M138" s="357" t="s">
        <v>5</v>
      </c>
      <c r="N138" s="358" t="s">
        <v>47</v>
      </c>
      <c r="O138" s="327"/>
      <c r="P138" s="328">
        <f t="shared" si="21"/>
        <v>0</v>
      </c>
      <c r="Q138" s="328">
        <v>0</v>
      </c>
      <c r="R138" s="328">
        <f t="shared" si="22"/>
        <v>0</v>
      </c>
      <c r="S138" s="328">
        <v>0</v>
      </c>
      <c r="T138" s="329">
        <f t="shared" si="23"/>
        <v>0</v>
      </c>
      <c r="AR138" s="331" t="s">
        <v>256</v>
      </c>
      <c r="AT138" s="331" t="s">
        <v>374</v>
      </c>
      <c r="AU138" s="331" t="s">
        <v>24</v>
      </c>
      <c r="AY138" s="331" t="s">
        <v>210</v>
      </c>
      <c r="BE138" s="332">
        <f t="shared" si="24"/>
        <v>0</v>
      </c>
      <c r="BF138" s="332">
        <f t="shared" si="25"/>
        <v>0</v>
      </c>
      <c r="BG138" s="332">
        <f t="shared" si="26"/>
        <v>0</v>
      </c>
      <c r="BH138" s="332">
        <f t="shared" si="27"/>
        <v>0</v>
      </c>
      <c r="BI138" s="332">
        <f t="shared" si="28"/>
        <v>0</v>
      </c>
      <c r="BJ138" s="331" t="s">
        <v>24</v>
      </c>
      <c r="BK138" s="332">
        <f t="shared" si="29"/>
        <v>0</v>
      </c>
      <c r="BL138" s="331" t="s">
        <v>219</v>
      </c>
      <c r="BM138" s="331" t="s">
        <v>486</v>
      </c>
    </row>
    <row r="139" spans="2:65" s="330" customFormat="1" ht="14.45" customHeight="1">
      <c r="B139" s="317"/>
      <c r="C139" s="318" t="s">
        <v>491</v>
      </c>
      <c r="D139" s="318" t="s">
        <v>214</v>
      </c>
      <c r="E139" s="319" t="s">
        <v>1941</v>
      </c>
      <c r="F139" s="320" t="s">
        <v>1942</v>
      </c>
      <c r="G139" s="321" t="s">
        <v>510</v>
      </c>
      <c r="H139" s="322">
        <v>20</v>
      </c>
      <c r="I139" s="323"/>
      <c r="J139" s="323">
        <f t="shared" si="20"/>
        <v>0</v>
      </c>
      <c r="K139" s="320" t="s">
        <v>5</v>
      </c>
      <c r="L139" s="324" t="s">
        <v>2191</v>
      </c>
      <c r="M139" s="325" t="s">
        <v>5</v>
      </c>
      <c r="N139" s="326" t="s">
        <v>47</v>
      </c>
      <c r="O139" s="327"/>
      <c r="P139" s="328">
        <f t="shared" si="21"/>
        <v>0</v>
      </c>
      <c r="Q139" s="328">
        <v>0</v>
      </c>
      <c r="R139" s="328">
        <f t="shared" si="22"/>
        <v>0</v>
      </c>
      <c r="S139" s="328">
        <v>0</v>
      </c>
      <c r="T139" s="329">
        <f t="shared" si="23"/>
        <v>0</v>
      </c>
      <c r="AR139" s="331" t="s">
        <v>219</v>
      </c>
      <c r="AT139" s="331" t="s">
        <v>214</v>
      </c>
      <c r="AU139" s="331" t="s">
        <v>24</v>
      </c>
      <c r="AY139" s="331" t="s">
        <v>210</v>
      </c>
      <c r="BE139" s="332">
        <f t="shared" si="24"/>
        <v>0</v>
      </c>
      <c r="BF139" s="332">
        <f t="shared" si="25"/>
        <v>0</v>
      </c>
      <c r="BG139" s="332">
        <f t="shared" si="26"/>
        <v>0</v>
      </c>
      <c r="BH139" s="332">
        <f t="shared" si="27"/>
        <v>0</v>
      </c>
      <c r="BI139" s="332">
        <f t="shared" si="28"/>
        <v>0</v>
      </c>
      <c r="BJ139" s="331" t="s">
        <v>24</v>
      </c>
      <c r="BK139" s="332">
        <f t="shared" si="29"/>
        <v>0</v>
      </c>
      <c r="BL139" s="331" t="s">
        <v>219</v>
      </c>
      <c r="BM139" s="331" t="s">
        <v>491</v>
      </c>
    </row>
    <row r="140" spans="2:65" s="330" customFormat="1" ht="14.45" customHeight="1">
      <c r="B140" s="317"/>
      <c r="C140" s="350" t="s">
        <v>500</v>
      </c>
      <c r="D140" s="350" t="s">
        <v>374</v>
      </c>
      <c r="E140" s="351" t="s">
        <v>1943</v>
      </c>
      <c r="F140" s="352" t="s">
        <v>1944</v>
      </c>
      <c r="G140" s="353" t="s">
        <v>510</v>
      </c>
      <c r="H140" s="354">
        <v>20</v>
      </c>
      <c r="I140" s="355"/>
      <c r="J140" s="355">
        <f t="shared" si="20"/>
        <v>0</v>
      </c>
      <c r="K140" s="352" t="s">
        <v>5</v>
      </c>
      <c r="L140" s="324" t="s">
        <v>2191</v>
      </c>
      <c r="M140" s="357" t="s">
        <v>5</v>
      </c>
      <c r="N140" s="358" t="s">
        <v>47</v>
      </c>
      <c r="O140" s="327"/>
      <c r="P140" s="328">
        <f t="shared" si="21"/>
        <v>0</v>
      </c>
      <c r="Q140" s="328">
        <v>0</v>
      </c>
      <c r="R140" s="328">
        <f t="shared" si="22"/>
        <v>0</v>
      </c>
      <c r="S140" s="328">
        <v>0</v>
      </c>
      <c r="T140" s="329">
        <f t="shared" si="23"/>
        <v>0</v>
      </c>
      <c r="AR140" s="331" t="s">
        <v>256</v>
      </c>
      <c r="AT140" s="331" t="s">
        <v>374</v>
      </c>
      <c r="AU140" s="331" t="s">
        <v>24</v>
      </c>
      <c r="AY140" s="331" t="s">
        <v>210</v>
      </c>
      <c r="BE140" s="332">
        <f t="shared" si="24"/>
        <v>0</v>
      </c>
      <c r="BF140" s="332">
        <f t="shared" si="25"/>
        <v>0</v>
      </c>
      <c r="BG140" s="332">
        <f t="shared" si="26"/>
        <v>0</v>
      </c>
      <c r="BH140" s="332">
        <f t="shared" si="27"/>
        <v>0</v>
      </c>
      <c r="BI140" s="332">
        <f t="shared" si="28"/>
        <v>0</v>
      </c>
      <c r="BJ140" s="331" t="s">
        <v>24</v>
      </c>
      <c r="BK140" s="332">
        <f t="shared" si="29"/>
        <v>0</v>
      </c>
      <c r="BL140" s="331" t="s">
        <v>219</v>
      </c>
      <c r="BM140" s="331" t="s">
        <v>500</v>
      </c>
    </row>
    <row r="141" spans="2:65" s="11" customFormat="1" ht="37.35" customHeight="1">
      <c r="B141" s="168"/>
      <c r="D141" s="169" t="s">
        <v>75</v>
      </c>
      <c r="E141" s="170" t="s">
        <v>1945</v>
      </c>
      <c r="F141" s="170" t="s">
        <v>1946</v>
      </c>
      <c r="I141" s="171"/>
      <c r="J141" s="172">
        <f>BK141</f>
        <v>0</v>
      </c>
      <c r="L141" s="168"/>
      <c r="M141" s="173"/>
      <c r="N141" s="174"/>
      <c r="O141" s="174"/>
      <c r="P141" s="175">
        <f>SUM(P142:P144)</f>
        <v>0</v>
      </c>
      <c r="Q141" s="174"/>
      <c r="R141" s="175">
        <f>SUM(R142:R144)</f>
        <v>0</v>
      </c>
      <c r="S141" s="174"/>
      <c r="T141" s="176">
        <f>SUM(T142:T144)</f>
        <v>0</v>
      </c>
      <c r="AR141" s="169" t="s">
        <v>24</v>
      </c>
      <c r="AT141" s="177" t="s">
        <v>75</v>
      </c>
      <c r="AU141" s="177" t="s">
        <v>76</v>
      </c>
      <c r="AY141" s="169" t="s">
        <v>210</v>
      </c>
      <c r="BK141" s="178">
        <f>SUM(BK142:BK144)</f>
        <v>0</v>
      </c>
    </row>
    <row r="142" spans="2:65" s="330" customFormat="1" ht="20.45" customHeight="1">
      <c r="B142" s="317"/>
      <c r="C142" s="318" t="s">
        <v>507</v>
      </c>
      <c r="D142" s="318" t="s">
        <v>214</v>
      </c>
      <c r="E142" s="319" t="s">
        <v>1947</v>
      </c>
      <c r="F142" s="320" t="s">
        <v>1948</v>
      </c>
      <c r="G142" s="321" t="s">
        <v>217</v>
      </c>
      <c r="H142" s="322">
        <v>20</v>
      </c>
      <c r="I142" s="323"/>
      <c r="J142" s="323">
        <f>ROUND(I142*H142,2)</f>
        <v>0</v>
      </c>
      <c r="K142" s="320" t="s">
        <v>5</v>
      </c>
      <c r="L142" s="324" t="s">
        <v>2191</v>
      </c>
      <c r="M142" s="325" t="s">
        <v>5</v>
      </c>
      <c r="N142" s="326" t="s">
        <v>47</v>
      </c>
      <c r="O142" s="327"/>
      <c r="P142" s="328">
        <f>O142*H142</f>
        <v>0</v>
      </c>
      <c r="Q142" s="328">
        <v>0</v>
      </c>
      <c r="R142" s="328">
        <f>Q142*H142</f>
        <v>0</v>
      </c>
      <c r="S142" s="328">
        <v>0</v>
      </c>
      <c r="T142" s="329">
        <f>S142*H142</f>
        <v>0</v>
      </c>
      <c r="AR142" s="331" t="s">
        <v>219</v>
      </c>
      <c r="AT142" s="331" t="s">
        <v>214</v>
      </c>
      <c r="AU142" s="331" t="s">
        <v>24</v>
      </c>
      <c r="AY142" s="331" t="s">
        <v>210</v>
      </c>
      <c r="BE142" s="332">
        <f>IF(N142="základní",J142,0)</f>
        <v>0</v>
      </c>
      <c r="BF142" s="332">
        <f>IF(N142="snížená",J142,0)</f>
        <v>0</v>
      </c>
      <c r="BG142" s="332">
        <f>IF(N142="zákl. přenesená",J142,0)</f>
        <v>0</v>
      </c>
      <c r="BH142" s="332">
        <f>IF(N142="sníž. přenesená",J142,0)</f>
        <v>0</v>
      </c>
      <c r="BI142" s="332">
        <f>IF(N142="nulová",J142,0)</f>
        <v>0</v>
      </c>
      <c r="BJ142" s="331" t="s">
        <v>24</v>
      </c>
      <c r="BK142" s="332">
        <f>ROUND(I142*H142,2)</f>
        <v>0</v>
      </c>
      <c r="BL142" s="331" t="s">
        <v>219</v>
      </c>
      <c r="BM142" s="331" t="s">
        <v>507</v>
      </c>
    </row>
    <row r="143" spans="2:65" s="330" customFormat="1" ht="14.45" customHeight="1">
      <c r="B143" s="317"/>
      <c r="C143" s="318" t="s">
        <v>513</v>
      </c>
      <c r="D143" s="318" t="s">
        <v>214</v>
      </c>
      <c r="E143" s="319" t="s">
        <v>1949</v>
      </c>
      <c r="F143" s="320" t="s">
        <v>1950</v>
      </c>
      <c r="G143" s="321" t="s">
        <v>217</v>
      </c>
      <c r="H143" s="322">
        <v>2</v>
      </c>
      <c r="I143" s="323"/>
      <c r="J143" s="323">
        <f>ROUND(I143*H143,2)</f>
        <v>0</v>
      </c>
      <c r="K143" s="320" t="s">
        <v>5</v>
      </c>
      <c r="L143" s="324" t="s">
        <v>2191</v>
      </c>
      <c r="M143" s="325" t="s">
        <v>5</v>
      </c>
      <c r="N143" s="326" t="s">
        <v>47</v>
      </c>
      <c r="O143" s="327"/>
      <c r="P143" s="328">
        <f>O143*H143</f>
        <v>0</v>
      </c>
      <c r="Q143" s="328">
        <v>0</v>
      </c>
      <c r="R143" s="328">
        <f>Q143*H143</f>
        <v>0</v>
      </c>
      <c r="S143" s="328">
        <v>0</v>
      </c>
      <c r="T143" s="329">
        <f>S143*H143</f>
        <v>0</v>
      </c>
      <c r="AR143" s="331" t="s">
        <v>219</v>
      </c>
      <c r="AT143" s="331" t="s">
        <v>214</v>
      </c>
      <c r="AU143" s="331" t="s">
        <v>24</v>
      </c>
      <c r="AY143" s="331" t="s">
        <v>210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331" t="s">
        <v>24</v>
      </c>
      <c r="BK143" s="332">
        <f>ROUND(I143*H143,2)</f>
        <v>0</v>
      </c>
      <c r="BL143" s="331" t="s">
        <v>219</v>
      </c>
      <c r="BM143" s="331" t="s">
        <v>513</v>
      </c>
    </row>
    <row r="144" spans="2:65" s="330" customFormat="1" ht="20.45" customHeight="1">
      <c r="B144" s="317"/>
      <c r="C144" s="318" t="s">
        <v>520</v>
      </c>
      <c r="D144" s="318" t="s">
        <v>214</v>
      </c>
      <c r="E144" s="319" t="s">
        <v>1951</v>
      </c>
      <c r="F144" s="320" t="s">
        <v>1952</v>
      </c>
      <c r="G144" s="321" t="s">
        <v>217</v>
      </c>
      <c r="H144" s="322">
        <v>20</v>
      </c>
      <c r="I144" s="323"/>
      <c r="J144" s="323">
        <f>ROUND(I144*H144,2)</f>
        <v>0</v>
      </c>
      <c r="K144" s="320" t="s">
        <v>5</v>
      </c>
      <c r="L144" s="324" t="s">
        <v>2191</v>
      </c>
      <c r="M144" s="325" t="s">
        <v>5</v>
      </c>
      <c r="N144" s="326" t="s">
        <v>47</v>
      </c>
      <c r="O144" s="327"/>
      <c r="P144" s="328">
        <f>O144*H144</f>
        <v>0</v>
      </c>
      <c r="Q144" s="328">
        <v>0</v>
      </c>
      <c r="R144" s="328">
        <f>Q144*H144</f>
        <v>0</v>
      </c>
      <c r="S144" s="328">
        <v>0</v>
      </c>
      <c r="T144" s="329">
        <f>S144*H144</f>
        <v>0</v>
      </c>
      <c r="AR144" s="331" t="s">
        <v>219</v>
      </c>
      <c r="AT144" s="331" t="s">
        <v>214</v>
      </c>
      <c r="AU144" s="331" t="s">
        <v>24</v>
      </c>
      <c r="AY144" s="331" t="s">
        <v>210</v>
      </c>
      <c r="BE144" s="332">
        <f>IF(N144="základní",J144,0)</f>
        <v>0</v>
      </c>
      <c r="BF144" s="332">
        <f>IF(N144="snížená",J144,0)</f>
        <v>0</v>
      </c>
      <c r="BG144" s="332">
        <f>IF(N144="zákl. přenesená",J144,0)</f>
        <v>0</v>
      </c>
      <c r="BH144" s="332">
        <f>IF(N144="sníž. přenesená",J144,0)</f>
        <v>0</v>
      </c>
      <c r="BI144" s="332">
        <f>IF(N144="nulová",J144,0)</f>
        <v>0</v>
      </c>
      <c r="BJ144" s="331" t="s">
        <v>24</v>
      </c>
      <c r="BK144" s="332">
        <f>ROUND(I144*H144,2)</f>
        <v>0</v>
      </c>
      <c r="BL144" s="331" t="s">
        <v>219</v>
      </c>
      <c r="BM144" s="331" t="s">
        <v>520</v>
      </c>
    </row>
    <row r="145" spans="2:65" s="11" customFormat="1" ht="37.35" customHeight="1">
      <c r="B145" s="168"/>
      <c r="D145" s="169" t="s">
        <v>75</v>
      </c>
      <c r="E145" s="170" t="s">
        <v>1953</v>
      </c>
      <c r="F145" s="170" t="s">
        <v>1954</v>
      </c>
      <c r="I145" s="171"/>
      <c r="J145" s="172">
        <f>BK145</f>
        <v>0</v>
      </c>
      <c r="L145" s="168"/>
      <c r="M145" s="173"/>
      <c r="N145" s="174"/>
      <c r="O145" s="174"/>
      <c r="P145" s="175">
        <f>SUM(P146:P159)</f>
        <v>0</v>
      </c>
      <c r="Q145" s="174"/>
      <c r="R145" s="175">
        <f>SUM(R146:R159)</f>
        <v>1.521E-2</v>
      </c>
      <c r="S145" s="174"/>
      <c r="T145" s="176">
        <f>SUM(T146:T159)</f>
        <v>0</v>
      </c>
      <c r="AR145" s="169" t="s">
        <v>24</v>
      </c>
      <c r="AT145" s="177" t="s">
        <v>75</v>
      </c>
      <c r="AU145" s="177" t="s">
        <v>76</v>
      </c>
      <c r="AY145" s="169" t="s">
        <v>210</v>
      </c>
      <c r="BK145" s="178">
        <f>SUM(BK146:BK159)</f>
        <v>0</v>
      </c>
    </row>
    <row r="146" spans="2:65" s="330" customFormat="1" ht="14.45" customHeight="1">
      <c r="B146" s="317"/>
      <c r="C146" s="318" t="s">
        <v>525</v>
      </c>
      <c r="D146" s="318" t="s">
        <v>214</v>
      </c>
      <c r="E146" s="319" t="s">
        <v>1955</v>
      </c>
      <c r="F146" s="320" t="s">
        <v>1956</v>
      </c>
      <c r="G146" s="321" t="s">
        <v>217</v>
      </c>
      <c r="H146" s="322">
        <v>1</v>
      </c>
      <c r="I146" s="323"/>
      <c r="J146" s="323">
        <f t="shared" ref="J146:J159" si="30">ROUND(I146*H146,2)</f>
        <v>0</v>
      </c>
      <c r="K146" s="320" t="s">
        <v>5</v>
      </c>
      <c r="L146" s="324" t="s">
        <v>2191</v>
      </c>
      <c r="M146" s="325" t="s">
        <v>5</v>
      </c>
      <c r="N146" s="326" t="s">
        <v>47</v>
      </c>
      <c r="O146" s="327"/>
      <c r="P146" s="328">
        <f t="shared" ref="P146:P159" si="31">O146*H146</f>
        <v>0</v>
      </c>
      <c r="Q146" s="328">
        <v>0</v>
      </c>
      <c r="R146" s="328">
        <f t="shared" ref="R146:R159" si="32">Q146*H146</f>
        <v>0</v>
      </c>
      <c r="S146" s="328">
        <v>0</v>
      </c>
      <c r="T146" s="329">
        <f t="shared" ref="T146:T159" si="33">S146*H146</f>
        <v>0</v>
      </c>
      <c r="AR146" s="331" t="s">
        <v>219</v>
      </c>
      <c r="AT146" s="331" t="s">
        <v>214</v>
      </c>
      <c r="AU146" s="331" t="s">
        <v>24</v>
      </c>
      <c r="AY146" s="331" t="s">
        <v>210</v>
      </c>
      <c r="BE146" s="332">
        <f t="shared" ref="BE146:BE159" si="34">IF(N146="základní",J146,0)</f>
        <v>0</v>
      </c>
      <c r="BF146" s="332">
        <f t="shared" ref="BF146:BF159" si="35">IF(N146="snížená",J146,0)</f>
        <v>0</v>
      </c>
      <c r="BG146" s="332">
        <f t="shared" ref="BG146:BG159" si="36">IF(N146="zákl. přenesená",J146,0)</f>
        <v>0</v>
      </c>
      <c r="BH146" s="332">
        <f t="shared" ref="BH146:BH159" si="37">IF(N146="sníž. přenesená",J146,0)</f>
        <v>0</v>
      </c>
      <c r="BI146" s="332">
        <f t="shared" ref="BI146:BI159" si="38">IF(N146="nulová",J146,0)</f>
        <v>0</v>
      </c>
      <c r="BJ146" s="331" t="s">
        <v>24</v>
      </c>
      <c r="BK146" s="332">
        <f t="shared" ref="BK146:BK159" si="39">ROUND(I146*H146,2)</f>
        <v>0</v>
      </c>
      <c r="BL146" s="331" t="s">
        <v>219</v>
      </c>
      <c r="BM146" s="331" t="s">
        <v>525</v>
      </c>
    </row>
    <row r="147" spans="2:65" s="330" customFormat="1" ht="14.45" customHeight="1">
      <c r="B147" s="317"/>
      <c r="C147" s="350" t="s">
        <v>530</v>
      </c>
      <c r="D147" s="350" t="s">
        <v>374</v>
      </c>
      <c r="E147" s="351" t="s">
        <v>1957</v>
      </c>
      <c r="F147" s="352" t="s">
        <v>1958</v>
      </c>
      <c r="G147" s="353" t="s">
        <v>217</v>
      </c>
      <c r="H147" s="354">
        <v>1</v>
      </c>
      <c r="I147" s="355"/>
      <c r="J147" s="355">
        <f t="shared" si="30"/>
        <v>0</v>
      </c>
      <c r="K147" s="352" t="s">
        <v>5</v>
      </c>
      <c r="L147" s="324" t="s">
        <v>2191</v>
      </c>
      <c r="M147" s="357" t="s">
        <v>5</v>
      </c>
      <c r="N147" s="358" t="s">
        <v>47</v>
      </c>
      <c r="O147" s="327"/>
      <c r="P147" s="328">
        <f t="shared" si="31"/>
        <v>0</v>
      </c>
      <c r="Q147" s="328">
        <v>6.9999999999999994E-5</v>
      </c>
      <c r="R147" s="328">
        <f t="shared" si="32"/>
        <v>6.9999999999999994E-5</v>
      </c>
      <c r="S147" s="328">
        <v>0</v>
      </c>
      <c r="T147" s="329">
        <f t="shared" si="33"/>
        <v>0</v>
      </c>
      <c r="AR147" s="331" t="s">
        <v>256</v>
      </c>
      <c r="AT147" s="331" t="s">
        <v>374</v>
      </c>
      <c r="AU147" s="331" t="s">
        <v>24</v>
      </c>
      <c r="AY147" s="331" t="s">
        <v>210</v>
      </c>
      <c r="BE147" s="332">
        <f t="shared" si="34"/>
        <v>0</v>
      </c>
      <c r="BF147" s="332">
        <f t="shared" si="35"/>
        <v>0</v>
      </c>
      <c r="BG147" s="332">
        <f t="shared" si="36"/>
        <v>0</v>
      </c>
      <c r="BH147" s="332">
        <f t="shared" si="37"/>
        <v>0</v>
      </c>
      <c r="BI147" s="332">
        <f t="shared" si="38"/>
        <v>0</v>
      </c>
      <c r="BJ147" s="331" t="s">
        <v>24</v>
      </c>
      <c r="BK147" s="332">
        <f t="shared" si="39"/>
        <v>0</v>
      </c>
      <c r="BL147" s="331" t="s">
        <v>219</v>
      </c>
      <c r="BM147" s="331" t="s">
        <v>530</v>
      </c>
    </row>
    <row r="148" spans="2:65" s="330" customFormat="1" ht="20.45" customHeight="1">
      <c r="B148" s="317"/>
      <c r="C148" s="318" t="s">
        <v>535</v>
      </c>
      <c r="D148" s="318" t="s">
        <v>214</v>
      </c>
      <c r="E148" s="319" t="s">
        <v>1959</v>
      </c>
      <c r="F148" s="320" t="s">
        <v>1960</v>
      </c>
      <c r="G148" s="321" t="s">
        <v>217</v>
      </c>
      <c r="H148" s="322">
        <v>4</v>
      </c>
      <c r="I148" s="323"/>
      <c r="J148" s="323">
        <f t="shared" si="30"/>
        <v>0</v>
      </c>
      <c r="K148" s="320" t="s">
        <v>5</v>
      </c>
      <c r="L148" s="324" t="s">
        <v>2191</v>
      </c>
      <c r="M148" s="325" t="s">
        <v>5</v>
      </c>
      <c r="N148" s="326" t="s">
        <v>47</v>
      </c>
      <c r="O148" s="327"/>
      <c r="P148" s="328">
        <f t="shared" si="31"/>
        <v>0</v>
      </c>
      <c r="Q148" s="328">
        <v>0</v>
      </c>
      <c r="R148" s="328">
        <f t="shared" si="32"/>
        <v>0</v>
      </c>
      <c r="S148" s="328">
        <v>0</v>
      </c>
      <c r="T148" s="329">
        <f t="shared" si="33"/>
        <v>0</v>
      </c>
      <c r="AR148" s="331" t="s">
        <v>219</v>
      </c>
      <c r="AT148" s="331" t="s">
        <v>214</v>
      </c>
      <c r="AU148" s="331" t="s">
        <v>24</v>
      </c>
      <c r="AY148" s="331" t="s">
        <v>210</v>
      </c>
      <c r="BE148" s="332">
        <f t="shared" si="34"/>
        <v>0</v>
      </c>
      <c r="BF148" s="332">
        <f t="shared" si="35"/>
        <v>0</v>
      </c>
      <c r="BG148" s="332">
        <f t="shared" si="36"/>
        <v>0</v>
      </c>
      <c r="BH148" s="332">
        <f t="shared" si="37"/>
        <v>0</v>
      </c>
      <c r="BI148" s="332">
        <f t="shared" si="38"/>
        <v>0</v>
      </c>
      <c r="BJ148" s="331" t="s">
        <v>24</v>
      </c>
      <c r="BK148" s="332">
        <f t="shared" si="39"/>
        <v>0</v>
      </c>
      <c r="BL148" s="331" t="s">
        <v>219</v>
      </c>
      <c r="BM148" s="331" t="s">
        <v>535</v>
      </c>
    </row>
    <row r="149" spans="2:65" s="330" customFormat="1" ht="14.45" customHeight="1">
      <c r="B149" s="317"/>
      <c r="C149" s="350" t="s">
        <v>540</v>
      </c>
      <c r="D149" s="350" t="s">
        <v>374</v>
      </c>
      <c r="E149" s="351" t="s">
        <v>1961</v>
      </c>
      <c r="F149" s="352" t="s">
        <v>1962</v>
      </c>
      <c r="G149" s="353" t="s">
        <v>217</v>
      </c>
      <c r="H149" s="354">
        <v>2</v>
      </c>
      <c r="I149" s="355"/>
      <c r="J149" s="355">
        <f t="shared" si="30"/>
        <v>0</v>
      </c>
      <c r="K149" s="352" t="s">
        <v>5</v>
      </c>
      <c r="L149" s="324" t="s">
        <v>2191</v>
      </c>
      <c r="M149" s="357" t="s">
        <v>5</v>
      </c>
      <c r="N149" s="358" t="s">
        <v>47</v>
      </c>
      <c r="O149" s="327"/>
      <c r="P149" s="328">
        <f t="shared" si="31"/>
        <v>0</v>
      </c>
      <c r="Q149" s="328">
        <v>2.2000000000000001E-4</v>
      </c>
      <c r="R149" s="328">
        <f t="shared" si="32"/>
        <v>4.4000000000000002E-4</v>
      </c>
      <c r="S149" s="328">
        <v>0</v>
      </c>
      <c r="T149" s="329">
        <f t="shared" si="33"/>
        <v>0</v>
      </c>
      <c r="AR149" s="331" t="s">
        <v>256</v>
      </c>
      <c r="AT149" s="331" t="s">
        <v>374</v>
      </c>
      <c r="AU149" s="331" t="s">
        <v>24</v>
      </c>
      <c r="AY149" s="331" t="s">
        <v>210</v>
      </c>
      <c r="BE149" s="332">
        <f t="shared" si="34"/>
        <v>0</v>
      </c>
      <c r="BF149" s="332">
        <f t="shared" si="35"/>
        <v>0</v>
      </c>
      <c r="BG149" s="332">
        <f t="shared" si="36"/>
        <v>0</v>
      </c>
      <c r="BH149" s="332">
        <f t="shared" si="37"/>
        <v>0</v>
      </c>
      <c r="BI149" s="332">
        <f t="shared" si="38"/>
        <v>0</v>
      </c>
      <c r="BJ149" s="331" t="s">
        <v>24</v>
      </c>
      <c r="BK149" s="332">
        <f t="shared" si="39"/>
        <v>0</v>
      </c>
      <c r="BL149" s="331" t="s">
        <v>219</v>
      </c>
      <c r="BM149" s="331" t="s">
        <v>540</v>
      </c>
    </row>
    <row r="150" spans="2:65" s="330" customFormat="1" ht="14.45" customHeight="1">
      <c r="B150" s="317"/>
      <c r="C150" s="350" t="s">
        <v>546</v>
      </c>
      <c r="D150" s="350" t="s">
        <v>374</v>
      </c>
      <c r="E150" s="351" t="s">
        <v>1963</v>
      </c>
      <c r="F150" s="352" t="s">
        <v>1964</v>
      </c>
      <c r="G150" s="353" t="s">
        <v>217</v>
      </c>
      <c r="H150" s="354">
        <v>2</v>
      </c>
      <c r="I150" s="355"/>
      <c r="J150" s="355">
        <f t="shared" si="30"/>
        <v>0</v>
      </c>
      <c r="K150" s="352" t="s">
        <v>5</v>
      </c>
      <c r="L150" s="324" t="s">
        <v>2191</v>
      </c>
      <c r="M150" s="357" t="s">
        <v>5</v>
      </c>
      <c r="N150" s="358" t="s">
        <v>47</v>
      </c>
      <c r="O150" s="327"/>
      <c r="P150" s="328">
        <f t="shared" si="31"/>
        <v>0</v>
      </c>
      <c r="Q150" s="328">
        <v>0</v>
      </c>
      <c r="R150" s="328">
        <f t="shared" si="32"/>
        <v>0</v>
      </c>
      <c r="S150" s="328">
        <v>0</v>
      </c>
      <c r="T150" s="329">
        <f t="shared" si="33"/>
        <v>0</v>
      </c>
      <c r="AR150" s="331" t="s">
        <v>256</v>
      </c>
      <c r="AT150" s="331" t="s">
        <v>374</v>
      </c>
      <c r="AU150" s="331" t="s">
        <v>24</v>
      </c>
      <c r="AY150" s="331" t="s">
        <v>210</v>
      </c>
      <c r="BE150" s="332">
        <f t="shared" si="34"/>
        <v>0</v>
      </c>
      <c r="BF150" s="332">
        <f t="shared" si="35"/>
        <v>0</v>
      </c>
      <c r="BG150" s="332">
        <f t="shared" si="36"/>
        <v>0</v>
      </c>
      <c r="BH150" s="332">
        <f t="shared" si="37"/>
        <v>0</v>
      </c>
      <c r="BI150" s="332">
        <f t="shared" si="38"/>
        <v>0</v>
      </c>
      <c r="BJ150" s="331" t="s">
        <v>24</v>
      </c>
      <c r="BK150" s="332">
        <f t="shared" si="39"/>
        <v>0</v>
      </c>
      <c r="BL150" s="331" t="s">
        <v>219</v>
      </c>
      <c r="BM150" s="331" t="s">
        <v>546</v>
      </c>
    </row>
    <row r="151" spans="2:65" s="330" customFormat="1" ht="14.45" customHeight="1">
      <c r="B151" s="317"/>
      <c r="C151" s="350" t="s">
        <v>551</v>
      </c>
      <c r="D151" s="350" t="s">
        <v>374</v>
      </c>
      <c r="E151" s="351" t="s">
        <v>1965</v>
      </c>
      <c r="F151" s="352" t="s">
        <v>1966</v>
      </c>
      <c r="G151" s="353" t="s">
        <v>217</v>
      </c>
      <c r="H151" s="354">
        <v>1</v>
      </c>
      <c r="I151" s="355"/>
      <c r="J151" s="355">
        <f t="shared" si="30"/>
        <v>0</v>
      </c>
      <c r="K151" s="352" t="s">
        <v>5</v>
      </c>
      <c r="L151" s="324" t="s">
        <v>2191</v>
      </c>
      <c r="M151" s="357" t="s">
        <v>5</v>
      </c>
      <c r="N151" s="358" t="s">
        <v>47</v>
      </c>
      <c r="O151" s="327"/>
      <c r="P151" s="328">
        <f t="shared" si="31"/>
        <v>0</v>
      </c>
      <c r="Q151" s="328">
        <v>0</v>
      </c>
      <c r="R151" s="328">
        <f t="shared" si="32"/>
        <v>0</v>
      </c>
      <c r="S151" s="328">
        <v>0</v>
      </c>
      <c r="T151" s="329">
        <f t="shared" si="33"/>
        <v>0</v>
      </c>
      <c r="AR151" s="331" t="s">
        <v>256</v>
      </c>
      <c r="AT151" s="331" t="s">
        <v>374</v>
      </c>
      <c r="AU151" s="331" t="s">
        <v>24</v>
      </c>
      <c r="AY151" s="331" t="s">
        <v>210</v>
      </c>
      <c r="BE151" s="332">
        <f t="shared" si="34"/>
        <v>0</v>
      </c>
      <c r="BF151" s="332">
        <f t="shared" si="35"/>
        <v>0</v>
      </c>
      <c r="BG151" s="332">
        <f t="shared" si="36"/>
        <v>0</v>
      </c>
      <c r="BH151" s="332">
        <f t="shared" si="37"/>
        <v>0</v>
      </c>
      <c r="BI151" s="332">
        <f t="shared" si="38"/>
        <v>0</v>
      </c>
      <c r="BJ151" s="331" t="s">
        <v>24</v>
      </c>
      <c r="BK151" s="332">
        <f t="shared" si="39"/>
        <v>0</v>
      </c>
      <c r="BL151" s="331" t="s">
        <v>219</v>
      </c>
      <c r="BM151" s="331" t="s">
        <v>551</v>
      </c>
    </row>
    <row r="152" spans="2:65" s="330" customFormat="1" ht="14.45" customHeight="1">
      <c r="B152" s="317"/>
      <c r="C152" s="318" t="s">
        <v>559</v>
      </c>
      <c r="D152" s="318" t="s">
        <v>214</v>
      </c>
      <c r="E152" s="319" t="s">
        <v>1967</v>
      </c>
      <c r="F152" s="320" t="s">
        <v>1968</v>
      </c>
      <c r="G152" s="321" t="s">
        <v>217</v>
      </c>
      <c r="H152" s="322">
        <v>1</v>
      </c>
      <c r="I152" s="323"/>
      <c r="J152" s="323">
        <f t="shared" si="30"/>
        <v>0</v>
      </c>
      <c r="K152" s="320" t="s">
        <v>5</v>
      </c>
      <c r="L152" s="324" t="s">
        <v>2191</v>
      </c>
      <c r="M152" s="325" t="s">
        <v>5</v>
      </c>
      <c r="N152" s="326" t="s">
        <v>47</v>
      </c>
      <c r="O152" s="327"/>
      <c r="P152" s="328">
        <f t="shared" si="31"/>
        <v>0</v>
      </c>
      <c r="Q152" s="328">
        <v>0</v>
      </c>
      <c r="R152" s="328">
        <f t="shared" si="32"/>
        <v>0</v>
      </c>
      <c r="S152" s="328">
        <v>0</v>
      </c>
      <c r="T152" s="329">
        <f t="shared" si="33"/>
        <v>0</v>
      </c>
      <c r="AR152" s="331" t="s">
        <v>219</v>
      </c>
      <c r="AT152" s="331" t="s">
        <v>214</v>
      </c>
      <c r="AU152" s="331" t="s">
        <v>24</v>
      </c>
      <c r="AY152" s="331" t="s">
        <v>210</v>
      </c>
      <c r="BE152" s="332">
        <f t="shared" si="34"/>
        <v>0</v>
      </c>
      <c r="BF152" s="332">
        <f t="shared" si="35"/>
        <v>0</v>
      </c>
      <c r="BG152" s="332">
        <f t="shared" si="36"/>
        <v>0</v>
      </c>
      <c r="BH152" s="332">
        <f t="shared" si="37"/>
        <v>0</v>
      </c>
      <c r="BI152" s="332">
        <f t="shared" si="38"/>
        <v>0</v>
      </c>
      <c r="BJ152" s="331" t="s">
        <v>24</v>
      </c>
      <c r="BK152" s="332">
        <f t="shared" si="39"/>
        <v>0</v>
      </c>
      <c r="BL152" s="331" t="s">
        <v>219</v>
      </c>
      <c r="BM152" s="331" t="s">
        <v>559</v>
      </c>
    </row>
    <row r="153" spans="2:65" s="330" customFormat="1" ht="14.45" customHeight="1">
      <c r="B153" s="317"/>
      <c r="C153" s="318" t="s">
        <v>563</v>
      </c>
      <c r="D153" s="318" t="s">
        <v>214</v>
      </c>
      <c r="E153" s="319" t="s">
        <v>1969</v>
      </c>
      <c r="F153" s="320" t="s">
        <v>1970</v>
      </c>
      <c r="G153" s="321" t="s">
        <v>217</v>
      </c>
      <c r="H153" s="322">
        <v>8</v>
      </c>
      <c r="I153" s="323"/>
      <c r="J153" s="323">
        <f t="shared" si="30"/>
        <v>0</v>
      </c>
      <c r="K153" s="320" t="s">
        <v>5</v>
      </c>
      <c r="L153" s="324" t="s">
        <v>2191</v>
      </c>
      <c r="M153" s="325" t="s">
        <v>5</v>
      </c>
      <c r="N153" s="326" t="s">
        <v>47</v>
      </c>
      <c r="O153" s="327"/>
      <c r="P153" s="328">
        <f t="shared" si="31"/>
        <v>0</v>
      </c>
      <c r="Q153" s="328">
        <v>0</v>
      </c>
      <c r="R153" s="328">
        <f t="shared" si="32"/>
        <v>0</v>
      </c>
      <c r="S153" s="328">
        <v>0</v>
      </c>
      <c r="T153" s="329">
        <f t="shared" si="33"/>
        <v>0</v>
      </c>
      <c r="AR153" s="331" t="s">
        <v>219</v>
      </c>
      <c r="AT153" s="331" t="s">
        <v>214</v>
      </c>
      <c r="AU153" s="331" t="s">
        <v>24</v>
      </c>
      <c r="AY153" s="331" t="s">
        <v>210</v>
      </c>
      <c r="BE153" s="332">
        <f t="shared" si="34"/>
        <v>0</v>
      </c>
      <c r="BF153" s="332">
        <f t="shared" si="35"/>
        <v>0</v>
      </c>
      <c r="BG153" s="332">
        <f t="shared" si="36"/>
        <v>0</v>
      </c>
      <c r="BH153" s="332">
        <f t="shared" si="37"/>
        <v>0</v>
      </c>
      <c r="BI153" s="332">
        <f t="shared" si="38"/>
        <v>0</v>
      </c>
      <c r="BJ153" s="331" t="s">
        <v>24</v>
      </c>
      <c r="BK153" s="332">
        <f t="shared" si="39"/>
        <v>0</v>
      </c>
      <c r="BL153" s="331" t="s">
        <v>219</v>
      </c>
      <c r="BM153" s="331" t="s">
        <v>563</v>
      </c>
    </row>
    <row r="154" spans="2:65" s="330" customFormat="1" ht="14.45" customHeight="1">
      <c r="B154" s="317"/>
      <c r="C154" s="350" t="s">
        <v>568</v>
      </c>
      <c r="D154" s="350" t="s">
        <v>374</v>
      </c>
      <c r="E154" s="351" t="s">
        <v>1971</v>
      </c>
      <c r="F154" s="352" t="s">
        <v>1972</v>
      </c>
      <c r="G154" s="353" t="s">
        <v>217</v>
      </c>
      <c r="H154" s="354">
        <v>3</v>
      </c>
      <c r="I154" s="355"/>
      <c r="J154" s="355">
        <f t="shared" si="30"/>
        <v>0</v>
      </c>
      <c r="K154" s="352" t="s">
        <v>5</v>
      </c>
      <c r="L154" s="324" t="s">
        <v>2191</v>
      </c>
      <c r="M154" s="357" t="s">
        <v>5</v>
      </c>
      <c r="N154" s="358" t="s">
        <v>47</v>
      </c>
      <c r="O154" s="327"/>
      <c r="P154" s="328">
        <f t="shared" si="31"/>
        <v>0</v>
      </c>
      <c r="Q154" s="328">
        <v>4.8999999999999998E-3</v>
      </c>
      <c r="R154" s="328">
        <f t="shared" si="32"/>
        <v>1.47E-2</v>
      </c>
      <c r="S154" s="328">
        <v>0</v>
      </c>
      <c r="T154" s="329">
        <f t="shared" si="33"/>
        <v>0</v>
      </c>
      <c r="AR154" s="331" t="s">
        <v>256</v>
      </c>
      <c r="AT154" s="331" t="s">
        <v>374</v>
      </c>
      <c r="AU154" s="331" t="s">
        <v>24</v>
      </c>
      <c r="AY154" s="331" t="s">
        <v>210</v>
      </c>
      <c r="BE154" s="332">
        <f t="shared" si="34"/>
        <v>0</v>
      </c>
      <c r="BF154" s="332">
        <f t="shared" si="35"/>
        <v>0</v>
      </c>
      <c r="BG154" s="332">
        <f t="shared" si="36"/>
        <v>0</v>
      </c>
      <c r="BH154" s="332">
        <f t="shared" si="37"/>
        <v>0</v>
      </c>
      <c r="BI154" s="332">
        <f t="shared" si="38"/>
        <v>0</v>
      </c>
      <c r="BJ154" s="331" t="s">
        <v>24</v>
      </c>
      <c r="BK154" s="332">
        <f t="shared" si="39"/>
        <v>0</v>
      </c>
      <c r="BL154" s="331" t="s">
        <v>219</v>
      </c>
      <c r="BM154" s="331" t="s">
        <v>568</v>
      </c>
    </row>
    <row r="155" spans="2:65" s="330" customFormat="1" ht="14.45" customHeight="1">
      <c r="B155" s="317"/>
      <c r="C155" s="350" t="s">
        <v>572</v>
      </c>
      <c r="D155" s="350" t="s">
        <v>374</v>
      </c>
      <c r="E155" s="351" t="s">
        <v>1973</v>
      </c>
      <c r="F155" s="352" t="s">
        <v>1974</v>
      </c>
      <c r="G155" s="353" t="s">
        <v>217</v>
      </c>
      <c r="H155" s="354">
        <v>5</v>
      </c>
      <c r="I155" s="355"/>
      <c r="J155" s="355">
        <f t="shared" si="30"/>
        <v>0</v>
      </c>
      <c r="K155" s="352" t="s">
        <v>5</v>
      </c>
      <c r="L155" s="324" t="s">
        <v>2191</v>
      </c>
      <c r="M155" s="357" t="s">
        <v>5</v>
      </c>
      <c r="N155" s="358" t="s">
        <v>47</v>
      </c>
      <c r="O155" s="327"/>
      <c r="P155" s="328">
        <f t="shared" si="31"/>
        <v>0</v>
      </c>
      <c r="Q155" s="328">
        <v>0</v>
      </c>
      <c r="R155" s="328">
        <f t="shared" si="32"/>
        <v>0</v>
      </c>
      <c r="S155" s="328">
        <v>0</v>
      </c>
      <c r="T155" s="329">
        <f t="shared" si="33"/>
        <v>0</v>
      </c>
      <c r="AR155" s="331" t="s">
        <v>256</v>
      </c>
      <c r="AT155" s="331" t="s">
        <v>374</v>
      </c>
      <c r="AU155" s="331" t="s">
        <v>24</v>
      </c>
      <c r="AY155" s="331" t="s">
        <v>210</v>
      </c>
      <c r="BE155" s="332">
        <f t="shared" si="34"/>
        <v>0</v>
      </c>
      <c r="BF155" s="332">
        <f t="shared" si="35"/>
        <v>0</v>
      </c>
      <c r="BG155" s="332">
        <f t="shared" si="36"/>
        <v>0</v>
      </c>
      <c r="BH155" s="332">
        <f t="shared" si="37"/>
        <v>0</v>
      </c>
      <c r="BI155" s="332">
        <f t="shared" si="38"/>
        <v>0</v>
      </c>
      <c r="BJ155" s="331" t="s">
        <v>24</v>
      </c>
      <c r="BK155" s="332">
        <f t="shared" si="39"/>
        <v>0</v>
      </c>
      <c r="BL155" s="331" t="s">
        <v>219</v>
      </c>
      <c r="BM155" s="331" t="s">
        <v>572</v>
      </c>
    </row>
    <row r="156" spans="2:65" s="330" customFormat="1" ht="14.45" customHeight="1">
      <c r="B156" s="317"/>
      <c r="C156" s="318" t="s">
        <v>577</v>
      </c>
      <c r="D156" s="318" t="s">
        <v>214</v>
      </c>
      <c r="E156" s="319" t="s">
        <v>1975</v>
      </c>
      <c r="F156" s="320" t="s">
        <v>1976</v>
      </c>
      <c r="G156" s="321" t="s">
        <v>217</v>
      </c>
      <c r="H156" s="322">
        <v>1</v>
      </c>
      <c r="I156" s="323"/>
      <c r="J156" s="323">
        <f t="shared" si="30"/>
        <v>0</v>
      </c>
      <c r="K156" s="320" t="s">
        <v>5</v>
      </c>
      <c r="L156" s="324" t="s">
        <v>2191</v>
      </c>
      <c r="M156" s="325" t="s">
        <v>5</v>
      </c>
      <c r="N156" s="326" t="s">
        <v>47</v>
      </c>
      <c r="O156" s="327"/>
      <c r="P156" s="328">
        <f t="shared" si="31"/>
        <v>0</v>
      </c>
      <c r="Q156" s="328">
        <v>0</v>
      </c>
      <c r="R156" s="328">
        <f t="shared" si="32"/>
        <v>0</v>
      </c>
      <c r="S156" s="328">
        <v>0</v>
      </c>
      <c r="T156" s="329">
        <f t="shared" si="33"/>
        <v>0</v>
      </c>
      <c r="AR156" s="331" t="s">
        <v>219</v>
      </c>
      <c r="AT156" s="331" t="s">
        <v>214</v>
      </c>
      <c r="AU156" s="331" t="s">
        <v>24</v>
      </c>
      <c r="AY156" s="331" t="s">
        <v>210</v>
      </c>
      <c r="BE156" s="332">
        <f t="shared" si="34"/>
        <v>0</v>
      </c>
      <c r="BF156" s="332">
        <f t="shared" si="35"/>
        <v>0</v>
      </c>
      <c r="BG156" s="332">
        <f t="shared" si="36"/>
        <v>0</v>
      </c>
      <c r="BH156" s="332">
        <f t="shared" si="37"/>
        <v>0</v>
      </c>
      <c r="BI156" s="332">
        <f t="shared" si="38"/>
        <v>0</v>
      </c>
      <c r="BJ156" s="331" t="s">
        <v>24</v>
      </c>
      <c r="BK156" s="332">
        <f t="shared" si="39"/>
        <v>0</v>
      </c>
      <c r="BL156" s="331" t="s">
        <v>219</v>
      </c>
      <c r="BM156" s="331" t="s">
        <v>577</v>
      </c>
    </row>
    <row r="157" spans="2:65" s="330" customFormat="1" ht="14.45" customHeight="1">
      <c r="B157" s="317"/>
      <c r="C157" s="350" t="s">
        <v>582</v>
      </c>
      <c r="D157" s="350" t="s">
        <v>374</v>
      </c>
      <c r="E157" s="351" t="s">
        <v>1977</v>
      </c>
      <c r="F157" s="352" t="s">
        <v>1978</v>
      </c>
      <c r="G157" s="353" t="s">
        <v>217</v>
      </c>
      <c r="H157" s="354">
        <v>1</v>
      </c>
      <c r="I157" s="355"/>
      <c r="J157" s="355">
        <f t="shared" si="30"/>
        <v>0</v>
      </c>
      <c r="K157" s="352" t="s">
        <v>5</v>
      </c>
      <c r="L157" s="324" t="s">
        <v>2191</v>
      </c>
      <c r="M157" s="357" t="s">
        <v>5</v>
      </c>
      <c r="N157" s="358" t="s">
        <v>47</v>
      </c>
      <c r="O157" s="327"/>
      <c r="P157" s="328">
        <f t="shared" si="31"/>
        <v>0</v>
      </c>
      <c r="Q157" s="328">
        <v>0</v>
      </c>
      <c r="R157" s="328">
        <f t="shared" si="32"/>
        <v>0</v>
      </c>
      <c r="S157" s="328">
        <v>0</v>
      </c>
      <c r="T157" s="329">
        <f t="shared" si="33"/>
        <v>0</v>
      </c>
      <c r="AR157" s="331" t="s">
        <v>256</v>
      </c>
      <c r="AT157" s="331" t="s">
        <v>374</v>
      </c>
      <c r="AU157" s="331" t="s">
        <v>24</v>
      </c>
      <c r="AY157" s="331" t="s">
        <v>210</v>
      </c>
      <c r="BE157" s="332">
        <f t="shared" si="34"/>
        <v>0</v>
      </c>
      <c r="BF157" s="332">
        <f t="shared" si="35"/>
        <v>0</v>
      </c>
      <c r="BG157" s="332">
        <f t="shared" si="36"/>
        <v>0</v>
      </c>
      <c r="BH157" s="332">
        <f t="shared" si="37"/>
        <v>0</v>
      </c>
      <c r="BI157" s="332">
        <f t="shared" si="38"/>
        <v>0</v>
      </c>
      <c r="BJ157" s="331" t="s">
        <v>24</v>
      </c>
      <c r="BK157" s="332">
        <f t="shared" si="39"/>
        <v>0</v>
      </c>
      <c r="BL157" s="331" t="s">
        <v>219</v>
      </c>
      <c r="BM157" s="331" t="s">
        <v>582</v>
      </c>
    </row>
    <row r="158" spans="2:65" s="330" customFormat="1" ht="14.45" customHeight="1">
      <c r="B158" s="317"/>
      <c r="C158" s="318" t="s">
        <v>587</v>
      </c>
      <c r="D158" s="318" t="s">
        <v>214</v>
      </c>
      <c r="E158" s="319" t="s">
        <v>1979</v>
      </c>
      <c r="F158" s="320" t="s">
        <v>1980</v>
      </c>
      <c r="G158" s="321" t="s">
        <v>217</v>
      </c>
      <c r="H158" s="322">
        <v>1</v>
      </c>
      <c r="I158" s="323"/>
      <c r="J158" s="323">
        <f t="shared" si="30"/>
        <v>0</v>
      </c>
      <c r="K158" s="320" t="s">
        <v>5</v>
      </c>
      <c r="L158" s="324" t="s">
        <v>2191</v>
      </c>
      <c r="M158" s="325" t="s">
        <v>5</v>
      </c>
      <c r="N158" s="326" t="s">
        <v>47</v>
      </c>
      <c r="O158" s="327"/>
      <c r="P158" s="328">
        <f t="shared" si="31"/>
        <v>0</v>
      </c>
      <c r="Q158" s="328">
        <v>0</v>
      </c>
      <c r="R158" s="328">
        <f t="shared" si="32"/>
        <v>0</v>
      </c>
      <c r="S158" s="328">
        <v>0</v>
      </c>
      <c r="T158" s="329">
        <f t="shared" si="33"/>
        <v>0</v>
      </c>
      <c r="AR158" s="331" t="s">
        <v>219</v>
      </c>
      <c r="AT158" s="331" t="s">
        <v>214</v>
      </c>
      <c r="AU158" s="331" t="s">
        <v>24</v>
      </c>
      <c r="AY158" s="331" t="s">
        <v>210</v>
      </c>
      <c r="BE158" s="332">
        <f t="shared" si="34"/>
        <v>0</v>
      </c>
      <c r="BF158" s="332">
        <f t="shared" si="35"/>
        <v>0</v>
      </c>
      <c r="BG158" s="332">
        <f t="shared" si="36"/>
        <v>0</v>
      </c>
      <c r="BH158" s="332">
        <f t="shared" si="37"/>
        <v>0</v>
      </c>
      <c r="BI158" s="332">
        <f t="shared" si="38"/>
        <v>0</v>
      </c>
      <c r="BJ158" s="331" t="s">
        <v>24</v>
      </c>
      <c r="BK158" s="332">
        <f t="shared" si="39"/>
        <v>0</v>
      </c>
      <c r="BL158" s="331" t="s">
        <v>219</v>
      </c>
      <c r="BM158" s="331" t="s">
        <v>587</v>
      </c>
    </row>
    <row r="159" spans="2:65" s="330" customFormat="1" ht="14.45" customHeight="1">
      <c r="B159" s="317"/>
      <c r="C159" s="350" t="s">
        <v>593</v>
      </c>
      <c r="D159" s="350" t="s">
        <v>374</v>
      </c>
      <c r="E159" s="351" t="s">
        <v>1981</v>
      </c>
      <c r="F159" s="352" t="s">
        <v>1982</v>
      </c>
      <c r="G159" s="353" t="s">
        <v>217</v>
      </c>
      <c r="H159" s="354">
        <v>1</v>
      </c>
      <c r="I159" s="355"/>
      <c r="J159" s="355">
        <f t="shared" si="30"/>
        <v>0</v>
      </c>
      <c r="K159" s="352" t="s">
        <v>5</v>
      </c>
      <c r="L159" s="324" t="s">
        <v>2191</v>
      </c>
      <c r="M159" s="357" t="s">
        <v>5</v>
      </c>
      <c r="N159" s="360" t="s">
        <v>47</v>
      </c>
      <c r="O159" s="361"/>
      <c r="P159" s="362">
        <f t="shared" si="31"/>
        <v>0</v>
      </c>
      <c r="Q159" s="362">
        <v>0</v>
      </c>
      <c r="R159" s="362">
        <f t="shared" si="32"/>
        <v>0</v>
      </c>
      <c r="S159" s="362">
        <v>0</v>
      </c>
      <c r="T159" s="363">
        <f t="shared" si="33"/>
        <v>0</v>
      </c>
      <c r="AR159" s="331" t="s">
        <v>256</v>
      </c>
      <c r="AT159" s="331" t="s">
        <v>374</v>
      </c>
      <c r="AU159" s="331" t="s">
        <v>24</v>
      </c>
      <c r="AY159" s="331" t="s">
        <v>210</v>
      </c>
      <c r="BE159" s="332">
        <f t="shared" si="34"/>
        <v>0</v>
      </c>
      <c r="BF159" s="332">
        <f t="shared" si="35"/>
        <v>0</v>
      </c>
      <c r="BG159" s="332">
        <f t="shared" si="36"/>
        <v>0</v>
      </c>
      <c r="BH159" s="332">
        <f t="shared" si="37"/>
        <v>0</v>
      </c>
      <c r="BI159" s="332">
        <f t="shared" si="38"/>
        <v>0</v>
      </c>
      <c r="BJ159" s="331" t="s">
        <v>24</v>
      </c>
      <c r="BK159" s="332">
        <f t="shared" si="39"/>
        <v>0</v>
      </c>
      <c r="BL159" s="331" t="s">
        <v>219</v>
      </c>
      <c r="BM159" s="331" t="s">
        <v>593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35"/>
      <c r="J160" s="57"/>
      <c r="K160" s="57"/>
      <c r="L160" s="41"/>
    </row>
  </sheetData>
  <autoFilter ref="C87:K159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6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104</v>
      </c>
      <c r="G1" s="406" t="s">
        <v>105</v>
      </c>
      <c r="H1" s="406"/>
      <c r="I1" s="110"/>
      <c r="J1" s="109" t="s">
        <v>106</v>
      </c>
      <c r="K1" s="108" t="s">
        <v>107</v>
      </c>
      <c r="L1" s="109" t="s">
        <v>108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103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116</v>
      </c>
      <c r="E4" s="29"/>
      <c r="F4" s="29"/>
      <c r="G4" s="29"/>
      <c r="H4" s="29"/>
      <c r="I4" s="113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13"/>
      <c r="J6" s="29"/>
      <c r="K6" s="31"/>
    </row>
    <row r="7" spans="1:70" ht="14.45" customHeight="1">
      <c r="B7" s="28"/>
      <c r="C7" s="29"/>
      <c r="D7" s="29"/>
      <c r="E7" s="407" t="str">
        <f>'Rekapitulace stavby'!K6</f>
        <v>Vinec, vodovod - řešení tlakových poměrů</v>
      </c>
      <c r="F7" s="413"/>
      <c r="G7" s="413"/>
      <c r="H7" s="413"/>
      <c r="I7" s="113"/>
      <c r="J7" s="29"/>
      <c r="K7" s="31"/>
    </row>
    <row r="8" spans="1:70" s="1" customFormat="1" ht="15">
      <c r="B8" s="41"/>
      <c r="C8" s="42"/>
      <c r="D8" s="37" t="s">
        <v>130</v>
      </c>
      <c r="E8" s="42"/>
      <c r="F8" s="42"/>
      <c r="G8" s="42"/>
      <c r="H8" s="42"/>
      <c r="I8" s="114"/>
      <c r="J8" s="42"/>
      <c r="K8" s="45"/>
    </row>
    <row r="9" spans="1:70" s="1" customFormat="1" ht="36.950000000000003" customHeight="1">
      <c r="B9" s="41"/>
      <c r="C9" s="42"/>
      <c r="D9" s="42"/>
      <c r="E9" s="409" t="s">
        <v>1983</v>
      </c>
      <c r="F9" s="408"/>
      <c r="G9" s="408"/>
      <c r="H9" s="408"/>
      <c r="I9" s="114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4"/>
      <c r="J10" s="42"/>
      <c r="K10" s="45"/>
    </row>
    <row r="11" spans="1:70" s="1" customFormat="1" ht="14.45" customHeight="1">
      <c r="B11" s="41"/>
      <c r="C11" s="42"/>
      <c r="D11" s="37" t="s">
        <v>22</v>
      </c>
      <c r="E11" s="42"/>
      <c r="F11" s="35" t="s">
        <v>5</v>
      </c>
      <c r="G11" s="42"/>
      <c r="H11" s="42"/>
      <c r="I11" s="115" t="s">
        <v>23</v>
      </c>
      <c r="J11" s="35" t="s">
        <v>5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5" t="s">
        <v>27</v>
      </c>
      <c r="J12" s="116" t="str">
        <f>'Rekapitulace stavby'!AN8</f>
        <v>30. 9. 2015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4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5" t="s">
        <v>32</v>
      </c>
      <c r="J14" s="35" t="s">
        <v>5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5" t="s">
        <v>34</v>
      </c>
      <c r="J15" s="35" t="s">
        <v>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4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5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5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4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5" t="s">
        <v>32</v>
      </c>
      <c r="J20" s="35" t="s">
        <v>5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5" t="s">
        <v>34</v>
      </c>
      <c r="J21" s="35" t="s">
        <v>5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4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4"/>
      <c r="J23" s="42"/>
      <c r="K23" s="45"/>
    </row>
    <row r="24" spans="2:11" s="7" customFormat="1" ht="14.45" customHeight="1">
      <c r="B24" s="117"/>
      <c r="C24" s="118"/>
      <c r="D24" s="118"/>
      <c r="E24" s="401" t="s">
        <v>5</v>
      </c>
      <c r="F24" s="401"/>
      <c r="G24" s="401"/>
      <c r="H24" s="401"/>
      <c r="I24" s="119"/>
      <c r="J24" s="118"/>
      <c r="K24" s="120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4"/>
      <c r="J25" s="42"/>
      <c r="K25" s="45"/>
    </row>
    <row r="26" spans="2:11" s="1" customFormat="1" ht="6.95" customHeight="1">
      <c r="B26" s="41"/>
      <c r="C26" s="42"/>
      <c r="D26" s="68"/>
      <c r="E26" s="68"/>
      <c r="F26" s="68"/>
      <c r="G26" s="68"/>
      <c r="H26" s="68"/>
      <c r="I26" s="121"/>
      <c r="J26" s="68"/>
      <c r="K26" s="122"/>
    </row>
    <row r="27" spans="2:11" s="1" customFormat="1" ht="25.35" customHeight="1">
      <c r="B27" s="41"/>
      <c r="C27" s="42"/>
      <c r="D27" s="123" t="s">
        <v>42</v>
      </c>
      <c r="E27" s="42"/>
      <c r="F27" s="42"/>
      <c r="G27" s="42"/>
      <c r="H27" s="42"/>
      <c r="I27" s="114"/>
      <c r="J27" s="124">
        <f>ROUND(J77,2)</f>
        <v>0</v>
      </c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1"/>
      <c r="J28" s="68"/>
      <c r="K28" s="122"/>
    </row>
    <row r="29" spans="2:11" s="1" customFormat="1" ht="14.45" customHeight="1">
      <c r="B29" s="41"/>
      <c r="C29" s="42"/>
      <c r="D29" s="42"/>
      <c r="E29" s="42"/>
      <c r="F29" s="46" t="s">
        <v>44</v>
      </c>
      <c r="G29" s="42"/>
      <c r="H29" s="42"/>
      <c r="I29" s="125" t="s">
        <v>43</v>
      </c>
      <c r="J29" s="46" t="s">
        <v>45</v>
      </c>
      <c r="K29" s="45"/>
    </row>
    <row r="30" spans="2:11" s="1" customFormat="1" ht="14.45" customHeight="1">
      <c r="B30" s="41"/>
      <c r="C30" s="42"/>
      <c r="D30" s="49" t="s">
        <v>46</v>
      </c>
      <c r="E30" s="49" t="s">
        <v>47</v>
      </c>
      <c r="F30" s="126">
        <f>ROUND(SUM(BE77:BE85), 2)</f>
        <v>0</v>
      </c>
      <c r="G30" s="42"/>
      <c r="H30" s="42"/>
      <c r="I30" s="127">
        <v>0.21</v>
      </c>
      <c r="J30" s="126">
        <f>ROUND(ROUND((SUM(BE77:BE85)),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48</v>
      </c>
      <c r="F31" s="126">
        <f>ROUND(SUM(BF77:BF85), 2)</f>
        <v>0</v>
      </c>
      <c r="G31" s="42"/>
      <c r="H31" s="42"/>
      <c r="I31" s="127">
        <v>0.15</v>
      </c>
      <c r="J31" s="126">
        <f>ROUND(ROUND((SUM(BF77:BF85)),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</v>
      </c>
      <c r="F32" s="126">
        <f>ROUND(SUM(BG77:BG85), 2)</f>
        <v>0</v>
      </c>
      <c r="G32" s="42"/>
      <c r="H32" s="42"/>
      <c r="I32" s="127">
        <v>0.21</v>
      </c>
      <c r="J32" s="126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50</v>
      </c>
      <c r="F33" s="126">
        <f>ROUND(SUM(BH77:BH85), 2)</f>
        <v>0</v>
      </c>
      <c r="G33" s="42"/>
      <c r="H33" s="42"/>
      <c r="I33" s="127">
        <v>0.15</v>
      </c>
      <c r="J33" s="126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51</v>
      </c>
      <c r="F34" s="126">
        <f>ROUND(SUM(BI77:BI85), 2)</f>
        <v>0</v>
      </c>
      <c r="G34" s="42"/>
      <c r="H34" s="42"/>
      <c r="I34" s="127">
        <v>0</v>
      </c>
      <c r="J34" s="126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4"/>
      <c r="J35" s="42"/>
      <c r="K35" s="45"/>
    </row>
    <row r="36" spans="2:11" s="1" customFormat="1" ht="25.35" customHeight="1">
      <c r="B36" s="41"/>
      <c r="C36" s="128"/>
      <c r="D36" s="129" t="s">
        <v>52</v>
      </c>
      <c r="E36" s="71"/>
      <c r="F36" s="71"/>
      <c r="G36" s="130" t="s">
        <v>53</v>
      </c>
      <c r="H36" s="131" t="s">
        <v>54</v>
      </c>
      <c r="I36" s="132"/>
      <c r="J36" s="133">
        <f>SUM(J27:J34)</f>
        <v>0</v>
      </c>
      <c r="K36" s="13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5"/>
      <c r="J37" s="57"/>
      <c r="K37" s="58"/>
    </row>
    <row r="41" spans="2:11" s="1" customFormat="1" ht="6.95" customHeight="1">
      <c r="B41" s="59"/>
      <c r="C41" s="60"/>
      <c r="D41" s="60"/>
      <c r="E41" s="60"/>
      <c r="F41" s="60"/>
      <c r="G41" s="60"/>
      <c r="H41" s="60"/>
      <c r="I41" s="136"/>
      <c r="J41" s="60"/>
      <c r="K41" s="137"/>
    </row>
    <row r="42" spans="2:11" s="1" customFormat="1" ht="36.950000000000003" customHeight="1">
      <c r="B42" s="41"/>
      <c r="C42" s="30" t="s">
        <v>164</v>
      </c>
      <c r="D42" s="42"/>
      <c r="E42" s="42"/>
      <c r="F42" s="42"/>
      <c r="G42" s="42"/>
      <c r="H42" s="42"/>
      <c r="I42" s="114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4"/>
      <c r="J43" s="42"/>
      <c r="K43" s="45"/>
    </row>
    <row r="44" spans="2:11" s="1" customFormat="1" ht="14.45" customHeight="1">
      <c r="B44" s="41"/>
      <c r="C44" s="37" t="s">
        <v>19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14.45" customHeight="1">
      <c r="B45" s="41"/>
      <c r="C45" s="42"/>
      <c r="D45" s="42"/>
      <c r="E45" s="407" t="str">
        <f>E7</f>
        <v>Vinec, vodovod - řešení tlakových poměrů</v>
      </c>
      <c r="F45" s="413"/>
      <c r="G45" s="413"/>
      <c r="H45" s="413"/>
      <c r="I45" s="114"/>
      <c r="J45" s="42"/>
      <c r="K45" s="45"/>
    </row>
    <row r="46" spans="2:11" s="1" customFormat="1" ht="14.45" customHeight="1">
      <c r="B46" s="41"/>
      <c r="C46" s="37" t="s">
        <v>130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14.45" customHeight="1">
      <c r="B47" s="41"/>
      <c r="C47" s="42"/>
      <c r="D47" s="42"/>
      <c r="E47" s="409" t="str">
        <f>E9</f>
        <v>02 - Ostatní náklady</v>
      </c>
      <c r="F47" s="408"/>
      <c r="G47" s="408"/>
      <c r="H47" s="408"/>
      <c r="I47" s="114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4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Vinec</v>
      </c>
      <c r="G49" s="42"/>
      <c r="H49" s="42"/>
      <c r="I49" s="115" t="s">
        <v>27</v>
      </c>
      <c r="J49" s="116" t="str">
        <f>IF(J12="","",J12)</f>
        <v>30. 9. 2015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4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VaK Mladá Boleslav, a.s.</v>
      </c>
      <c r="G51" s="42"/>
      <c r="H51" s="42"/>
      <c r="I51" s="115" t="s">
        <v>37</v>
      </c>
      <c r="J51" s="401" t="str">
        <f>E21</f>
        <v>Vodohospodářské inženýrské služby, a.s.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4"/>
      <c r="J52" s="410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4"/>
      <c r="J53" s="42"/>
      <c r="K53" s="45"/>
    </row>
    <row r="54" spans="2:47" s="1" customFormat="1" ht="29.25" customHeight="1">
      <c r="B54" s="41"/>
      <c r="C54" s="138" t="s">
        <v>165</v>
      </c>
      <c r="D54" s="128"/>
      <c r="E54" s="128"/>
      <c r="F54" s="128"/>
      <c r="G54" s="128"/>
      <c r="H54" s="128"/>
      <c r="I54" s="139"/>
      <c r="J54" s="140" t="s">
        <v>166</v>
      </c>
      <c r="K54" s="141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4"/>
      <c r="J55" s="42"/>
      <c r="K55" s="45"/>
    </row>
    <row r="56" spans="2:47" s="1" customFormat="1" ht="29.25" customHeight="1">
      <c r="B56" s="41"/>
      <c r="C56" s="142" t="s">
        <v>167</v>
      </c>
      <c r="D56" s="42"/>
      <c r="E56" s="42"/>
      <c r="F56" s="42"/>
      <c r="G56" s="42"/>
      <c r="H56" s="42"/>
      <c r="I56" s="114"/>
      <c r="J56" s="124">
        <f>J77</f>
        <v>0</v>
      </c>
      <c r="K56" s="45"/>
      <c r="AU56" s="24" t="s">
        <v>168</v>
      </c>
    </row>
    <row r="57" spans="2:47" s="8" customFormat="1" ht="24.95" customHeight="1">
      <c r="B57" s="143"/>
      <c r="C57" s="144"/>
      <c r="D57" s="145" t="s">
        <v>1984</v>
      </c>
      <c r="E57" s="146"/>
      <c r="F57" s="146"/>
      <c r="G57" s="146"/>
      <c r="H57" s="146"/>
      <c r="I57" s="147"/>
      <c r="J57" s="148">
        <f>J78</f>
        <v>0</v>
      </c>
      <c r="K57" s="149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14"/>
      <c r="J58" s="42"/>
      <c r="K58" s="45"/>
    </row>
    <row r="59" spans="2:47" s="1" customFormat="1" ht="6.95" customHeight="1">
      <c r="B59" s="56"/>
      <c r="C59" s="57"/>
      <c r="D59" s="57"/>
      <c r="E59" s="57"/>
      <c r="F59" s="57"/>
      <c r="G59" s="57"/>
      <c r="H59" s="57"/>
      <c r="I59" s="135"/>
      <c r="J59" s="57"/>
      <c r="K59" s="58"/>
    </row>
    <row r="63" spans="2:47" s="1" customFormat="1" ht="6.95" customHeight="1">
      <c r="B63" s="59"/>
      <c r="C63" s="60"/>
      <c r="D63" s="60"/>
      <c r="E63" s="60"/>
      <c r="F63" s="60"/>
      <c r="G63" s="60"/>
      <c r="H63" s="60"/>
      <c r="I63" s="136"/>
      <c r="J63" s="60"/>
      <c r="K63" s="60"/>
      <c r="L63" s="41"/>
    </row>
    <row r="64" spans="2:47" s="1" customFormat="1" ht="36.950000000000003" customHeight="1">
      <c r="B64" s="41"/>
      <c r="C64" s="61" t="s">
        <v>194</v>
      </c>
      <c r="L64" s="41"/>
    </row>
    <row r="65" spans="2:65" s="1" customFormat="1" ht="6.95" customHeight="1">
      <c r="B65" s="41"/>
      <c r="L65" s="41"/>
    </row>
    <row r="66" spans="2:65" s="1" customFormat="1" ht="14.45" customHeight="1">
      <c r="B66" s="41"/>
      <c r="C66" s="63" t="s">
        <v>19</v>
      </c>
      <c r="L66" s="41"/>
    </row>
    <row r="67" spans="2:65" s="1" customFormat="1" ht="14.45" customHeight="1">
      <c r="B67" s="41"/>
      <c r="E67" s="411" t="str">
        <f>E7</f>
        <v>Vinec, vodovod - řešení tlakových poměrů</v>
      </c>
      <c r="F67" s="412"/>
      <c r="G67" s="412"/>
      <c r="H67" s="412"/>
      <c r="L67" s="41"/>
    </row>
    <row r="68" spans="2:65" s="1" customFormat="1" ht="14.45" customHeight="1">
      <c r="B68" s="41"/>
      <c r="C68" s="63" t="s">
        <v>130</v>
      </c>
      <c r="L68" s="41"/>
    </row>
    <row r="69" spans="2:65" s="1" customFormat="1" ht="14.45" customHeight="1">
      <c r="B69" s="41"/>
      <c r="E69" s="375" t="str">
        <f>E9</f>
        <v>02 - Ostatní náklady</v>
      </c>
      <c r="F69" s="405"/>
      <c r="G69" s="405"/>
      <c r="H69" s="405"/>
      <c r="L69" s="41"/>
    </row>
    <row r="70" spans="2:65" s="1" customFormat="1" ht="6.95" customHeight="1">
      <c r="B70" s="41"/>
      <c r="L70" s="41"/>
    </row>
    <row r="71" spans="2:65" s="1" customFormat="1" ht="18" customHeight="1">
      <c r="B71" s="41"/>
      <c r="C71" s="63" t="s">
        <v>25</v>
      </c>
      <c r="F71" s="157" t="str">
        <f>F12</f>
        <v>Vinec</v>
      </c>
      <c r="I71" s="158" t="s">
        <v>27</v>
      </c>
      <c r="J71" s="67" t="str">
        <f>IF(J12="","",J12)</f>
        <v>30. 9. 2015</v>
      </c>
      <c r="L71" s="41"/>
    </row>
    <row r="72" spans="2:65" s="1" customFormat="1" ht="6.95" customHeight="1">
      <c r="B72" s="41"/>
      <c r="L72" s="41"/>
    </row>
    <row r="73" spans="2:65" s="1" customFormat="1" ht="15">
      <c r="B73" s="41"/>
      <c r="C73" s="63" t="s">
        <v>31</v>
      </c>
      <c r="F73" s="157" t="str">
        <f>E15</f>
        <v>VaK Mladá Boleslav, a.s.</v>
      </c>
      <c r="I73" s="158" t="s">
        <v>37</v>
      </c>
      <c r="J73" s="157" t="str">
        <f>E21</f>
        <v>Vodohospodářské inženýrské služby, a.s.</v>
      </c>
      <c r="L73" s="41"/>
    </row>
    <row r="74" spans="2:65" s="1" customFormat="1" ht="14.45" customHeight="1">
      <c r="B74" s="41"/>
      <c r="C74" s="63" t="s">
        <v>35</v>
      </c>
      <c r="F74" s="157" t="str">
        <f>IF(E18="","",E18)</f>
        <v/>
      </c>
      <c r="L74" s="41"/>
    </row>
    <row r="75" spans="2:65" s="1" customFormat="1" ht="10.35" customHeight="1">
      <c r="B75" s="41"/>
      <c r="L75" s="41"/>
    </row>
    <row r="76" spans="2:65" s="10" customFormat="1" ht="29.25" customHeight="1">
      <c r="B76" s="159"/>
      <c r="C76" s="160" t="s">
        <v>195</v>
      </c>
      <c r="D76" s="161" t="s">
        <v>61</v>
      </c>
      <c r="E76" s="161" t="s">
        <v>57</v>
      </c>
      <c r="F76" s="161" t="s">
        <v>196</v>
      </c>
      <c r="G76" s="161" t="s">
        <v>197</v>
      </c>
      <c r="H76" s="161" t="s">
        <v>198</v>
      </c>
      <c r="I76" s="162" t="s">
        <v>199</v>
      </c>
      <c r="J76" s="161" t="s">
        <v>166</v>
      </c>
      <c r="K76" s="163" t="s">
        <v>200</v>
      </c>
      <c r="L76" s="159"/>
      <c r="M76" s="73" t="s">
        <v>201</v>
      </c>
      <c r="N76" s="74" t="s">
        <v>46</v>
      </c>
      <c r="O76" s="74" t="s">
        <v>202</v>
      </c>
      <c r="P76" s="74" t="s">
        <v>203</v>
      </c>
      <c r="Q76" s="74" t="s">
        <v>204</v>
      </c>
      <c r="R76" s="74" t="s">
        <v>205</v>
      </c>
      <c r="S76" s="74" t="s">
        <v>206</v>
      </c>
      <c r="T76" s="75" t="s">
        <v>207</v>
      </c>
    </row>
    <row r="77" spans="2:65" s="1" customFormat="1" ht="29.25" customHeight="1">
      <c r="B77" s="41"/>
      <c r="C77" s="77" t="s">
        <v>167</v>
      </c>
      <c r="J77" s="164">
        <f>BK77</f>
        <v>0</v>
      </c>
      <c r="L77" s="41"/>
      <c r="M77" s="76"/>
      <c r="N77" s="68"/>
      <c r="O77" s="68"/>
      <c r="P77" s="165">
        <f>P78</f>
        <v>0</v>
      </c>
      <c r="Q77" s="68"/>
      <c r="R77" s="165">
        <f>R78</f>
        <v>0</v>
      </c>
      <c r="S77" s="68"/>
      <c r="T77" s="166">
        <f>T78</f>
        <v>0</v>
      </c>
      <c r="AT77" s="24" t="s">
        <v>75</v>
      </c>
      <c r="AU77" s="24" t="s">
        <v>168</v>
      </c>
      <c r="BK77" s="167">
        <f>BK78</f>
        <v>0</v>
      </c>
    </row>
    <row r="78" spans="2:65" s="11" customFormat="1" ht="37.35" customHeight="1">
      <c r="B78" s="168"/>
      <c r="D78" s="169" t="s">
        <v>75</v>
      </c>
      <c r="E78" s="170" t="s">
        <v>1985</v>
      </c>
      <c r="F78" s="170" t="s">
        <v>1986</v>
      </c>
      <c r="I78" s="171"/>
      <c r="J78" s="172">
        <f>BK78</f>
        <v>0</v>
      </c>
      <c r="L78" s="168"/>
      <c r="M78" s="173"/>
      <c r="N78" s="174"/>
      <c r="O78" s="174"/>
      <c r="P78" s="175">
        <f>SUM(P79:P85)</f>
        <v>0</v>
      </c>
      <c r="Q78" s="174"/>
      <c r="R78" s="175">
        <f>SUM(R79:R85)</f>
        <v>0</v>
      </c>
      <c r="S78" s="174"/>
      <c r="T78" s="176">
        <f>SUM(T79:T85)</f>
        <v>0</v>
      </c>
      <c r="AR78" s="169" t="s">
        <v>240</v>
      </c>
      <c r="AT78" s="177" t="s">
        <v>75</v>
      </c>
      <c r="AU78" s="177" t="s">
        <v>76</v>
      </c>
      <c r="AY78" s="169" t="s">
        <v>210</v>
      </c>
      <c r="BK78" s="178">
        <f>SUM(BK79:BK85)</f>
        <v>0</v>
      </c>
    </row>
    <row r="79" spans="2:65" s="1" customFormat="1" ht="14.45" customHeight="1">
      <c r="B79" s="181"/>
      <c r="C79" s="182" t="s">
        <v>24</v>
      </c>
      <c r="D79" s="182" t="s">
        <v>214</v>
      </c>
      <c r="E79" s="183" t="s">
        <v>1987</v>
      </c>
      <c r="F79" s="184" t="s">
        <v>1988</v>
      </c>
      <c r="G79" s="185" t="s">
        <v>1989</v>
      </c>
      <c r="H79" s="186">
        <v>1</v>
      </c>
      <c r="I79" s="187"/>
      <c r="J79" s="188">
        <f t="shared" ref="J79:J85" si="0">ROUND(I79*H79,2)</f>
        <v>0</v>
      </c>
      <c r="K79" s="184" t="s">
        <v>1990</v>
      </c>
      <c r="L79" s="41"/>
      <c r="M79" s="189" t="s">
        <v>5</v>
      </c>
      <c r="N79" s="190" t="s">
        <v>47</v>
      </c>
      <c r="O79" s="42"/>
      <c r="P79" s="191">
        <f t="shared" ref="P79:P85" si="1">O79*H79</f>
        <v>0</v>
      </c>
      <c r="Q79" s="191">
        <v>0</v>
      </c>
      <c r="R79" s="191">
        <f t="shared" ref="R79:R85" si="2">Q79*H79</f>
        <v>0</v>
      </c>
      <c r="S79" s="191">
        <v>0</v>
      </c>
      <c r="T79" s="192">
        <f t="shared" ref="T79:T85" si="3">S79*H79</f>
        <v>0</v>
      </c>
      <c r="AR79" s="24" t="s">
        <v>1991</v>
      </c>
      <c r="AT79" s="24" t="s">
        <v>214</v>
      </c>
      <c r="AU79" s="24" t="s">
        <v>24</v>
      </c>
      <c r="AY79" s="24" t="s">
        <v>210</v>
      </c>
      <c r="BE79" s="193">
        <f t="shared" ref="BE79:BE85" si="4">IF(N79="základní",J79,0)</f>
        <v>0</v>
      </c>
      <c r="BF79" s="193">
        <f t="shared" ref="BF79:BF85" si="5">IF(N79="snížená",J79,0)</f>
        <v>0</v>
      </c>
      <c r="BG79" s="193">
        <f t="shared" ref="BG79:BG85" si="6">IF(N79="zákl. přenesená",J79,0)</f>
        <v>0</v>
      </c>
      <c r="BH79" s="193">
        <f t="shared" ref="BH79:BH85" si="7">IF(N79="sníž. přenesená",J79,0)</f>
        <v>0</v>
      </c>
      <c r="BI79" s="193">
        <f t="shared" ref="BI79:BI85" si="8">IF(N79="nulová",J79,0)</f>
        <v>0</v>
      </c>
      <c r="BJ79" s="24" t="s">
        <v>24</v>
      </c>
      <c r="BK79" s="193">
        <f t="shared" ref="BK79:BK85" si="9">ROUND(I79*H79,2)</f>
        <v>0</v>
      </c>
      <c r="BL79" s="24" t="s">
        <v>1991</v>
      </c>
      <c r="BM79" s="24" t="s">
        <v>1992</v>
      </c>
    </row>
    <row r="80" spans="2:65" s="1" customFormat="1" ht="14.45" customHeight="1">
      <c r="B80" s="181"/>
      <c r="C80" s="182" t="s">
        <v>84</v>
      </c>
      <c r="D80" s="182" t="s">
        <v>214</v>
      </c>
      <c r="E80" s="183" t="s">
        <v>1993</v>
      </c>
      <c r="F80" s="184" t="s">
        <v>1994</v>
      </c>
      <c r="G80" s="185" t="s">
        <v>1989</v>
      </c>
      <c r="H80" s="186">
        <v>1</v>
      </c>
      <c r="I80" s="187"/>
      <c r="J80" s="188">
        <f t="shared" si="0"/>
        <v>0</v>
      </c>
      <c r="K80" s="184" t="s">
        <v>1990</v>
      </c>
      <c r="L80" s="41"/>
      <c r="M80" s="189" t="s">
        <v>5</v>
      </c>
      <c r="N80" s="190" t="s">
        <v>47</v>
      </c>
      <c r="O80" s="42"/>
      <c r="P80" s="191">
        <f t="shared" si="1"/>
        <v>0</v>
      </c>
      <c r="Q80" s="191">
        <v>0</v>
      </c>
      <c r="R80" s="191">
        <f t="shared" si="2"/>
        <v>0</v>
      </c>
      <c r="S80" s="191">
        <v>0</v>
      </c>
      <c r="T80" s="192">
        <f t="shared" si="3"/>
        <v>0</v>
      </c>
      <c r="AR80" s="24" t="s">
        <v>1991</v>
      </c>
      <c r="AT80" s="24" t="s">
        <v>214</v>
      </c>
      <c r="AU80" s="24" t="s">
        <v>24</v>
      </c>
      <c r="AY80" s="24" t="s">
        <v>210</v>
      </c>
      <c r="BE80" s="193">
        <f t="shared" si="4"/>
        <v>0</v>
      </c>
      <c r="BF80" s="193">
        <f t="shared" si="5"/>
        <v>0</v>
      </c>
      <c r="BG80" s="193">
        <f t="shared" si="6"/>
        <v>0</v>
      </c>
      <c r="BH80" s="193">
        <f t="shared" si="7"/>
        <v>0</v>
      </c>
      <c r="BI80" s="193">
        <f t="shared" si="8"/>
        <v>0</v>
      </c>
      <c r="BJ80" s="24" t="s">
        <v>24</v>
      </c>
      <c r="BK80" s="193">
        <f t="shared" si="9"/>
        <v>0</v>
      </c>
      <c r="BL80" s="24" t="s">
        <v>1991</v>
      </c>
      <c r="BM80" s="24" t="s">
        <v>1995</v>
      </c>
    </row>
    <row r="81" spans="2:65" s="1" customFormat="1" ht="14.45" customHeight="1">
      <c r="B81" s="181"/>
      <c r="C81" s="182" t="s">
        <v>212</v>
      </c>
      <c r="D81" s="182" t="s">
        <v>214</v>
      </c>
      <c r="E81" s="183" t="s">
        <v>1996</v>
      </c>
      <c r="F81" s="184" t="s">
        <v>1997</v>
      </c>
      <c r="G81" s="185" t="s">
        <v>1989</v>
      </c>
      <c r="H81" s="186">
        <v>1</v>
      </c>
      <c r="I81" s="187"/>
      <c r="J81" s="188">
        <f t="shared" si="0"/>
        <v>0</v>
      </c>
      <c r="K81" s="184" t="s">
        <v>1990</v>
      </c>
      <c r="L81" s="41"/>
      <c r="M81" s="189" t="s">
        <v>5</v>
      </c>
      <c r="N81" s="190" t="s">
        <v>47</v>
      </c>
      <c r="O81" s="42"/>
      <c r="P81" s="191">
        <f t="shared" si="1"/>
        <v>0</v>
      </c>
      <c r="Q81" s="191">
        <v>0</v>
      </c>
      <c r="R81" s="191">
        <f t="shared" si="2"/>
        <v>0</v>
      </c>
      <c r="S81" s="191">
        <v>0</v>
      </c>
      <c r="T81" s="192">
        <f t="shared" si="3"/>
        <v>0</v>
      </c>
      <c r="AR81" s="24" t="s">
        <v>1991</v>
      </c>
      <c r="AT81" s="24" t="s">
        <v>214</v>
      </c>
      <c r="AU81" s="24" t="s">
        <v>24</v>
      </c>
      <c r="AY81" s="24" t="s">
        <v>210</v>
      </c>
      <c r="BE81" s="193">
        <f t="shared" si="4"/>
        <v>0</v>
      </c>
      <c r="BF81" s="193">
        <f t="shared" si="5"/>
        <v>0</v>
      </c>
      <c r="BG81" s="193">
        <f t="shared" si="6"/>
        <v>0</v>
      </c>
      <c r="BH81" s="193">
        <f t="shared" si="7"/>
        <v>0</v>
      </c>
      <c r="BI81" s="193">
        <f t="shared" si="8"/>
        <v>0</v>
      </c>
      <c r="BJ81" s="24" t="s">
        <v>24</v>
      </c>
      <c r="BK81" s="193">
        <f t="shared" si="9"/>
        <v>0</v>
      </c>
      <c r="BL81" s="24" t="s">
        <v>1991</v>
      </c>
      <c r="BM81" s="24" t="s">
        <v>1998</v>
      </c>
    </row>
    <row r="82" spans="2:65" s="1" customFormat="1" ht="14.45" customHeight="1">
      <c r="B82" s="181"/>
      <c r="C82" s="182" t="s">
        <v>219</v>
      </c>
      <c r="D82" s="182" t="s">
        <v>214</v>
      </c>
      <c r="E82" s="183" t="s">
        <v>1999</v>
      </c>
      <c r="F82" s="184" t="s">
        <v>2000</v>
      </c>
      <c r="G82" s="185" t="s">
        <v>1989</v>
      </c>
      <c r="H82" s="186">
        <v>1</v>
      </c>
      <c r="I82" s="187"/>
      <c r="J82" s="188">
        <f t="shared" si="0"/>
        <v>0</v>
      </c>
      <c r="K82" s="184" t="s">
        <v>1990</v>
      </c>
      <c r="L82" s="41"/>
      <c r="M82" s="189" t="s">
        <v>5</v>
      </c>
      <c r="N82" s="190" t="s">
        <v>47</v>
      </c>
      <c r="O82" s="42"/>
      <c r="P82" s="191">
        <f t="shared" si="1"/>
        <v>0</v>
      </c>
      <c r="Q82" s="191">
        <v>0</v>
      </c>
      <c r="R82" s="191">
        <f t="shared" si="2"/>
        <v>0</v>
      </c>
      <c r="S82" s="191">
        <v>0</v>
      </c>
      <c r="T82" s="192">
        <f t="shared" si="3"/>
        <v>0</v>
      </c>
      <c r="AR82" s="24" t="s">
        <v>1991</v>
      </c>
      <c r="AT82" s="24" t="s">
        <v>214</v>
      </c>
      <c r="AU82" s="24" t="s">
        <v>24</v>
      </c>
      <c r="AY82" s="24" t="s">
        <v>210</v>
      </c>
      <c r="BE82" s="193">
        <f t="shared" si="4"/>
        <v>0</v>
      </c>
      <c r="BF82" s="193">
        <f t="shared" si="5"/>
        <v>0</v>
      </c>
      <c r="BG82" s="193">
        <f t="shared" si="6"/>
        <v>0</v>
      </c>
      <c r="BH82" s="193">
        <f t="shared" si="7"/>
        <v>0</v>
      </c>
      <c r="BI82" s="193">
        <f t="shared" si="8"/>
        <v>0</v>
      </c>
      <c r="BJ82" s="24" t="s">
        <v>24</v>
      </c>
      <c r="BK82" s="193">
        <f t="shared" si="9"/>
        <v>0</v>
      </c>
      <c r="BL82" s="24" t="s">
        <v>1991</v>
      </c>
      <c r="BM82" s="24" t="s">
        <v>2001</v>
      </c>
    </row>
    <row r="83" spans="2:65" s="1" customFormat="1" ht="14.45" customHeight="1">
      <c r="B83" s="181"/>
      <c r="C83" s="182" t="s">
        <v>240</v>
      </c>
      <c r="D83" s="182" t="s">
        <v>214</v>
      </c>
      <c r="E83" s="183" t="s">
        <v>2002</v>
      </c>
      <c r="F83" s="184" t="s">
        <v>2003</v>
      </c>
      <c r="G83" s="185" t="s">
        <v>1989</v>
      </c>
      <c r="H83" s="186">
        <v>1</v>
      </c>
      <c r="I83" s="187"/>
      <c r="J83" s="188">
        <f t="shared" si="0"/>
        <v>0</v>
      </c>
      <c r="K83" s="184" t="s">
        <v>1990</v>
      </c>
      <c r="L83" s="41"/>
      <c r="M83" s="189" t="s">
        <v>5</v>
      </c>
      <c r="N83" s="190" t="s">
        <v>47</v>
      </c>
      <c r="O83" s="42"/>
      <c r="P83" s="191">
        <f t="shared" si="1"/>
        <v>0</v>
      </c>
      <c r="Q83" s="191">
        <v>0</v>
      </c>
      <c r="R83" s="191">
        <f t="shared" si="2"/>
        <v>0</v>
      </c>
      <c r="S83" s="191">
        <v>0</v>
      </c>
      <c r="T83" s="192">
        <f t="shared" si="3"/>
        <v>0</v>
      </c>
      <c r="AR83" s="24" t="s">
        <v>1991</v>
      </c>
      <c r="AT83" s="24" t="s">
        <v>214</v>
      </c>
      <c r="AU83" s="24" t="s">
        <v>24</v>
      </c>
      <c r="AY83" s="24" t="s">
        <v>210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24" t="s">
        <v>24</v>
      </c>
      <c r="BK83" s="193">
        <f t="shared" si="9"/>
        <v>0</v>
      </c>
      <c r="BL83" s="24" t="s">
        <v>1991</v>
      </c>
      <c r="BM83" s="24" t="s">
        <v>2004</v>
      </c>
    </row>
    <row r="84" spans="2:65" s="1" customFormat="1" ht="14.45" customHeight="1">
      <c r="B84" s="181"/>
      <c r="C84" s="182" t="s">
        <v>244</v>
      </c>
      <c r="D84" s="182" t="s">
        <v>214</v>
      </c>
      <c r="E84" s="183" t="s">
        <v>2005</v>
      </c>
      <c r="F84" s="184" t="s">
        <v>2006</v>
      </c>
      <c r="G84" s="185" t="s">
        <v>1989</v>
      </c>
      <c r="H84" s="186">
        <v>1</v>
      </c>
      <c r="I84" s="187"/>
      <c r="J84" s="188">
        <f t="shared" si="0"/>
        <v>0</v>
      </c>
      <c r="K84" s="184" t="s">
        <v>1990</v>
      </c>
      <c r="L84" s="41"/>
      <c r="M84" s="189" t="s">
        <v>5</v>
      </c>
      <c r="N84" s="190" t="s">
        <v>47</v>
      </c>
      <c r="O84" s="42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24" t="s">
        <v>1991</v>
      </c>
      <c r="AT84" s="24" t="s">
        <v>214</v>
      </c>
      <c r="AU84" s="24" t="s">
        <v>24</v>
      </c>
      <c r="AY84" s="24" t="s">
        <v>210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24" t="s">
        <v>24</v>
      </c>
      <c r="BK84" s="193">
        <f t="shared" si="9"/>
        <v>0</v>
      </c>
      <c r="BL84" s="24" t="s">
        <v>1991</v>
      </c>
      <c r="BM84" s="24" t="s">
        <v>2007</v>
      </c>
    </row>
    <row r="85" spans="2:65" s="1" customFormat="1" ht="14.45" customHeight="1">
      <c r="B85" s="181"/>
      <c r="C85" s="182" t="s">
        <v>248</v>
      </c>
      <c r="D85" s="182" t="s">
        <v>214</v>
      </c>
      <c r="E85" s="183" t="s">
        <v>2008</v>
      </c>
      <c r="F85" s="184" t="s">
        <v>2009</v>
      </c>
      <c r="G85" s="185" t="s">
        <v>1989</v>
      </c>
      <c r="H85" s="186">
        <v>1</v>
      </c>
      <c r="I85" s="187"/>
      <c r="J85" s="188">
        <f t="shared" si="0"/>
        <v>0</v>
      </c>
      <c r="K85" s="184" t="s">
        <v>1990</v>
      </c>
      <c r="L85" s="41"/>
      <c r="M85" s="189" t="s">
        <v>5</v>
      </c>
      <c r="N85" s="235" t="s">
        <v>47</v>
      </c>
      <c r="O85" s="236"/>
      <c r="P85" s="237">
        <f t="shared" si="1"/>
        <v>0</v>
      </c>
      <c r="Q85" s="237">
        <v>0</v>
      </c>
      <c r="R85" s="237">
        <f t="shared" si="2"/>
        <v>0</v>
      </c>
      <c r="S85" s="237">
        <v>0</v>
      </c>
      <c r="T85" s="238">
        <f t="shared" si="3"/>
        <v>0</v>
      </c>
      <c r="AR85" s="24" t="s">
        <v>1991</v>
      </c>
      <c r="AT85" s="24" t="s">
        <v>214</v>
      </c>
      <c r="AU85" s="24" t="s">
        <v>24</v>
      </c>
      <c r="AY85" s="24" t="s">
        <v>210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24" t="s">
        <v>24</v>
      </c>
      <c r="BK85" s="193">
        <f t="shared" si="9"/>
        <v>0</v>
      </c>
      <c r="BL85" s="24" t="s">
        <v>1991</v>
      </c>
      <c r="BM85" s="24" t="s">
        <v>2010</v>
      </c>
    </row>
    <row r="86" spans="2:65" s="1" customFormat="1" ht="6.95" customHeight="1">
      <c r="B86" s="56"/>
      <c r="C86" s="57"/>
      <c r="D86" s="57"/>
      <c r="E86" s="57"/>
      <c r="F86" s="57"/>
      <c r="G86" s="57"/>
      <c r="H86" s="57"/>
      <c r="I86" s="135"/>
      <c r="J86" s="57"/>
      <c r="K86" s="57"/>
      <c r="L86" s="41"/>
    </row>
  </sheetData>
  <autoFilter ref="C76:K85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ht="37.5" customHeight="1"/>
    <row r="2" spans="2:1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5" customFormat="1" ht="45" customHeight="1">
      <c r="B3" s="243"/>
      <c r="C3" s="415" t="s">
        <v>2011</v>
      </c>
      <c r="D3" s="415"/>
      <c r="E3" s="415"/>
      <c r="F3" s="415"/>
      <c r="G3" s="415"/>
      <c r="H3" s="415"/>
      <c r="I3" s="415"/>
      <c r="J3" s="415"/>
      <c r="K3" s="244"/>
    </row>
    <row r="4" spans="2:11" ht="25.5" customHeight="1">
      <c r="B4" s="245"/>
      <c r="C4" s="416" t="s">
        <v>2012</v>
      </c>
      <c r="D4" s="416"/>
      <c r="E4" s="416"/>
      <c r="F4" s="416"/>
      <c r="G4" s="416"/>
      <c r="H4" s="416"/>
      <c r="I4" s="416"/>
      <c r="J4" s="416"/>
      <c r="K4" s="246"/>
    </row>
    <row r="5" spans="2:1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ht="15" customHeight="1">
      <c r="B6" s="245"/>
      <c r="C6" s="414" t="s">
        <v>2013</v>
      </c>
      <c r="D6" s="414"/>
      <c r="E6" s="414"/>
      <c r="F6" s="414"/>
      <c r="G6" s="414"/>
      <c r="H6" s="414"/>
      <c r="I6" s="414"/>
      <c r="J6" s="414"/>
      <c r="K6" s="246"/>
    </row>
    <row r="7" spans="2:11" ht="15" customHeight="1">
      <c r="B7" s="249"/>
      <c r="C7" s="414" t="s">
        <v>2014</v>
      </c>
      <c r="D7" s="414"/>
      <c r="E7" s="414"/>
      <c r="F7" s="414"/>
      <c r="G7" s="414"/>
      <c r="H7" s="414"/>
      <c r="I7" s="414"/>
      <c r="J7" s="414"/>
      <c r="K7" s="246"/>
    </row>
    <row r="8" spans="2:1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ht="15" customHeight="1">
      <c r="B9" s="249"/>
      <c r="C9" s="414" t="s">
        <v>2015</v>
      </c>
      <c r="D9" s="414"/>
      <c r="E9" s="414"/>
      <c r="F9" s="414"/>
      <c r="G9" s="414"/>
      <c r="H9" s="414"/>
      <c r="I9" s="414"/>
      <c r="J9" s="414"/>
      <c r="K9" s="246"/>
    </row>
    <row r="10" spans="2:11" ht="15" customHeight="1">
      <c r="B10" s="249"/>
      <c r="C10" s="248"/>
      <c r="D10" s="414" t="s">
        <v>2016</v>
      </c>
      <c r="E10" s="414"/>
      <c r="F10" s="414"/>
      <c r="G10" s="414"/>
      <c r="H10" s="414"/>
      <c r="I10" s="414"/>
      <c r="J10" s="414"/>
      <c r="K10" s="246"/>
    </row>
    <row r="11" spans="2:11" ht="15" customHeight="1">
      <c r="B11" s="249"/>
      <c r="C11" s="250"/>
      <c r="D11" s="414" t="s">
        <v>2017</v>
      </c>
      <c r="E11" s="414"/>
      <c r="F11" s="414"/>
      <c r="G11" s="414"/>
      <c r="H11" s="414"/>
      <c r="I11" s="414"/>
      <c r="J11" s="414"/>
      <c r="K11" s="246"/>
    </row>
    <row r="12" spans="2:11" ht="12.75" customHeight="1">
      <c r="B12" s="249"/>
      <c r="C12" s="250"/>
      <c r="D12" s="250"/>
      <c r="E12" s="250"/>
      <c r="F12" s="250"/>
      <c r="G12" s="250"/>
      <c r="H12" s="250"/>
      <c r="I12" s="250"/>
      <c r="J12" s="250"/>
      <c r="K12" s="246"/>
    </row>
    <row r="13" spans="2:11" ht="15" customHeight="1">
      <c r="B13" s="249"/>
      <c r="C13" s="250"/>
      <c r="D13" s="414" t="s">
        <v>2018</v>
      </c>
      <c r="E13" s="414"/>
      <c r="F13" s="414"/>
      <c r="G13" s="414"/>
      <c r="H13" s="414"/>
      <c r="I13" s="414"/>
      <c r="J13" s="414"/>
      <c r="K13" s="246"/>
    </row>
    <row r="14" spans="2:11" ht="15" customHeight="1">
      <c r="B14" s="249"/>
      <c r="C14" s="250"/>
      <c r="D14" s="414" t="s">
        <v>2019</v>
      </c>
      <c r="E14" s="414"/>
      <c r="F14" s="414"/>
      <c r="G14" s="414"/>
      <c r="H14" s="414"/>
      <c r="I14" s="414"/>
      <c r="J14" s="414"/>
      <c r="K14" s="246"/>
    </row>
    <row r="15" spans="2:11" ht="15" customHeight="1">
      <c r="B15" s="249"/>
      <c r="C15" s="250"/>
      <c r="D15" s="414" t="s">
        <v>2020</v>
      </c>
      <c r="E15" s="414"/>
      <c r="F15" s="414"/>
      <c r="G15" s="414"/>
      <c r="H15" s="414"/>
      <c r="I15" s="414"/>
      <c r="J15" s="414"/>
      <c r="K15" s="246"/>
    </row>
    <row r="16" spans="2:11" ht="15" customHeight="1">
      <c r="B16" s="249"/>
      <c r="C16" s="250"/>
      <c r="D16" s="250"/>
      <c r="E16" s="251" t="s">
        <v>82</v>
      </c>
      <c r="F16" s="414" t="s">
        <v>2021</v>
      </c>
      <c r="G16" s="414"/>
      <c r="H16" s="414"/>
      <c r="I16" s="414"/>
      <c r="J16" s="414"/>
      <c r="K16" s="246"/>
    </row>
    <row r="17" spans="2:11" ht="15" customHeight="1">
      <c r="B17" s="249"/>
      <c r="C17" s="250"/>
      <c r="D17" s="250"/>
      <c r="E17" s="251" t="s">
        <v>2022</v>
      </c>
      <c r="F17" s="414" t="s">
        <v>2023</v>
      </c>
      <c r="G17" s="414"/>
      <c r="H17" s="414"/>
      <c r="I17" s="414"/>
      <c r="J17" s="414"/>
      <c r="K17" s="246"/>
    </row>
    <row r="18" spans="2:11" ht="15" customHeight="1">
      <c r="B18" s="249"/>
      <c r="C18" s="250"/>
      <c r="D18" s="250"/>
      <c r="E18" s="251" t="s">
        <v>2024</v>
      </c>
      <c r="F18" s="414" t="s">
        <v>2025</v>
      </c>
      <c r="G18" s="414"/>
      <c r="H18" s="414"/>
      <c r="I18" s="414"/>
      <c r="J18" s="414"/>
      <c r="K18" s="246"/>
    </row>
    <row r="19" spans="2:11" ht="15" customHeight="1">
      <c r="B19" s="249"/>
      <c r="C19" s="250"/>
      <c r="D19" s="250"/>
      <c r="E19" s="251" t="s">
        <v>2026</v>
      </c>
      <c r="F19" s="414" t="s">
        <v>2027</v>
      </c>
      <c r="G19" s="414"/>
      <c r="H19" s="414"/>
      <c r="I19" s="414"/>
      <c r="J19" s="414"/>
      <c r="K19" s="246"/>
    </row>
    <row r="20" spans="2:11" ht="15" customHeight="1">
      <c r="B20" s="249"/>
      <c r="C20" s="250"/>
      <c r="D20" s="250"/>
      <c r="E20" s="251" t="s">
        <v>102</v>
      </c>
      <c r="F20" s="414" t="s">
        <v>2028</v>
      </c>
      <c r="G20" s="414"/>
      <c r="H20" s="414"/>
      <c r="I20" s="414"/>
      <c r="J20" s="414"/>
      <c r="K20" s="246"/>
    </row>
    <row r="21" spans="2:11" ht="15" customHeight="1">
      <c r="B21" s="249"/>
      <c r="C21" s="250"/>
      <c r="D21" s="250"/>
      <c r="E21" s="251" t="s">
        <v>87</v>
      </c>
      <c r="F21" s="414" t="s">
        <v>2029</v>
      </c>
      <c r="G21" s="414"/>
      <c r="H21" s="414"/>
      <c r="I21" s="414"/>
      <c r="J21" s="414"/>
      <c r="K21" s="246"/>
    </row>
    <row r="22" spans="2:11" ht="12.75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46"/>
    </row>
    <row r="23" spans="2:11" ht="15" customHeight="1">
      <c r="B23" s="249"/>
      <c r="C23" s="414" t="s">
        <v>2030</v>
      </c>
      <c r="D23" s="414"/>
      <c r="E23" s="414"/>
      <c r="F23" s="414"/>
      <c r="G23" s="414"/>
      <c r="H23" s="414"/>
      <c r="I23" s="414"/>
      <c r="J23" s="414"/>
      <c r="K23" s="246"/>
    </row>
    <row r="24" spans="2:11" ht="15" customHeight="1">
      <c r="B24" s="249"/>
      <c r="C24" s="414" t="s">
        <v>2031</v>
      </c>
      <c r="D24" s="414"/>
      <c r="E24" s="414"/>
      <c r="F24" s="414"/>
      <c r="G24" s="414"/>
      <c r="H24" s="414"/>
      <c r="I24" s="414"/>
      <c r="J24" s="414"/>
      <c r="K24" s="246"/>
    </row>
    <row r="25" spans="2:11" ht="15" customHeight="1">
      <c r="B25" s="249"/>
      <c r="C25" s="248"/>
      <c r="D25" s="414" t="s">
        <v>2032</v>
      </c>
      <c r="E25" s="414"/>
      <c r="F25" s="414"/>
      <c r="G25" s="414"/>
      <c r="H25" s="414"/>
      <c r="I25" s="414"/>
      <c r="J25" s="414"/>
      <c r="K25" s="246"/>
    </row>
    <row r="26" spans="2:11" ht="15" customHeight="1">
      <c r="B26" s="249"/>
      <c r="C26" s="250"/>
      <c r="D26" s="414" t="s">
        <v>2033</v>
      </c>
      <c r="E26" s="414"/>
      <c r="F26" s="414"/>
      <c r="G26" s="414"/>
      <c r="H26" s="414"/>
      <c r="I26" s="414"/>
      <c r="J26" s="414"/>
      <c r="K26" s="246"/>
    </row>
    <row r="27" spans="2:11" ht="12.75" customHeight="1">
      <c r="B27" s="249"/>
      <c r="C27" s="250"/>
      <c r="D27" s="250"/>
      <c r="E27" s="250"/>
      <c r="F27" s="250"/>
      <c r="G27" s="250"/>
      <c r="H27" s="250"/>
      <c r="I27" s="250"/>
      <c r="J27" s="250"/>
      <c r="K27" s="246"/>
    </row>
    <row r="28" spans="2:11" ht="15" customHeight="1">
      <c r="B28" s="249"/>
      <c r="C28" s="250"/>
      <c r="D28" s="414" t="s">
        <v>2034</v>
      </c>
      <c r="E28" s="414"/>
      <c r="F28" s="414"/>
      <c r="G28" s="414"/>
      <c r="H28" s="414"/>
      <c r="I28" s="414"/>
      <c r="J28" s="414"/>
      <c r="K28" s="246"/>
    </row>
    <row r="29" spans="2:11" ht="15" customHeight="1">
      <c r="B29" s="249"/>
      <c r="C29" s="250"/>
      <c r="D29" s="414" t="s">
        <v>2035</v>
      </c>
      <c r="E29" s="414"/>
      <c r="F29" s="414"/>
      <c r="G29" s="414"/>
      <c r="H29" s="414"/>
      <c r="I29" s="414"/>
      <c r="J29" s="414"/>
      <c r="K29" s="246"/>
    </row>
    <row r="30" spans="2:11" ht="12.75" customHeight="1">
      <c r="B30" s="249"/>
      <c r="C30" s="250"/>
      <c r="D30" s="250"/>
      <c r="E30" s="250"/>
      <c r="F30" s="250"/>
      <c r="G30" s="250"/>
      <c r="H30" s="250"/>
      <c r="I30" s="250"/>
      <c r="J30" s="250"/>
      <c r="K30" s="246"/>
    </row>
    <row r="31" spans="2:11" ht="15" customHeight="1">
      <c r="B31" s="249"/>
      <c r="C31" s="250"/>
      <c r="D31" s="414" t="s">
        <v>2036</v>
      </c>
      <c r="E31" s="414"/>
      <c r="F31" s="414"/>
      <c r="G31" s="414"/>
      <c r="H31" s="414"/>
      <c r="I31" s="414"/>
      <c r="J31" s="414"/>
      <c r="K31" s="246"/>
    </row>
    <row r="32" spans="2:11" ht="15" customHeight="1">
      <c r="B32" s="249"/>
      <c r="C32" s="250"/>
      <c r="D32" s="414" t="s">
        <v>2037</v>
      </c>
      <c r="E32" s="414"/>
      <c r="F32" s="414"/>
      <c r="G32" s="414"/>
      <c r="H32" s="414"/>
      <c r="I32" s="414"/>
      <c r="J32" s="414"/>
      <c r="K32" s="246"/>
    </row>
    <row r="33" spans="2:11" ht="15" customHeight="1">
      <c r="B33" s="249"/>
      <c r="C33" s="250"/>
      <c r="D33" s="414" t="s">
        <v>2038</v>
      </c>
      <c r="E33" s="414"/>
      <c r="F33" s="414"/>
      <c r="G33" s="414"/>
      <c r="H33" s="414"/>
      <c r="I33" s="414"/>
      <c r="J33" s="414"/>
      <c r="K33" s="246"/>
    </row>
    <row r="34" spans="2:11" ht="15" customHeight="1">
      <c r="B34" s="249"/>
      <c r="C34" s="250"/>
      <c r="D34" s="248"/>
      <c r="E34" s="252" t="s">
        <v>195</v>
      </c>
      <c r="F34" s="248"/>
      <c r="G34" s="414" t="s">
        <v>2039</v>
      </c>
      <c r="H34" s="414"/>
      <c r="I34" s="414"/>
      <c r="J34" s="414"/>
      <c r="K34" s="246"/>
    </row>
    <row r="35" spans="2:11" ht="30.75" customHeight="1">
      <c r="B35" s="249"/>
      <c r="C35" s="250"/>
      <c r="D35" s="248"/>
      <c r="E35" s="252" t="s">
        <v>2040</v>
      </c>
      <c r="F35" s="248"/>
      <c r="G35" s="414" t="s">
        <v>2041</v>
      </c>
      <c r="H35" s="414"/>
      <c r="I35" s="414"/>
      <c r="J35" s="414"/>
      <c r="K35" s="246"/>
    </row>
    <row r="36" spans="2:11" ht="15" customHeight="1">
      <c r="B36" s="249"/>
      <c r="C36" s="250"/>
      <c r="D36" s="248"/>
      <c r="E36" s="252" t="s">
        <v>57</v>
      </c>
      <c r="F36" s="248"/>
      <c r="G36" s="414" t="s">
        <v>2042</v>
      </c>
      <c r="H36" s="414"/>
      <c r="I36" s="414"/>
      <c r="J36" s="414"/>
      <c r="K36" s="246"/>
    </row>
    <row r="37" spans="2:11" ht="15" customHeight="1">
      <c r="B37" s="249"/>
      <c r="C37" s="250"/>
      <c r="D37" s="248"/>
      <c r="E37" s="252" t="s">
        <v>196</v>
      </c>
      <c r="F37" s="248"/>
      <c r="G37" s="414" t="s">
        <v>2043</v>
      </c>
      <c r="H37" s="414"/>
      <c r="I37" s="414"/>
      <c r="J37" s="414"/>
      <c r="K37" s="246"/>
    </row>
    <row r="38" spans="2:11" ht="15" customHeight="1">
      <c r="B38" s="249"/>
      <c r="C38" s="250"/>
      <c r="D38" s="248"/>
      <c r="E38" s="252" t="s">
        <v>197</v>
      </c>
      <c r="F38" s="248"/>
      <c r="G38" s="414" t="s">
        <v>2044</v>
      </c>
      <c r="H38" s="414"/>
      <c r="I38" s="414"/>
      <c r="J38" s="414"/>
      <c r="K38" s="246"/>
    </row>
    <row r="39" spans="2:11" ht="15" customHeight="1">
      <c r="B39" s="249"/>
      <c r="C39" s="250"/>
      <c r="D39" s="248"/>
      <c r="E39" s="252" t="s">
        <v>198</v>
      </c>
      <c r="F39" s="248"/>
      <c r="G39" s="414" t="s">
        <v>2045</v>
      </c>
      <c r="H39" s="414"/>
      <c r="I39" s="414"/>
      <c r="J39" s="414"/>
      <c r="K39" s="246"/>
    </row>
    <row r="40" spans="2:11" ht="15" customHeight="1">
      <c r="B40" s="249"/>
      <c r="C40" s="250"/>
      <c r="D40" s="248"/>
      <c r="E40" s="252" t="s">
        <v>2046</v>
      </c>
      <c r="F40" s="248"/>
      <c r="G40" s="414" t="s">
        <v>2047</v>
      </c>
      <c r="H40" s="414"/>
      <c r="I40" s="414"/>
      <c r="J40" s="414"/>
      <c r="K40" s="246"/>
    </row>
    <row r="41" spans="2:11" ht="15" customHeight="1">
      <c r="B41" s="249"/>
      <c r="C41" s="250"/>
      <c r="D41" s="248"/>
      <c r="E41" s="252"/>
      <c r="F41" s="248"/>
      <c r="G41" s="414" t="s">
        <v>2048</v>
      </c>
      <c r="H41" s="414"/>
      <c r="I41" s="414"/>
      <c r="J41" s="414"/>
      <c r="K41" s="246"/>
    </row>
    <row r="42" spans="2:11" ht="15" customHeight="1">
      <c r="B42" s="249"/>
      <c r="C42" s="250"/>
      <c r="D42" s="248"/>
      <c r="E42" s="252" t="s">
        <v>2049</v>
      </c>
      <c r="F42" s="248"/>
      <c r="G42" s="414" t="s">
        <v>2050</v>
      </c>
      <c r="H42" s="414"/>
      <c r="I42" s="414"/>
      <c r="J42" s="414"/>
      <c r="K42" s="246"/>
    </row>
    <row r="43" spans="2:11" ht="15" customHeight="1">
      <c r="B43" s="249"/>
      <c r="C43" s="250"/>
      <c r="D43" s="248"/>
      <c r="E43" s="252" t="s">
        <v>200</v>
      </c>
      <c r="F43" s="248"/>
      <c r="G43" s="414" t="s">
        <v>2051</v>
      </c>
      <c r="H43" s="414"/>
      <c r="I43" s="414"/>
      <c r="J43" s="414"/>
      <c r="K43" s="246"/>
    </row>
    <row r="44" spans="2:11" ht="12.75" customHeight="1">
      <c r="B44" s="249"/>
      <c r="C44" s="250"/>
      <c r="D44" s="248"/>
      <c r="E44" s="248"/>
      <c r="F44" s="248"/>
      <c r="G44" s="248"/>
      <c r="H44" s="248"/>
      <c r="I44" s="248"/>
      <c r="J44" s="248"/>
      <c r="K44" s="246"/>
    </row>
    <row r="45" spans="2:11" ht="15" customHeight="1">
      <c r="B45" s="249"/>
      <c r="C45" s="250"/>
      <c r="D45" s="414" t="s">
        <v>2052</v>
      </c>
      <c r="E45" s="414"/>
      <c r="F45" s="414"/>
      <c r="G45" s="414"/>
      <c r="H45" s="414"/>
      <c r="I45" s="414"/>
      <c r="J45" s="414"/>
      <c r="K45" s="246"/>
    </row>
    <row r="46" spans="2:11" ht="15" customHeight="1">
      <c r="B46" s="249"/>
      <c r="C46" s="250"/>
      <c r="D46" s="250"/>
      <c r="E46" s="414" t="s">
        <v>2053</v>
      </c>
      <c r="F46" s="414"/>
      <c r="G46" s="414"/>
      <c r="H46" s="414"/>
      <c r="I46" s="414"/>
      <c r="J46" s="414"/>
      <c r="K46" s="246"/>
    </row>
    <row r="47" spans="2:11" ht="15" customHeight="1">
      <c r="B47" s="249"/>
      <c r="C47" s="250"/>
      <c r="D47" s="250"/>
      <c r="E47" s="414" t="s">
        <v>2054</v>
      </c>
      <c r="F47" s="414"/>
      <c r="G47" s="414"/>
      <c r="H47" s="414"/>
      <c r="I47" s="414"/>
      <c r="J47" s="414"/>
      <c r="K47" s="246"/>
    </row>
    <row r="48" spans="2:11" ht="15" customHeight="1">
      <c r="B48" s="249"/>
      <c r="C48" s="250"/>
      <c r="D48" s="250"/>
      <c r="E48" s="414" t="s">
        <v>2055</v>
      </c>
      <c r="F48" s="414"/>
      <c r="G48" s="414"/>
      <c r="H48" s="414"/>
      <c r="I48" s="414"/>
      <c r="J48" s="414"/>
      <c r="K48" s="246"/>
    </row>
    <row r="49" spans="2:11" ht="15" customHeight="1">
      <c r="B49" s="249"/>
      <c r="C49" s="250"/>
      <c r="D49" s="414" t="s">
        <v>2056</v>
      </c>
      <c r="E49" s="414"/>
      <c r="F49" s="414"/>
      <c r="G49" s="414"/>
      <c r="H49" s="414"/>
      <c r="I49" s="414"/>
      <c r="J49" s="414"/>
      <c r="K49" s="246"/>
    </row>
    <row r="50" spans="2:11" ht="25.5" customHeight="1">
      <c r="B50" s="245"/>
      <c r="C50" s="416" t="s">
        <v>2057</v>
      </c>
      <c r="D50" s="416"/>
      <c r="E50" s="416"/>
      <c r="F50" s="416"/>
      <c r="G50" s="416"/>
      <c r="H50" s="416"/>
      <c r="I50" s="416"/>
      <c r="J50" s="416"/>
      <c r="K50" s="246"/>
    </row>
    <row r="51" spans="2:11" ht="5.25" customHeight="1">
      <c r="B51" s="245"/>
      <c r="C51" s="247"/>
      <c r="D51" s="247"/>
      <c r="E51" s="247"/>
      <c r="F51" s="247"/>
      <c r="G51" s="247"/>
      <c r="H51" s="247"/>
      <c r="I51" s="247"/>
      <c r="J51" s="247"/>
      <c r="K51" s="246"/>
    </row>
    <row r="52" spans="2:11" ht="15" customHeight="1">
      <c r="B52" s="245"/>
      <c r="C52" s="414" t="s">
        <v>2058</v>
      </c>
      <c r="D52" s="414"/>
      <c r="E52" s="414"/>
      <c r="F52" s="414"/>
      <c r="G52" s="414"/>
      <c r="H52" s="414"/>
      <c r="I52" s="414"/>
      <c r="J52" s="414"/>
      <c r="K52" s="246"/>
    </row>
    <row r="53" spans="2:11" ht="15" customHeight="1">
      <c r="B53" s="245"/>
      <c r="C53" s="414" t="s">
        <v>2059</v>
      </c>
      <c r="D53" s="414"/>
      <c r="E53" s="414"/>
      <c r="F53" s="414"/>
      <c r="G53" s="414"/>
      <c r="H53" s="414"/>
      <c r="I53" s="414"/>
      <c r="J53" s="414"/>
      <c r="K53" s="246"/>
    </row>
    <row r="54" spans="2:11" ht="12.75" customHeight="1">
      <c r="B54" s="245"/>
      <c r="C54" s="248"/>
      <c r="D54" s="248"/>
      <c r="E54" s="248"/>
      <c r="F54" s="248"/>
      <c r="G54" s="248"/>
      <c r="H54" s="248"/>
      <c r="I54" s="248"/>
      <c r="J54" s="248"/>
      <c r="K54" s="246"/>
    </row>
    <row r="55" spans="2:11" ht="15" customHeight="1">
      <c r="B55" s="245"/>
      <c r="C55" s="414" t="s">
        <v>2060</v>
      </c>
      <c r="D55" s="414"/>
      <c r="E55" s="414"/>
      <c r="F55" s="414"/>
      <c r="G55" s="414"/>
      <c r="H55" s="414"/>
      <c r="I55" s="414"/>
      <c r="J55" s="414"/>
      <c r="K55" s="246"/>
    </row>
    <row r="56" spans="2:11" ht="15" customHeight="1">
      <c r="B56" s="245"/>
      <c r="C56" s="250"/>
      <c r="D56" s="414" t="s">
        <v>2061</v>
      </c>
      <c r="E56" s="414"/>
      <c r="F56" s="414"/>
      <c r="G56" s="414"/>
      <c r="H56" s="414"/>
      <c r="I56" s="414"/>
      <c r="J56" s="414"/>
      <c r="K56" s="246"/>
    </row>
    <row r="57" spans="2:11" ht="15" customHeight="1">
      <c r="B57" s="245"/>
      <c r="C57" s="250"/>
      <c r="D57" s="414" t="s">
        <v>2062</v>
      </c>
      <c r="E57" s="414"/>
      <c r="F57" s="414"/>
      <c r="G57" s="414"/>
      <c r="H57" s="414"/>
      <c r="I57" s="414"/>
      <c r="J57" s="414"/>
      <c r="K57" s="246"/>
    </row>
    <row r="58" spans="2:11" ht="15" customHeight="1">
      <c r="B58" s="245"/>
      <c r="C58" s="250"/>
      <c r="D58" s="414" t="s">
        <v>2063</v>
      </c>
      <c r="E58" s="414"/>
      <c r="F58" s="414"/>
      <c r="G58" s="414"/>
      <c r="H58" s="414"/>
      <c r="I58" s="414"/>
      <c r="J58" s="414"/>
      <c r="K58" s="246"/>
    </row>
    <row r="59" spans="2:11" ht="15" customHeight="1">
      <c r="B59" s="245"/>
      <c r="C59" s="250"/>
      <c r="D59" s="414" t="s">
        <v>2064</v>
      </c>
      <c r="E59" s="414"/>
      <c r="F59" s="414"/>
      <c r="G59" s="414"/>
      <c r="H59" s="414"/>
      <c r="I59" s="414"/>
      <c r="J59" s="414"/>
      <c r="K59" s="246"/>
    </row>
    <row r="60" spans="2:11" ht="15" customHeight="1">
      <c r="B60" s="245"/>
      <c r="C60" s="250"/>
      <c r="D60" s="418" t="s">
        <v>2065</v>
      </c>
      <c r="E60" s="418"/>
      <c r="F60" s="418"/>
      <c r="G60" s="418"/>
      <c r="H60" s="418"/>
      <c r="I60" s="418"/>
      <c r="J60" s="418"/>
      <c r="K60" s="246"/>
    </row>
    <row r="61" spans="2:11" ht="15" customHeight="1">
      <c r="B61" s="245"/>
      <c r="C61" s="250"/>
      <c r="D61" s="414" t="s">
        <v>2066</v>
      </c>
      <c r="E61" s="414"/>
      <c r="F61" s="414"/>
      <c r="G61" s="414"/>
      <c r="H61" s="414"/>
      <c r="I61" s="414"/>
      <c r="J61" s="414"/>
      <c r="K61" s="246"/>
    </row>
    <row r="62" spans="2:11" ht="12.75" customHeight="1">
      <c r="B62" s="245"/>
      <c r="C62" s="250"/>
      <c r="D62" s="250"/>
      <c r="E62" s="253"/>
      <c r="F62" s="250"/>
      <c r="G62" s="250"/>
      <c r="H62" s="250"/>
      <c r="I62" s="250"/>
      <c r="J62" s="250"/>
      <c r="K62" s="246"/>
    </row>
    <row r="63" spans="2:11" ht="15" customHeight="1">
      <c r="B63" s="245"/>
      <c r="C63" s="250"/>
      <c r="D63" s="414" t="s">
        <v>2067</v>
      </c>
      <c r="E63" s="414"/>
      <c r="F63" s="414"/>
      <c r="G63" s="414"/>
      <c r="H63" s="414"/>
      <c r="I63" s="414"/>
      <c r="J63" s="414"/>
      <c r="K63" s="246"/>
    </row>
    <row r="64" spans="2:11" ht="15" customHeight="1">
      <c r="B64" s="245"/>
      <c r="C64" s="250"/>
      <c r="D64" s="418" t="s">
        <v>2068</v>
      </c>
      <c r="E64" s="418"/>
      <c r="F64" s="418"/>
      <c r="G64" s="418"/>
      <c r="H64" s="418"/>
      <c r="I64" s="418"/>
      <c r="J64" s="418"/>
      <c r="K64" s="246"/>
    </row>
    <row r="65" spans="2:11" ht="15" customHeight="1">
      <c r="B65" s="245"/>
      <c r="C65" s="250"/>
      <c r="D65" s="414" t="s">
        <v>2069</v>
      </c>
      <c r="E65" s="414"/>
      <c r="F65" s="414"/>
      <c r="G65" s="414"/>
      <c r="H65" s="414"/>
      <c r="I65" s="414"/>
      <c r="J65" s="414"/>
      <c r="K65" s="246"/>
    </row>
    <row r="66" spans="2:11" ht="15" customHeight="1">
      <c r="B66" s="245"/>
      <c r="C66" s="250"/>
      <c r="D66" s="414" t="s">
        <v>2070</v>
      </c>
      <c r="E66" s="414"/>
      <c r="F66" s="414"/>
      <c r="G66" s="414"/>
      <c r="H66" s="414"/>
      <c r="I66" s="414"/>
      <c r="J66" s="414"/>
      <c r="K66" s="246"/>
    </row>
    <row r="67" spans="2:11" ht="15" customHeight="1">
      <c r="B67" s="245"/>
      <c r="C67" s="250"/>
      <c r="D67" s="414" t="s">
        <v>2071</v>
      </c>
      <c r="E67" s="414"/>
      <c r="F67" s="414"/>
      <c r="G67" s="414"/>
      <c r="H67" s="414"/>
      <c r="I67" s="414"/>
      <c r="J67" s="414"/>
      <c r="K67" s="246"/>
    </row>
    <row r="68" spans="2:11" ht="15" customHeight="1">
      <c r="B68" s="245"/>
      <c r="C68" s="250"/>
      <c r="D68" s="414" t="s">
        <v>2072</v>
      </c>
      <c r="E68" s="414"/>
      <c r="F68" s="414"/>
      <c r="G68" s="414"/>
      <c r="H68" s="414"/>
      <c r="I68" s="414"/>
      <c r="J68" s="414"/>
      <c r="K68" s="246"/>
    </row>
    <row r="69" spans="2:11" ht="12.7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6"/>
    </row>
    <row r="70" spans="2:11" ht="18.75" customHeight="1">
      <c r="B70" s="257"/>
      <c r="C70" s="257"/>
      <c r="D70" s="257"/>
      <c r="E70" s="257"/>
      <c r="F70" s="257"/>
      <c r="G70" s="257"/>
      <c r="H70" s="257"/>
      <c r="I70" s="257"/>
      <c r="J70" s="257"/>
      <c r="K70" s="258"/>
    </row>
    <row r="71" spans="2:11" ht="18.75" customHeight="1"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  <row r="72" spans="2:11" ht="7.5" customHeight="1">
      <c r="B72" s="259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ht="45" customHeight="1">
      <c r="B73" s="262"/>
      <c r="C73" s="419" t="s">
        <v>108</v>
      </c>
      <c r="D73" s="419"/>
      <c r="E73" s="419"/>
      <c r="F73" s="419"/>
      <c r="G73" s="419"/>
      <c r="H73" s="419"/>
      <c r="I73" s="419"/>
      <c r="J73" s="419"/>
      <c r="K73" s="263"/>
    </row>
    <row r="74" spans="2:11" ht="17.25" customHeight="1">
      <c r="B74" s="262"/>
      <c r="C74" s="264" t="s">
        <v>2073</v>
      </c>
      <c r="D74" s="264"/>
      <c r="E74" s="264"/>
      <c r="F74" s="264" t="s">
        <v>2074</v>
      </c>
      <c r="G74" s="265"/>
      <c r="H74" s="264" t="s">
        <v>196</v>
      </c>
      <c r="I74" s="264" t="s">
        <v>61</v>
      </c>
      <c r="J74" s="264" t="s">
        <v>2075</v>
      </c>
      <c r="K74" s="263"/>
    </row>
    <row r="75" spans="2:11" ht="17.25" customHeight="1">
      <c r="B75" s="262"/>
      <c r="C75" s="266" t="s">
        <v>2076</v>
      </c>
      <c r="D75" s="266"/>
      <c r="E75" s="266"/>
      <c r="F75" s="267" t="s">
        <v>2077</v>
      </c>
      <c r="G75" s="268"/>
      <c r="H75" s="266"/>
      <c r="I75" s="266"/>
      <c r="J75" s="266" t="s">
        <v>2078</v>
      </c>
      <c r="K75" s="263"/>
    </row>
    <row r="76" spans="2:11" ht="5.25" customHeight="1">
      <c r="B76" s="262"/>
      <c r="C76" s="269"/>
      <c r="D76" s="269"/>
      <c r="E76" s="269"/>
      <c r="F76" s="269"/>
      <c r="G76" s="270"/>
      <c r="H76" s="269"/>
      <c r="I76" s="269"/>
      <c r="J76" s="269"/>
      <c r="K76" s="263"/>
    </row>
    <row r="77" spans="2:11" ht="15" customHeight="1">
      <c r="B77" s="262"/>
      <c r="C77" s="252" t="s">
        <v>57</v>
      </c>
      <c r="D77" s="269"/>
      <c r="E77" s="269"/>
      <c r="F77" s="271" t="s">
        <v>2079</v>
      </c>
      <c r="G77" s="270"/>
      <c r="H77" s="252" t="s">
        <v>2080</v>
      </c>
      <c r="I77" s="252" t="s">
        <v>2081</v>
      </c>
      <c r="J77" s="252">
        <v>20</v>
      </c>
      <c r="K77" s="263"/>
    </row>
    <row r="78" spans="2:11" ht="15" customHeight="1">
      <c r="B78" s="262"/>
      <c r="C78" s="252" t="s">
        <v>2082</v>
      </c>
      <c r="D78" s="252"/>
      <c r="E78" s="252"/>
      <c r="F78" s="271" t="s">
        <v>2079</v>
      </c>
      <c r="G78" s="270"/>
      <c r="H78" s="252" t="s">
        <v>2083</v>
      </c>
      <c r="I78" s="252" t="s">
        <v>2081</v>
      </c>
      <c r="J78" s="252">
        <v>120</v>
      </c>
      <c r="K78" s="263"/>
    </row>
    <row r="79" spans="2:11" ht="15" customHeight="1">
      <c r="B79" s="272"/>
      <c r="C79" s="252" t="s">
        <v>2084</v>
      </c>
      <c r="D79" s="252"/>
      <c r="E79" s="252"/>
      <c r="F79" s="271" t="s">
        <v>2085</v>
      </c>
      <c r="G79" s="270"/>
      <c r="H79" s="252" t="s">
        <v>2086</v>
      </c>
      <c r="I79" s="252" t="s">
        <v>2081</v>
      </c>
      <c r="J79" s="252">
        <v>50</v>
      </c>
      <c r="K79" s="263"/>
    </row>
    <row r="80" spans="2:11" ht="15" customHeight="1">
      <c r="B80" s="272"/>
      <c r="C80" s="252" t="s">
        <v>2087</v>
      </c>
      <c r="D80" s="252"/>
      <c r="E80" s="252"/>
      <c r="F80" s="271" t="s">
        <v>2079</v>
      </c>
      <c r="G80" s="270"/>
      <c r="H80" s="252" t="s">
        <v>2088</v>
      </c>
      <c r="I80" s="252" t="s">
        <v>2089</v>
      </c>
      <c r="J80" s="252"/>
      <c r="K80" s="263"/>
    </row>
    <row r="81" spans="2:11" ht="15" customHeight="1">
      <c r="B81" s="272"/>
      <c r="C81" s="273" t="s">
        <v>2090</v>
      </c>
      <c r="D81" s="273"/>
      <c r="E81" s="273"/>
      <c r="F81" s="274" t="s">
        <v>2085</v>
      </c>
      <c r="G81" s="273"/>
      <c r="H81" s="273" t="s">
        <v>2091</v>
      </c>
      <c r="I81" s="273" t="s">
        <v>2081</v>
      </c>
      <c r="J81" s="273">
        <v>15</v>
      </c>
      <c r="K81" s="263"/>
    </row>
    <row r="82" spans="2:11" ht="15" customHeight="1">
      <c r="B82" s="272"/>
      <c r="C82" s="273" t="s">
        <v>2092</v>
      </c>
      <c r="D82" s="273"/>
      <c r="E82" s="273"/>
      <c r="F82" s="274" t="s">
        <v>2085</v>
      </c>
      <c r="G82" s="273"/>
      <c r="H82" s="273" t="s">
        <v>2093</v>
      </c>
      <c r="I82" s="273" t="s">
        <v>2081</v>
      </c>
      <c r="J82" s="273">
        <v>15</v>
      </c>
      <c r="K82" s="263"/>
    </row>
    <row r="83" spans="2:11" ht="15" customHeight="1">
      <c r="B83" s="272"/>
      <c r="C83" s="273" t="s">
        <v>2094</v>
      </c>
      <c r="D83" s="273"/>
      <c r="E83" s="273"/>
      <c r="F83" s="274" t="s">
        <v>2085</v>
      </c>
      <c r="G83" s="273"/>
      <c r="H83" s="273" t="s">
        <v>2095</v>
      </c>
      <c r="I83" s="273" t="s">
        <v>2081</v>
      </c>
      <c r="J83" s="273">
        <v>20</v>
      </c>
      <c r="K83" s="263"/>
    </row>
    <row r="84" spans="2:11" ht="15" customHeight="1">
      <c r="B84" s="272"/>
      <c r="C84" s="273" t="s">
        <v>2096</v>
      </c>
      <c r="D84" s="273"/>
      <c r="E84" s="273"/>
      <c r="F84" s="274" t="s">
        <v>2085</v>
      </c>
      <c r="G84" s="273"/>
      <c r="H84" s="273" t="s">
        <v>2097</v>
      </c>
      <c r="I84" s="273" t="s">
        <v>2081</v>
      </c>
      <c r="J84" s="273">
        <v>20</v>
      </c>
      <c r="K84" s="263"/>
    </row>
    <row r="85" spans="2:11" ht="15" customHeight="1">
      <c r="B85" s="272"/>
      <c r="C85" s="252" t="s">
        <v>2098</v>
      </c>
      <c r="D85" s="252"/>
      <c r="E85" s="252"/>
      <c r="F85" s="271" t="s">
        <v>2085</v>
      </c>
      <c r="G85" s="270"/>
      <c r="H85" s="252" t="s">
        <v>2099</v>
      </c>
      <c r="I85" s="252" t="s">
        <v>2081</v>
      </c>
      <c r="J85" s="252">
        <v>50</v>
      </c>
      <c r="K85" s="263"/>
    </row>
    <row r="86" spans="2:11" ht="15" customHeight="1">
      <c r="B86" s="272"/>
      <c r="C86" s="252" t="s">
        <v>2100</v>
      </c>
      <c r="D86" s="252"/>
      <c r="E86" s="252"/>
      <c r="F86" s="271" t="s">
        <v>2085</v>
      </c>
      <c r="G86" s="270"/>
      <c r="H86" s="252" t="s">
        <v>2101</v>
      </c>
      <c r="I86" s="252" t="s">
        <v>2081</v>
      </c>
      <c r="J86" s="252">
        <v>20</v>
      </c>
      <c r="K86" s="263"/>
    </row>
    <row r="87" spans="2:11" ht="15" customHeight="1">
      <c r="B87" s="272"/>
      <c r="C87" s="252" t="s">
        <v>2102</v>
      </c>
      <c r="D87" s="252"/>
      <c r="E87" s="252"/>
      <c r="F87" s="271" t="s">
        <v>2085</v>
      </c>
      <c r="G87" s="270"/>
      <c r="H87" s="252" t="s">
        <v>2103</v>
      </c>
      <c r="I87" s="252" t="s">
        <v>2081</v>
      </c>
      <c r="J87" s="252">
        <v>20</v>
      </c>
      <c r="K87" s="263"/>
    </row>
    <row r="88" spans="2:11" ht="15" customHeight="1">
      <c r="B88" s="272"/>
      <c r="C88" s="252" t="s">
        <v>2104</v>
      </c>
      <c r="D88" s="252"/>
      <c r="E88" s="252"/>
      <c r="F88" s="271" t="s">
        <v>2085</v>
      </c>
      <c r="G88" s="270"/>
      <c r="H88" s="252" t="s">
        <v>2105</v>
      </c>
      <c r="I88" s="252" t="s">
        <v>2081</v>
      </c>
      <c r="J88" s="252">
        <v>50</v>
      </c>
      <c r="K88" s="263"/>
    </row>
    <row r="89" spans="2:11" ht="15" customHeight="1">
      <c r="B89" s="272"/>
      <c r="C89" s="252" t="s">
        <v>2106</v>
      </c>
      <c r="D89" s="252"/>
      <c r="E89" s="252"/>
      <c r="F89" s="271" t="s">
        <v>2085</v>
      </c>
      <c r="G89" s="270"/>
      <c r="H89" s="252" t="s">
        <v>2106</v>
      </c>
      <c r="I89" s="252" t="s">
        <v>2081</v>
      </c>
      <c r="J89" s="252">
        <v>50</v>
      </c>
      <c r="K89" s="263"/>
    </row>
    <row r="90" spans="2:11" ht="15" customHeight="1">
      <c r="B90" s="272"/>
      <c r="C90" s="252" t="s">
        <v>201</v>
      </c>
      <c r="D90" s="252"/>
      <c r="E90" s="252"/>
      <c r="F90" s="271" t="s">
        <v>2085</v>
      </c>
      <c r="G90" s="270"/>
      <c r="H90" s="252" t="s">
        <v>2107</v>
      </c>
      <c r="I90" s="252" t="s">
        <v>2081</v>
      </c>
      <c r="J90" s="252">
        <v>255</v>
      </c>
      <c r="K90" s="263"/>
    </row>
    <row r="91" spans="2:11" ht="15" customHeight="1">
      <c r="B91" s="272"/>
      <c r="C91" s="252" t="s">
        <v>2108</v>
      </c>
      <c r="D91" s="252"/>
      <c r="E91" s="252"/>
      <c r="F91" s="271" t="s">
        <v>2079</v>
      </c>
      <c r="G91" s="270"/>
      <c r="H91" s="252" t="s">
        <v>2109</v>
      </c>
      <c r="I91" s="252" t="s">
        <v>2110</v>
      </c>
      <c r="J91" s="252"/>
      <c r="K91" s="263"/>
    </row>
    <row r="92" spans="2:11" ht="15" customHeight="1">
      <c r="B92" s="272"/>
      <c r="C92" s="252" t="s">
        <v>2111</v>
      </c>
      <c r="D92" s="252"/>
      <c r="E92" s="252"/>
      <c r="F92" s="271" t="s">
        <v>2079</v>
      </c>
      <c r="G92" s="270"/>
      <c r="H92" s="252" t="s">
        <v>2112</v>
      </c>
      <c r="I92" s="252" t="s">
        <v>2113</v>
      </c>
      <c r="J92" s="252"/>
      <c r="K92" s="263"/>
    </row>
    <row r="93" spans="2:11" ht="15" customHeight="1">
      <c r="B93" s="272"/>
      <c r="C93" s="252" t="s">
        <v>2114</v>
      </c>
      <c r="D93" s="252"/>
      <c r="E93" s="252"/>
      <c r="F93" s="271" t="s">
        <v>2079</v>
      </c>
      <c r="G93" s="270"/>
      <c r="H93" s="252" t="s">
        <v>2114</v>
      </c>
      <c r="I93" s="252" t="s">
        <v>2113</v>
      </c>
      <c r="J93" s="252"/>
      <c r="K93" s="263"/>
    </row>
    <row r="94" spans="2:11" ht="15" customHeight="1">
      <c r="B94" s="272"/>
      <c r="C94" s="252" t="s">
        <v>42</v>
      </c>
      <c r="D94" s="252"/>
      <c r="E94" s="252"/>
      <c r="F94" s="271" t="s">
        <v>2079</v>
      </c>
      <c r="G94" s="270"/>
      <c r="H94" s="252" t="s">
        <v>2115</v>
      </c>
      <c r="I94" s="252" t="s">
        <v>2113</v>
      </c>
      <c r="J94" s="252"/>
      <c r="K94" s="263"/>
    </row>
    <row r="95" spans="2:11" ht="15" customHeight="1">
      <c r="B95" s="272"/>
      <c r="C95" s="252" t="s">
        <v>52</v>
      </c>
      <c r="D95" s="252"/>
      <c r="E95" s="252"/>
      <c r="F95" s="271" t="s">
        <v>2079</v>
      </c>
      <c r="G95" s="270"/>
      <c r="H95" s="252" t="s">
        <v>2116</v>
      </c>
      <c r="I95" s="252" t="s">
        <v>2113</v>
      </c>
      <c r="J95" s="252"/>
      <c r="K95" s="263"/>
    </row>
    <row r="96" spans="2:11" ht="15" customHeight="1">
      <c r="B96" s="275"/>
      <c r="C96" s="276"/>
      <c r="D96" s="276"/>
      <c r="E96" s="276"/>
      <c r="F96" s="276"/>
      <c r="G96" s="276"/>
      <c r="H96" s="276"/>
      <c r="I96" s="276"/>
      <c r="J96" s="276"/>
      <c r="K96" s="277"/>
    </row>
    <row r="97" spans="2:11" ht="18.75" customHeight="1">
      <c r="B97" s="278"/>
      <c r="C97" s="279"/>
      <c r="D97" s="279"/>
      <c r="E97" s="279"/>
      <c r="F97" s="279"/>
      <c r="G97" s="279"/>
      <c r="H97" s="279"/>
      <c r="I97" s="279"/>
      <c r="J97" s="279"/>
      <c r="K97" s="278"/>
    </row>
    <row r="98" spans="2:11" ht="18.75" customHeight="1"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spans="2:11" ht="7.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61"/>
    </row>
    <row r="100" spans="2:11" ht="45" customHeight="1">
      <c r="B100" s="262"/>
      <c r="C100" s="419" t="s">
        <v>2117</v>
      </c>
      <c r="D100" s="419"/>
      <c r="E100" s="419"/>
      <c r="F100" s="419"/>
      <c r="G100" s="419"/>
      <c r="H100" s="419"/>
      <c r="I100" s="419"/>
      <c r="J100" s="419"/>
      <c r="K100" s="263"/>
    </row>
    <row r="101" spans="2:11" ht="17.25" customHeight="1">
      <c r="B101" s="262"/>
      <c r="C101" s="264" t="s">
        <v>2073</v>
      </c>
      <c r="D101" s="264"/>
      <c r="E101" s="264"/>
      <c r="F101" s="264" t="s">
        <v>2074</v>
      </c>
      <c r="G101" s="265"/>
      <c r="H101" s="264" t="s">
        <v>196</v>
      </c>
      <c r="I101" s="264" t="s">
        <v>61</v>
      </c>
      <c r="J101" s="264" t="s">
        <v>2075</v>
      </c>
      <c r="K101" s="263"/>
    </row>
    <row r="102" spans="2:11" ht="17.25" customHeight="1">
      <c r="B102" s="262"/>
      <c r="C102" s="266" t="s">
        <v>2076</v>
      </c>
      <c r="D102" s="266"/>
      <c r="E102" s="266"/>
      <c r="F102" s="267" t="s">
        <v>2077</v>
      </c>
      <c r="G102" s="268"/>
      <c r="H102" s="266"/>
      <c r="I102" s="266"/>
      <c r="J102" s="266" t="s">
        <v>2078</v>
      </c>
      <c r="K102" s="263"/>
    </row>
    <row r="103" spans="2:11" ht="5.25" customHeight="1">
      <c r="B103" s="262"/>
      <c r="C103" s="264"/>
      <c r="D103" s="264"/>
      <c r="E103" s="264"/>
      <c r="F103" s="264"/>
      <c r="G103" s="280"/>
      <c r="H103" s="264"/>
      <c r="I103" s="264"/>
      <c r="J103" s="264"/>
      <c r="K103" s="263"/>
    </row>
    <row r="104" spans="2:11" ht="15" customHeight="1">
      <c r="B104" s="262"/>
      <c r="C104" s="252" t="s">
        <v>57</v>
      </c>
      <c r="D104" s="269"/>
      <c r="E104" s="269"/>
      <c r="F104" s="271" t="s">
        <v>2079</v>
      </c>
      <c r="G104" s="280"/>
      <c r="H104" s="252" t="s">
        <v>2118</v>
      </c>
      <c r="I104" s="252" t="s">
        <v>2081</v>
      </c>
      <c r="J104" s="252">
        <v>20</v>
      </c>
      <c r="K104" s="263"/>
    </row>
    <row r="105" spans="2:11" ht="15" customHeight="1">
      <c r="B105" s="262"/>
      <c r="C105" s="252" t="s">
        <v>2082</v>
      </c>
      <c r="D105" s="252"/>
      <c r="E105" s="252"/>
      <c r="F105" s="271" t="s">
        <v>2079</v>
      </c>
      <c r="G105" s="252"/>
      <c r="H105" s="252" t="s">
        <v>2118</v>
      </c>
      <c r="I105" s="252" t="s">
        <v>2081</v>
      </c>
      <c r="J105" s="252">
        <v>120</v>
      </c>
      <c r="K105" s="263"/>
    </row>
    <row r="106" spans="2:11" ht="15" customHeight="1">
      <c r="B106" s="272"/>
      <c r="C106" s="252" t="s">
        <v>2084</v>
      </c>
      <c r="D106" s="252"/>
      <c r="E106" s="252"/>
      <c r="F106" s="271" t="s">
        <v>2085</v>
      </c>
      <c r="G106" s="252"/>
      <c r="H106" s="252" t="s">
        <v>2118</v>
      </c>
      <c r="I106" s="252" t="s">
        <v>2081</v>
      </c>
      <c r="J106" s="252">
        <v>50</v>
      </c>
      <c r="K106" s="263"/>
    </row>
    <row r="107" spans="2:11" ht="15" customHeight="1">
      <c r="B107" s="272"/>
      <c r="C107" s="252" t="s">
        <v>2087</v>
      </c>
      <c r="D107" s="252"/>
      <c r="E107" s="252"/>
      <c r="F107" s="271" t="s">
        <v>2079</v>
      </c>
      <c r="G107" s="252"/>
      <c r="H107" s="252" t="s">
        <v>2118</v>
      </c>
      <c r="I107" s="252" t="s">
        <v>2089</v>
      </c>
      <c r="J107" s="252"/>
      <c r="K107" s="263"/>
    </row>
    <row r="108" spans="2:11" ht="15" customHeight="1">
      <c r="B108" s="272"/>
      <c r="C108" s="252" t="s">
        <v>2098</v>
      </c>
      <c r="D108" s="252"/>
      <c r="E108" s="252"/>
      <c r="F108" s="271" t="s">
        <v>2085</v>
      </c>
      <c r="G108" s="252"/>
      <c r="H108" s="252" t="s">
        <v>2118</v>
      </c>
      <c r="I108" s="252" t="s">
        <v>2081</v>
      </c>
      <c r="J108" s="252">
        <v>50</v>
      </c>
      <c r="K108" s="263"/>
    </row>
    <row r="109" spans="2:11" ht="15" customHeight="1">
      <c r="B109" s="272"/>
      <c r="C109" s="252" t="s">
        <v>2106</v>
      </c>
      <c r="D109" s="252"/>
      <c r="E109" s="252"/>
      <c r="F109" s="271" t="s">
        <v>2085</v>
      </c>
      <c r="G109" s="252"/>
      <c r="H109" s="252" t="s">
        <v>2118</v>
      </c>
      <c r="I109" s="252" t="s">
        <v>2081</v>
      </c>
      <c r="J109" s="252">
        <v>50</v>
      </c>
      <c r="K109" s="263"/>
    </row>
    <row r="110" spans="2:11" ht="15" customHeight="1">
      <c r="B110" s="272"/>
      <c r="C110" s="252" t="s">
        <v>2104</v>
      </c>
      <c r="D110" s="252"/>
      <c r="E110" s="252"/>
      <c r="F110" s="271" t="s">
        <v>2085</v>
      </c>
      <c r="G110" s="252"/>
      <c r="H110" s="252" t="s">
        <v>2118</v>
      </c>
      <c r="I110" s="252" t="s">
        <v>2081</v>
      </c>
      <c r="J110" s="252">
        <v>50</v>
      </c>
      <c r="K110" s="263"/>
    </row>
    <row r="111" spans="2:11" ht="15" customHeight="1">
      <c r="B111" s="272"/>
      <c r="C111" s="252" t="s">
        <v>57</v>
      </c>
      <c r="D111" s="252"/>
      <c r="E111" s="252"/>
      <c r="F111" s="271" t="s">
        <v>2079</v>
      </c>
      <c r="G111" s="252"/>
      <c r="H111" s="252" t="s">
        <v>2119</v>
      </c>
      <c r="I111" s="252" t="s">
        <v>2081</v>
      </c>
      <c r="J111" s="252">
        <v>20</v>
      </c>
      <c r="K111" s="263"/>
    </row>
    <row r="112" spans="2:11" ht="15" customHeight="1">
      <c r="B112" s="272"/>
      <c r="C112" s="252" t="s">
        <v>2120</v>
      </c>
      <c r="D112" s="252"/>
      <c r="E112" s="252"/>
      <c r="F112" s="271" t="s">
        <v>2079</v>
      </c>
      <c r="G112" s="252"/>
      <c r="H112" s="252" t="s">
        <v>2121</v>
      </c>
      <c r="I112" s="252" t="s">
        <v>2081</v>
      </c>
      <c r="J112" s="252">
        <v>120</v>
      </c>
      <c r="K112" s="263"/>
    </row>
    <row r="113" spans="2:11" ht="15" customHeight="1">
      <c r="B113" s="272"/>
      <c r="C113" s="252" t="s">
        <v>42</v>
      </c>
      <c r="D113" s="252"/>
      <c r="E113" s="252"/>
      <c r="F113" s="271" t="s">
        <v>2079</v>
      </c>
      <c r="G113" s="252"/>
      <c r="H113" s="252" t="s">
        <v>2122</v>
      </c>
      <c r="I113" s="252" t="s">
        <v>2113</v>
      </c>
      <c r="J113" s="252"/>
      <c r="K113" s="263"/>
    </row>
    <row r="114" spans="2:11" ht="15" customHeight="1">
      <c r="B114" s="272"/>
      <c r="C114" s="252" t="s">
        <v>52</v>
      </c>
      <c r="D114" s="252"/>
      <c r="E114" s="252"/>
      <c r="F114" s="271" t="s">
        <v>2079</v>
      </c>
      <c r="G114" s="252"/>
      <c r="H114" s="252" t="s">
        <v>2123</v>
      </c>
      <c r="I114" s="252" t="s">
        <v>2113</v>
      </c>
      <c r="J114" s="252"/>
      <c r="K114" s="263"/>
    </row>
    <row r="115" spans="2:11" ht="15" customHeight="1">
      <c r="B115" s="272"/>
      <c r="C115" s="252" t="s">
        <v>61</v>
      </c>
      <c r="D115" s="252"/>
      <c r="E115" s="252"/>
      <c r="F115" s="271" t="s">
        <v>2079</v>
      </c>
      <c r="G115" s="252"/>
      <c r="H115" s="252" t="s">
        <v>2124</v>
      </c>
      <c r="I115" s="252" t="s">
        <v>2125</v>
      </c>
      <c r="J115" s="252"/>
      <c r="K115" s="263"/>
    </row>
    <row r="116" spans="2:11" ht="15" customHeight="1">
      <c r="B116" s="275"/>
      <c r="C116" s="281"/>
      <c r="D116" s="281"/>
      <c r="E116" s="281"/>
      <c r="F116" s="281"/>
      <c r="G116" s="281"/>
      <c r="H116" s="281"/>
      <c r="I116" s="281"/>
      <c r="J116" s="281"/>
      <c r="K116" s="277"/>
    </row>
    <row r="117" spans="2:11" ht="18.75" customHeight="1">
      <c r="B117" s="282"/>
      <c r="C117" s="248"/>
      <c r="D117" s="248"/>
      <c r="E117" s="248"/>
      <c r="F117" s="283"/>
      <c r="G117" s="248"/>
      <c r="H117" s="248"/>
      <c r="I117" s="248"/>
      <c r="J117" s="248"/>
      <c r="K117" s="282"/>
    </row>
    <row r="118" spans="2:11" ht="18.75" customHeight="1"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</row>
    <row r="119" spans="2:11" ht="7.5" customHeight="1">
      <c r="B119" s="284"/>
      <c r="C119" s="285"/>
      <c r="D119" s="285"/>
      <c r="E119" s="285"/>
      <c r="F119" s="285"/>
      <c r="G119" s="285"/>
      <c r="H119" s="285"/>
      <c r="I119" s="285"/>
      <c r="J119" s="285"/>
      <c r="K119" s="286"/>
    </row>
    <row r="120" spans="2:11" ht="45" customHeight="1">
      <c r="B120" s="287"/>
      <c r="C120" s="415" t="s">
        <v>2126</v>
      </c>
      <c r="D120" s="415"/>
      <c r="E120" s="415"/>
      <c r="F120" s="415"/>
      <c r="G120" s="415"/>
      <c r="H120" s="415"/>
      <c r="I120" s="415"/>
      <c r="J120" s="415"/>
      <c r="K120" s="288"/>
    </row>
    <row r="121" spans="2:11" ht="17.25" customHeight="1">
      <c r="B121" s="289"/>
      <c r="C121" s="264" t="s">
        <v>2073</v>
      </c>
      <c r="D121" s="264"/>
      <c r="E121" s="264"/>
      <c r="F121" s="264" t="s">
        <v>2074</v>
      </c>
      <c r="G121" s="265"/>
      <c r="H121" s="264" t="s">
        <v>196</v>
      </c>
      <c r="I121" s="264" t="s">
        <v>61</v>
      </c>
      <c r="J121" s="264" t="s">
        <v>2075</v>
      </c>
      <c r="K121" s="290"/>
    </row>
    <row r="122" spans="2:11" ht="17.25" customHeight="1">
      <c r="B122" s="289"/>
      <c r="C122" s="266" t="s">
        <v>2076</v>
      </c>
      <c r="D122" s="266"/>
      <c r="E122" s="266"/>
      <c r="F122" s="267" t="s">
        <v>2077</v>
      </c>
      <c r="G122" s="268"/>
      <c r="H122" s="266"/>
      <c r="I122" s="266"/>
      <c r="J122" s="266" t="s">
        <v>2078</v>
      </c>
      <c r="K122" s="290"/>
    </row>
    <row r="123" spans="2:11" ht="5.25" customHeight="1">
      <c r="B123" s="291"/>
      <c r="C123" s="269"/>
      <c r="D123" s="269"/>
      <c r="E123" s="269"/>
      <c r="F123" s="269"/>
      <c r="G123" s="252"/>
      <c r="H123" s="269"/>
      <c r="I123" s="269"/>
      <c r="J123" s="269"/>
      <c r="K123" s="292"/>
    </row>
    <row r="124" spans="2:11" ht="15" customHeight="1">
      <c r="B124" s="291"/>
      <c r="C124" s="252" t="s">
        <v>2082</v>
      </c>
      <c r="D124" s="269"/>
      <c r="E124" s="269"/>
      <c r="F124" s="271" t="s">
        <v>2079</v>
      </c>
      <c r="G124" s="252"/>
      <c r="H124" s="252" t="s">
        <v>2118</v>
      </c>
      <c r="I124" s="252" t="s">
        <v>2081</v>
      </c>
      <c r="J124" s="252">
        <v>120</v>
      </c>
      <c r="K124" s="293"/>
    </row>
    <row r="125" spans="2:11" ht="15" customHeight="1">
      <c r="B125" s="291"/>
      <c r="C125" s="252" t="s">
        <v>2127</v>
      </c>
      <c r="D125" s="252"/>
      <c r="E125" s="252"/>
      <c r="F125" s="271" t="s">
        <v>2079</v>
      </c>
      <c r="G125" s="252"/>
      <c r="H125" s="252" t="s">
        <v>2128</v>
      </c>
      <c r="I125" s="252" t="s">
        <v>2081</v>
      </c>
      <c r="J125" s="252" t="s">
        <v>2129</v>
      </c>
      <c r="K125" s="293"/>
    </row>
    <row r="126" spans="2:11" ht="15" customHeight="1">
      <c r="B126" s="291"/>
      <c r="C126" s="252" t="s">
        <v>87</v>
      </c>
      <c r="D126" s="252"/>
      <c r="E126" s="252"/>
      <c r="F126" s="271" t="s">
        <v>2079</v>
      </c>
      <c r="G126" s="252"/>
      <c r="H126" s="252" t="s">
        <v>2130</v>
      </c>
      <c r="I126" s="252" t="s">
        <v>2081</v>
      </c>
      <c r="J126" s="252" t="s">
        <v>2129</v>
      </c>
      <c r="K126" s="293"/>
    </row>
    <row r="127" spans="2:11" ht="15" customHeight="1">
      <c r="B127" s="291"/>
      <c r="C127" s="252" t="s">
        <v>2090</v>
      </c>
      <c r="D127" s="252"/>
      <c r="E127" s="252"/>
      <c r="F127" s="271" t="s">
        <v>2085</v>
      </c>
      <c r="G127" s="252"/>
      <c r="H127" s="252" t="s">
        <v>2091</v>
      </c>
      <c r="I127" s="252" t="s">
        <v>2081</v>
      </c>
      <c r="J127" s="252">
        <v>15</v>
      </c>
      <c r="K127" s="293"/>
    </row>
    <row r="128" spans="2:11" ht="15" customHeight="1">
      <c r="B128" s="291"/>
      <c r="C128" s="273" t="s">
        <v>2092</v>
      </c>
      <c r="D128" s="273"/>
      <c r="E128" s="273"/>
      <c r="F128" s="274" t="s">
        <v>2085</v>
      </c>
      <c r="G128" s="273"/>
      <c r="H128" s="273" t="s">
        <v>2093</v>
      </c>
      <c r="I128" s="273" t="s">
        <v>2081</v>
      </c>
      <c r="J128" s="273">
        <v>15</v>
      </c>
      <c r="K128" s="293"/>
    </row>
    <row r="129" spans="2:11" ht="15" customHeight="1">
      <c r="B129" s="291"/>
      <c r="C129" s="273" t="s">
        <v>2094</v>
      </c>
      <c r="D129" s="273"/>
      <c r="E129" s="273"/>
      <c r="F129" s="274" t="s">
        <v>2085</v>
      </c>
      <c r="G129" s="273"/>
      <c r="H129" s="273" t="s">
        <v>2095</v>
      </c>
      <c r="I129" s="273" t="s">
        <v>2081</v>
      </c>
      <c r="J129" s="273">
        <v>20</v>
      </c>
      <c r="K129" s="293"/>
    </row>
    <row r="130" spans="2:11" ht="15" customHeight="1">
      <c r="B130" s="291"/>
      <c r="C130" s="273" t="s">
        <v>2096</v>
      </c>
      <c r="D130" s="273"/>
      <c r="E130" s="273"/>
      <c r="F130" s="274" t="s">
        <v>2085</v>
      </c>
      <c r="G130" s="273"/>
      <c r="H130" s="273" t="s">
        <v>2097</v>
      </c>
      <c r="I130" s="273" t="s">
        <v>2081</v>
      </c>
      <c r="J130" s="273">
        <v>20</v>
      </c>
      <c r="K130" s="293"/>
    </row>
    <row r="131" spans="2:11" ht="15" customHeight="1">
      <c r="B131" s="291"/>
      <c r="C131" s="252" t="s">
        <v>2084</v>
      </c>
      <c r="D131" s="252"/>
      <c r="E131" s="252"/>
      <c r="F131" s="271" t="s">
        <v>2085</v>
      </c>
      <c r="G131" s="252"/>
      <c r="H131" s="252" t="s">
        <v>2118</v>
      </c>
      <c r="I131" s="252" t="s">
        <v>2081</v>
      </c>
      <c r="J131" s="252">
        <v>50</v>
      </c>
      <c r="K131" s="293"/>
    </row>
    <row r="132" spans="2:11" ht="15" customHeight="1">
      <c r="B132" s="291"/>
      <c r="C132" s="252" t="s">
        <v>2098</v>
      </c>
      <c r="D132" s="252"/>
      <c r="E132" s="252"/>
      <c r="F132" s="271" t="s">
        <v>2085</v>
      </c>
      <c r="G132" s="252"/>
      <c r="H132" s="252" t="s">
        <v>2118</v>
      </c>
      <c r="I132" s="252" t="s">
        <v>2081</v>
      </c>
      <c r="J132" s="252">
        <v>50</v>
      </c>
      <c r="K132" s="293"/>
    </row>
    <row r="133" spans="2:11" ht="15" customHeight="1">
      <c r="B133" s="291"/>
      <c r="C133" s="252" t="s">
        <v>2104</v>
      </c>
      <c r="D133" s="252"/>
      <c r="E133" s="252"/>
      <c r="F133" s="271" t="s">
        <v>2085</v>
      </c>
      <c r="G133" s="252"/>
      <c r="H133" s="252" t="s">
        <v>2118</v>
      </c>
      <c r="I133" s="252" t="s">
        <v>2081</v>
      </c>
      <c r="J133" s="252">
        <v>50</v>
      </c>
      <c r="K133" s="293"/>
    </row>
    <row r="134" spans="2:11" ht="15" customHeight="1">
      <c r="B134" s="291"/>
      <c r="C134" s="252" t="s">
        <v>2106</v>
      </c>
      <c r="D134" s="252"/>
      <c r="E134" s="252"/>
      <c r="F134" s="271" t="s">
        <v>2085</v>
      </c>
      <c r="G134" s="252"/>
      <c r="H134" s="252" t="s">
        <v>2118</v>
      </c>
      <c r="I134" s="252" t="s">
        <v>2081</v>
      </c>
      <c r="J134" s="252">
        <v>50</v>
      </c>
      <c r="K134" s="293"/>
    </row>
    <row r="135" spans="2:11" ht="15" customHeight="1">
      <c r="B135" s="291"/>
      <c r="C135" s="252" t="s">
        <v>201</v>
      </c>
      <c r="D135" s="252"/>
      <c r="E135" s="252"/>
      <c r="F135" s="271" t="s">
        <v>2085</v>
      </c>
      <c r="G135" s="252"/>
      <c r="H135" s="252" t="s">
        <v>2131</v>
      </c>
      <c r="I135" s="252" t="s">
        <v>2081</v>
      </c>
      <c r="J135" s="252">
        <v>255</v>
      </c>
      <c r="K135" s="293"/>
    </row>
    <row r="136" spans="2:11" ht="15" customHeight="1">
      <c r="B136" s="291"/>
      <c r="C136" s="252" t="s">
        <v>2108</v>
      </c>
      <c r="D136" s="252"/>
      <c r="E136" s="252"/>
      <c r="F136" s="271" t="s">
        <v>2079</v>
      </c>
      <c r="G136" s="252"/>
      <c r="H136" s="252" t="s">
        <v>2132</v>
      </c>
      <c r="I136" s="252" t="s">
        <v>2110</v>
      </c>
      <c r="J136" s="252"/>
      <c r="K136" s="293"/>
    </row>
    <row r="137" spans="2:11" ht="15" customHeight="1">
      <c r="B137" s="291"/>
      <c r="C137" s="252" t="s">
        <v>2111</v>
      </c>
      <c r="D137" s="252"/>
      <c r="E137" s="252"/>
      <c r="F137" s="271" t="s">
        <v>2079</v>
      </c>
      <c r="G137" s="252"/>
      <c r="H137" s="252" t="s">
        <v>2133</v>
      </c>
      <c r="I137" s="252" t="s">
        <v>2113</v>
      </c>
      <c r="J137" s="252"/>
      <c r="K137" s="293"/>
    </row>
    <row r="138" spans="2:11" ht="15" customHeight="1">
      <c r="B138" s="291"/>
      <c r="C138" s="252" t="s">
        <v>2114</v>
      </c>
      <c r="D138" s="252"/>
      <c r="E138" s="252"/>
      <c r="F138" s="271" t="s">
        <v>2079</v>
      </c>
      <c r="G138" s="252"/>
      <c r="H138" s="252" t="s">
        <v>2114</v>
      </c>
      <c r="I138" s="252" t="s">
        <v>2113</v>
      </c>
      <c r="J138" s="252"/>
      <c r="K138" s="293"/>
    </row>
    <row r="139" spans="2:11" ht="15" customHeight="1">
      <c r="B139" s="291"/>
      <c r="C139" s="252" t="s">
        <v>42</v>
      </c>
      <c r="D139" s="252"/>
      <c r="E139" s="252"/>
      <c r="F139" s="271" t="s">
        <v>2079</v>
      </c>
      <c r="G139" s="252"/>
      <c r="H139" s="252" t="s">
        <v>2134</v>
      </c>
      <c r="I139" s="252" t="s">
        <v>2113</v>
      </c>
      <c r="J139" s="252"/>
      <c r="K139" s="293"/>
    </row>
    <row r="140" spans="2:11" ht="15" customHeight="1">
      <c r="B140" s="291"/>
      <c r="C140" s="252" t="s">
        <v>2135</v>
      </c>
      <c r="D140" s="252"/>
      <c r="E140" s="252"/>
      <c r="F140" s="271" t="s">
        <v>2079</v>
      </c>
      <c r="G140" s="252"/>
      <c r="H140" s="252" t="s">
        <v>2136</v>
      </c>
      <c r="I140" s="252" t="s">
        <v>2113</v>
      </c>
      <c r="J140" s="252"/>
      <c r="K140" s="293"/>
    </row>
    <row r="141" spans="2:11" ht="15" customHeight="1">
      <c r="B141" s="294"/>
      <c r="C141" s="295"/>
      <c r="D141" s="295"/>
      <c r="E141" s="295"/>
      <c r="F141" s="295"/>
      <c r="G141" s="295"/>
      <c r="H141" s="295"/>
      <c r="I141" s="295"/>
      <c r="J141" s="295"/>
      <c r="K141" s="296"/>
    </row>
    <row r="142" spans="2:11" ht="18.75" customHeight="1">
      <c r="B142" s="248"/>
      <c r="C142" s="248"/>
      <c r="D142" s="248"/>
      <c r="E142" s="248"/>
      <c r="F142" s="283"/>
      <c r="G142" s="248"/>
      <c r="H142" s="248"/>
      <c r="I142" s="248"/>
      <c r="J142" s="248"/>
      <c r="K142" s="248"/>
    </row>
    <row r="143" spans="2:11" ht="18.75" customHeight="1"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</row>
    <row r="144" spans="2:11" ht="7.5" customHeigh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1"/>
    </row>
    <row r="145" spans="2:11" ht="45" customHeight="1">
      <c r="B145" s="262"/>
      <c r="C145" s="419" t="s">
        <v>2137</v>
      </c>
      <c r="D145" s="419"/>
      <c r="E145" s="419"/>
      <c r="F145" s="419"/>
      <c r="G145" s="419"/>
      <c r="H145" s="419"/>
      <c r="I145" s="419"/>
      <c r="J145" s="419"/>
      <c r="K145" s="263"/>
    </row>
    <row r="146" spans="2:11" ht="17.25" customHeight="1">
      <c r="B146" s="262"/>
      <c r="C146" s="264" t="s">
        <v>2073</v>
      </c>
      <c r="D146" s="264"/>
      <c r="E146" s="264"/>
      <c r="F146" s="264" t="s">
        <v>2074</v>
      </c>
      <c r="G146" s="265"/>
      <c r="H146" s="264" t="s">
        <v>196</v>
      </c>
      <c r="I146" s="264" t="s">
        <v>61</v>
      </c>
      <c r="J146" s="264" t="s">
        <v>2075</v>
      </c>
      <c r="K146" s="263"/>
    </row>
    <row r="147" spans="2:11" ht="17.25" customHeight="1">
      <c r="B147" s="262"/>
      <c r="C147" s="266" t="s">
        <v>2076</v>
      </c>
      <c r="D147" s="266"/>
      <c r="E147" s="266"/>
      <c r="F147" s="267" t="s">
        <v>2077</v>
      </c>
      <c r="G147" s="268"/>
      <c r="H147" s="266"/>
      <c r="I147" s="266"/>
      <c r="J147" s="266" t="s">
        <v>2078</v>
      </c>
      <c r="K147" s="263"/>
    </row>
    <row r="148" spans="2:11" ht="5.25" customHeight="1">
      <c r="B148" s="272"/>
      <c r="C148" s="269"/>
      <c r="D148" s="269"/>
      <c r="E148" s="269"/>
      <c r="F148" s="269"/>
      <c r="G148" s="270"/>
      <c r="H148" s="269"/>
      <c r="I148" s="269"/>
      <c r="J148" s="269"/>
      <c r="K148" s="293"/>
    </row>
    <row r="149" spans="2:11" ht="15" customHeight="1">
      <c r="B149" s="272"/>
      <c r="C149" s="297" t="s">
        <v>2082</v>
      </c>
      <c r="D149" s="252"/>
      <c r="E149" s="252"/>
      <c r="F149" s="298" t="s">
        <v>2079</v>
      </c>
      <c r="G149" s="252"/>
      <c r="H149" s="297" t="s">
        <v>2118</v>
      </c>
      <c r="I149" s="297" t="s">
        <v>2081</v>
      </c>
      <c r="J149" s="297">
        <v>120</v>
      </c>
      <c r="K149" s="293"/>
    </row>
    <row r="150" spans="2:11" ht="15" customHeight="1">
      <c r="B150" s="272"/>
      <c r="C150" s="297" t="s">
        <v>2127</v>
      </c>
      <c r="D150" s="252"/>
      <c r="E150" s="252"/>
      <c r="F150" s="298" t="s">
        <v>2079</v>
      </c>
      <c r="G150" s="252"/>
      <c r="H150" s="297" t="s">
        <v>2138</v>
      </c>
      <c r="I150" s="297" t="s">
        <v>2081</v>
      </c>
      <c r="J150" s="297" t="s">
        <v>2129</v>
      </c>
      <c r="K150" s="293"/>
    </row>
    <row r="151" spans="2:11" ht="15" customHeight="1">
      <c r="B151" s="272"/>
      <c r="C151" s="297" t="s">
        <v>87</v>
      </c>
      <c r="D151" s="252"/>
      <c r="E151" s="252"/>
      <c r="F151" s="298" t="s">
        <v>2079</v>
      </c>
      <c r="G151" s="252"/>
      <c r="H151" s="297" t="s">
        <v>2139</v>
      </c>
      <c r="I151" s="297" t="s">
        <v>2081</v>
      </c>
      <c r="J151" s="297" t="s">
        <v>2129</v>
      </c>
      <c r="K151" s="293"/>
    </row>
    <row r="152" spans="2:11" ht="15" customHeight="1">
      <c r="B152" s="272"/>
      <c r="C152" s="297" t="s">
        <v>2084</v>
      </c>
      <c r="D152" s="252"/>
      <c r="E152" s="252"/>
      <c r="F152" s="298" t="s">
        <v>2085</v>
      </c>
      <c r="G152" s="252"/>
      <c r="H152" s="297" t="s">
        <v>2118</v>
      </c>
      <c r="I152" s="297" t="s">
        <v>2081</v>
      </c>
      <c r="J152" s="297">
        <v>50</v>
      </c>
      <c r="K152" s="293"/>
    </row>
    <row r="153" spans="2:11" ht="15" customHeight="1">
      <c r="B153" s="272"/>
      <c r="C153" s="297" t="s">
        <v>2087</v>
      </c>
      <c r="D153" s="252"/>
      <c r="E153" s="252"/>
      <c r="F153" s="298" t="s">
        <v>2079</v>
      </c>
      <c r="G153" s="252"/>
      <c r="H153" s="297" t="s">
        <v>2118</v>
      </c>
      <c r="I153" s="297" t="s">
        <v>2089</v>
      </c>
      <c r="J153" s="297"/>
      <c r="K153" s="293"/>
    </row>
    <row r="154" spans="2:11" ht="15" customHeight="1">
      <c r="B154" s="272"/>
      <c r="C154" s="297" t="s">
        <v>2098</v>
      </c>
      <c r="D154" s="252"/>
      <c r="E154" s="252"/>
      <c r="F154" s="298" t="s">
        <v>2085</v>
      </c>
      <c r="G154" s="252"/>
      <c r="H154" s="297" t="s">
        <v>2118</v>
      </c>
      <c r="I154" s="297" t="s">
        <v>2081</v>
      </c>
      <c r="J154" s="297">
        <v>50</v>
      </c>
      <c r="K154" s="293"/>
    </row>
    <row r="155" spans="2:11" ht="15" customHeight="1">
      <c r="B155" s="272"/>
      <c r="C155" s="297" t="s">
        <v>2106</v>
      </c>
      <c r="D155" s="252"/>
      <c r="E155" s="252"/>
      <c r="F155" s="298" t="s">
        <v>2085</v>
      </c>
      <c r="G155" s="252"/>
      <c r="H155" s="297" t="s">
        <v>2118</v>
      </c>
      <c r="I155" s="297" t="s">
        <v>2081</v>
      </c>
      <c r="J155" s="297">
        <v>50</v>
      </c>
      <c r="K155" s="293"/>
    </row>
    <row r="156" spans="2:11" ht="15" customHeight="1">
      <c r="B156" s="272"/>
      <c r="C156" s="297" t="s">
        <v>2104</v>
      </c>
      <c r="D156" s="252"/>
      <c r="E156" s="252"/>
      <c r="F156" s="298" t="s">
        <v>2085</v>
      </c>
      <c r="G156" s="252"/>
      <c r="H156" s="297" t="s">
        <v>2118</v>
      </c>
      <c r="I156" s="297" t="s">
        <v>2081</v>
      </c>
      <c r="J156" s="297">
        <v>50</v>
      </c>
      <c r="K156" s="293"/>
    </row>
    <row r="157" spans="2:11" ht="15" customHeight="1">
      <c r="B157" s="272"/>
      <c r="C157" s="297" t="s">
        <v>165</v>
      </c>
      <c r="D157" s="252"/>
      <c r="E157" s="252"/>
      <c r="F157" s="298" t="s">
        <v>2079</v>
      </c>
      <c r="G157" s="252"/>
      <c r="H157" s="297" t="s">
        <v>2140</v>
      </c>
      <c r="I157" s="297" t="s">
        <v>2081</v>
      </c>
      <c r="J157" s="297" t="s">
        <v>2141</v>
      </c>
      <c r="K157" s="293"/>
    </row>
    <row r="158" spans="2:11" ht="15" customHeight="1">
      <c r="B158" s="272"/>
      <c r="C158" s="297" t="s">
        <v>2142</v>
      </c>
      <c r="D158" s="252"/>
      <c r="E158" s="252"/>
      <c r="F158" s="298" t="s">
        <v>2079</v>
      </c>
      <c r="G158" s="252"/>
      <c r="H158" s="297" t="s">
        <v>2143</v>
      </c>
      <c r="I158" s="297" t="s">
        <v>2113</v>
      </c>
      <c r="J158" s="297"/>
      <c r="K158" s="293"/>
    </row>
    <row r="159" spans="2:11" ht="15" customHeight="1">
      <c r="B159" s="299"/>
      <c r="C159" s="281"/>
      <c r="D159" s="281"/>
      <c r="E159" s="281"/>
      <c r="F159" s="281"/>
      <c r="G159" s="281"/>
      <c r="H159" s="281"/>
      <c r="I159" s="281"/>
      <c r="J159" s="281"/>
      <c r="K159" s="300"/>
    </row>
    <row r="160" spans="2:11" ht="18.75" customHeight="1">
      <c r="B160" s="248"/>
      <c r="C160" s="252"/>
      <c r="D160" s="252"/>
      <c r="E160" s="252"/>
      <c r="F160" s="271"/>
      <c r="G160" s="252"/>
      <c r="H160" s="252"/>
      <c r="I160" s="252"/>
      <c r="J160" s="252"/>
      <c r="K160" s="248"/>
    </row>
    <row r="161" spans="2:11" ht="18.75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</row>
    <row r="162" spans="2:11" ht="7.5" customHeight="1">
      <c r="B162" s="240"/>
      <c r="C162" s="241"/>
      <c r="D162" s="241"/>
      <c r="E162" s="241"/>
      <c r="F162" s="241"/>
      <c r="G162" s="241"/>
      <c r="H162" s="241"/>
      <c r="I162" s="241"/>
      <c r="J162" s="241"/>
      <c r="K162" s="242"/>
    </row>
    <row r="163" spans="2:11" ht="45" customHeight="1">
      <c r="B163" s="243"/>
      <c r="C163" s="415" t="s">
        <v>2144</v>
      </c>
      <c r="D163" s="415"/>
      <c r="E163" s="415"/>
      <c r="F163" s="415"/>
      <c r="G163" s="415"/>
      <c r="H163" s="415"/>
      <c r="I163" s="415"/>
      <c r="J163" s="415"/>
      <c r="K163" s="244"/>
    </row>
    <row r="164" spans="2:11" ht="17.25" customHeight="1">
      <c r="B164" s="243"/>
      <c r="C164" s="264" t="s">
        <v>2073</v>
      </c>
      <c r="D164" s="264"/>
      <c r="E164" s="264"/>
      <c r="F164" s="264" t="s">
        <v>2074</v>
      </c>
      <c r="G164" s="301"/>
      <c r="H164" s="302" t="s">
        <v>196</v>
      </c>
      <c r="I164" s="302" t="s">
        <v>61</v>
      </c>
      <c r="J164" s="264" t="s">
        <v>2075</v>
      </c>
      <c r="K164" s="244"/>
    </row>
    <row r="165" spans="2:11" ht="17.25" customHeight="1">
      <c r="B165" s="245"/>
      <c r="C165" s="266" t="s">
        <v>2076</v>
      </c>
      <c r="D165" s="266"/>
      <c r="E165" s="266"/>
      <c r="F165" s="267" t="s">
        <v>2077</v>
      </c>
      <c r="G165" s="303"/>
      <c r="H165" s="304"/>
      <c r="I165" s="304"/>
      <c r="J165" s="266" t="s">
        <v>2078</v>
      </c>
      <c r="K165" s="246"/>
    </row>
    <row r="166" spans="2:11" ht="5.25" customHeight="1">
      <c r="B166" s="272"/>
      <c r="C166" s="269"/>
      <c r="D166" s="269"/>
      <c r="E166" s="269"/>
      <c r="F166" s="269"/>
      <c r="G166" s="270"/>
      <c r="H166" s="269"/>
      <c r="I166" s="269"/>
      <c r="J166" s="269"/>
      <c r="K166" s="293"/>
    </row>
    <row r="167" spans="2:11" ht="15" customHeight="1">
      <c r="B167" s="272"/>
      <c r="C167" s="252" t="s">
        <v>2082</v>
      </c>
      <c r="D167" s="252"/>
      <c r="E167" s="252"/>
      <c r="F167" s="271" t="s">
        <v>2079</v>
      </c>
      <c r="G167" s="252"/>
      <c r="H167" s="252" t="s">
        <v>2118</v>
      </c>
      <c r="I167" s="252" t="s">
        <v>2081</v>
      </c>
      <c r="J167" s="252">
        <v>120</v>
      </c>
      <c r="K167" s="293"/>
    </row>
    <row r="168" spans="2:11" ht="15" customHeight="1">
      <c r="B168" s="272"/>
      <c r="C168" s="252" t="s">
        <v>2127</v>
      </c>
      <c r="D168" s="252"/>
      <c r="E168" s="252"/>
      <c r="F168" s="271" t="s">
        <v>2079</v>
      </c>
      <c r="G168" s="252"/>
      <c r="H168" s="252" t="s">
        <v>2128</v>
      </c>
      <c r="I168" s="252" t="s">
        <v>2081</v>
      </c>
      <c r="J168" s="252" t="s">
        <v>2129</v>
      </c>
      <c r="K168" s="293"/>
    </row>
    <row r="169" spans="2:11" ht="15" customHeight="1">
      <c r="B169" s="272"/>
      <c r="C169" s="252" t="s">
        <v>87</v>
      </c>
      <c r="D169" s="252"/>
      <c r="E169" s="252"/>
      <c r="F169" s="271" t="s">
        <v>2079</v>
      </c>
      <c r="G169" s="252"/>
      <c r="H169" s="252" t="s">
        <v>2145</v>
      </c>
      <c r="I169" s="252" t="s">
        <v>2081</v>
      </c>
      <c r="J169" s="252" t="s">
        <v>2129</v>
      </c>
      <c r="K169" s="293"/>
    </row>
    <row r="170" spans="2:11" ht="15" customHeight="1">
      <c r="B170" s="272"/>
      <c r="C170" s="252" t="s">
        <v>2084</v>
      </c>
      <c r="D170" s="252"/>
      <c r="E170" s="252"/>
      <c r="F170" s="271" t="s">
        <v>2085</v>
      </c>
      <c r="G170" s="252"/>
      <c r="H170" s="252" t="s">
        <v>2145</v>
      </c>
      <c r="I170" s="252" t="s">
        <v>2081</v>
      </c>
      <c r="J170" s="252">
        <v>50</v>
      </c>
      <c r="K170" s="293"/>
    </row>
    <row r="171" spans="2:11" ht="15" customHeight="1">
      <c r="B171" s="272"/>
      <c r="C171" s="252" t="s">
        <v>2087</v>
      </c>
      <c r="D171" s="252"/>
      <c r="E171" s="252"/>
      <c r="F171" s="271" t="s">
        <v>2079</v>
      </c>
      <c r="G171" s="252"/>
      <c r="H171" s="252" t="s">
        <v>2145</v>
      </c>
      <c r="I171" s="252" t="s">
        <v>2089</v>
      </c>
      <c r="J171" s="252"/>
      <c r="K171" s="293"/>
    </row>
    <row r="172" spans="2:11" ht="15" customHeight="1">
      <c r="B172" s="272"/>
      <c r="C172" s="252" t="s">
        <v>2098</v>
      </c>
      <c r="D172" s="252"/>
      <c r="E172" s="252"/>
      <c r="F172" s="271" t="s">
        <v>2085</v>
      </c>
      <c r="G172" s="252"/>
      <c r="H172" s="252" t="s">
        <v>2145</v>
      </c>
      <c r="I172" s="252" t="s">
        <v>2081</v>
      </c>
      <c r="J172" s="252">
        <v>50</v>
      </c>
      <c r="K172" s="293"/>
    </row>
    <row r="173" spans="2:11" ht="15" customHeight="1">
      <c r="B173" s="272"/>
      <c r="C173" s="252" t="s">
        <v>2106</v>
      </c>
      <c r="D173" s="252"/>
      <c r="E173" s="252"/>
      <c r="F173" s="271" t="s">
        <v>2085</v>
      </c>
      <c r="G173" s="252"/>
      <c r="H173" s="252" t="s">
        <v>2145</v>
      </c>
      <c r="I173" s="252" t="s">
        <v>2081</v>
      </c>
      <c r="J173" s="252">
        <v>50</v>
      </c>
      <c r="K173" s="293"/>
    </row>
    <row r="174" spans="2:11" ht="15" customHeight="1">
      <c r="B174" s="272"/>
      <c r="C174" s="252" t="s">
        <v>2104</v>
      </c>
      <c r="D174" s="252"/>
      <c r="E174" s="252"/>
      <c r="F174" s="271" t="s">
        <v>2085</v>
      </c>
      <c r="G174" s="252"/>
      <c r="H174" s="252" t="s">
        <v>2145</v>
      </c>
      <c r="I174" s="252" t="s">
        <v>2081</v>
      </c>
      <c r="J174" s="252">
        <v>50</v>
      </c>
      <c r="K174" s="293"/>
    </row>
    <row r="175" spans="2:11" ht="15" customHeight="1">
      <c r="B175" s="272"/>
      <c r="C175" s="252" t="s">
        <v>195</v>
      </c>
      <c r="D175" s="252"/>
      <c r="E175" s="252"/>
      <c r="F175" s="271" t="s">
        <v>2079</v>
      </c>
      <c r="G175" s="252"/>
      <c r="H175" s="252" t="s">
        <v>2146</v>
      </c>
      <c r="I175" s="252" t="s">
        <v>2147</v>
      </c>
      <c r="J175" s="252"/>
      <c r="K175" s="293"/>
    </row>
    <row r="176" spans="2:11" ht="15" customHeight="1">
      <c r="B176" s="272"/>
      <c r="C176" s="252" t="s">
        <v>61</v>
      </c>
      <c r="D176" s="252"/>
      <c r="E176" s="252"/>
      <c r="F176" s="271" t="s">
        <v>2079</v>
      </c>
      <c r="G176" s="252"/>
      <c r="H176" s="252" t="s">
        <v>2148</v>
      </c>
      <c r="I176" s="252" t="s">
        <v>2149</v>
      </c>
      <c r="J176" s="252">
        <v>1</v>
      </c>
      <c r="K176" s="293"/>
    </row>
    <row r="177" spans="2:11" ht="15" customHeight="1">
      <c r="B177" s="272"/>
      <c r="C177" s="252" t="s">
        <v>57</v>
      </c>
      <c r="D177" s="252"/>
      <c r="E177" s="252"/>
      <c r="F177" s="271" t="s">
        <v>2079</v>
      </c>
      <c r="G177" s="252"/>
      <c r="H177" s="252" t="s">
        <v>2150</v>
      </c>
      <c r="I177" s="252" t="s">
        <v>2081</v>
      </c>
      <c r="J177" s="252">
        <v>20</v>
      </c>
      <c r="K177" s="293"/>
    </row>
    <row r="178" spans="2:11" ht="15" customHeight="1">
      <c r="B178" s="272"/>
      <c r="C178" s="252" t="s">
        <v>196</v>
      </c>
      <c r="D178" s="252"/>
      <c r="E178" s="252"/>
      <c r="F178" s="271" t="s">
        <v>2079</v>
      </c>
      <c r="G178" s="252"/>
      <c r="H178" s="252" t="s">
        <v>2151</v>
      </c>
      <c r="I178" s="252" t="s">
        <v>2081</v>
      </c>
      <c r="J178" s="252">
        <v>255</v>
      </c>
      <c r="K178" s="293"/>
    </row>
    <row r="179" spans="2:11" ht="15" customHeight="1">
      <c r="B179" s="272"/>
      <c r="C179" s="252" t="s">
        <v>197</v>
      </c>
      <c r="D179" s="252"/>
      <c r="E179" s="252"/>
      <c r="F179" s="271" t="s">
        <v>2079</v>
      </c>
      <c r="G179" s="252"/>
      <c r="H179" s="252" t="s">
        <v>2044</v>
      </c>
      <c r="I179" s="252" t="s">
        <v>2081</v>
      </c>
      <c r="J179" s="252">
        <v>10</v>
      </c>
      <c r="K179" s="293"/>
    </row>
    <row r="180" spans="2:11" ht="15" customHeight="1">
      <c r="B180" s="272"/>
      <c r="C180" s="252" t="s">
        <v>198</v>
      </c>
      <c r="D180" s="252"/>
      <c r="E180" s="252"/>
      <c r="F180" s="271" t="s">
        <v>2079</v>
      </c>
      <c r="G180" s="252"/>
      <c r="H180" s="252" t="s">
        <v>2152</v>
      </c>
      <c r="I180" s="252" t="s">
        <v>2113</v>
      </c>
      <c r="J180" s="252"/>
      <c r="K180" s="293"/>
    </row>
    <row r="181" spans="2:11" ht="15" customHeight="1">
      <c r="B181" s="272"/>
      <c r="C181" s="252" t="s">
        <v>2153</v>
      </c>
      <c r="D181" s="252"/>
      <c r="E181" s="252"/>
      <c r="F181" s="271" t="s">
        <v>2079</v>
      </c>
      <c r="G181" s="252"/>
      <c r="H181" s="252" t="s">
        <v>2154</v>
      </c>
      <c r="I181" s="252" t="s">
        <v>2113</v>
      </c>
      <c r="J181" s="252"/>
      <c r="K181" s="293"/>
    </row>
    <row r="182" spans="2:11" ht="15" customHeight="1">
      <c r="B182" s="272"/>
      <c r="C182" s="252" t="s">
        <v>2142</v>
      </c>
      <c r="D182" s="252"/>
      <c r="E182" s="252"/>
      <c r="F182" s="271" t="s">
        <v>2079</v>
      </c>
      <c r="G182" s="252"/>
      <c r="H182" s="252" t="s">
        <v>2155</v>
      </c>
      <c r="I182" s="252" t="s">
        <v>2113</v>
      </c>
      <c r="J182" s="252"/>
      <c r="K182" s="293"/>
    </row>
    <row r="183" spans="2:11" ht="15" customHeight="1">
      <c r="B183" s="272"/>
      <c r="C183" s="252" t="s">
        <v>200</v>
      </c>
      <c r="D183" s="252"/>
      <c r="E183" s="252"/>
      <c r="F183" s="271" t="s">
        <v>2085</v>
      </c>
      <c r="G183" s="252"/>
      <c r="H183" s="252" t="s">
        <v>2156</v>
      </c>
      <c r="I183" s="252" t="s">
        <v>2081</v>
      </c>
      <c r="J183" s="252">
        <v>50</v>
      </c>
      <c r="K183" s="293"/>
    </row>
    <row r="184" spans="2:11" ht="15" customHeight="1">
      <c r="B184" s="272"/>
      <c r="C184" s="252" t="s">
        <v>2157</v>
      </c>
      <c r="D184" s="252"/>
      <c r="E184" s="252"/>
      <c r="F184" s="271" t="s">
        <v>2085</v>
      </c>
      <c r="G184" s="252"/>
      <c r="H184" s="252" t="s">
        <v>2158</v>
      </c>
      <c r="I184" s="252" t="s">
        <v>2159</v>
      </c>
      <c r="J184" s="252"/>
      <c r="K184" s="293"/>
    </row>
    <row r="185" spans="2:11" ht="15" customHeight="1">
      <c r="B185" s="272"/>
      <c r="C185" s="252" t="s">
        <v>2160</v>
      </c>
      <c r="D185" s="252"/>
      <c r="E185" s="252"/>
      <c r="F185" s="271" t="s">
        <v>2085</v>
      </c>
      <c r="G185" s="252"/>
      <c r="H185" s="252" t="s">
        <v>2161</v>
      </c>
      <c r="I185" s="252" t="s">
        <v>2159</v>
      </c>
      <c r="J185" s="252"/>
      <c r="K185" s="293"/>
    </row>
    <row r="186" spans="2:11" ht="15" customHeight="1">
      <c r="B186" s="272"/>
      <c r="C186" s="252" t="s">
        <v>2162</v>
      </c>
      <c r="D186" s="252"/>
      <c r="E186" s="252"/>
      <c r="F186" s="271" t="s">
        <v>2085</v>
      </c>
      <c r="G186" s="252"/>
      <c r="H186" s="252" t="s">
        <v>2163</v>
      </c>
      <c r="I186" s="252" t="s">
        <v>2159</v>
      </c>
      <c r="J186" s="252"/>
      <c r="K186" s="293"/>
    </row>
    <row r="187" spans="2:11" ht="15" customHeight="1">
      <c r="B187" s="272"/>
      <c r="C187" s="305" t="s">
        <v>2164</v>
      </c>
      <c r="D187" s="252"/>
      <c r="E187" s="252"/>
      <c r="F187" s="271" t="s">
        <v>2085</v>
      </c>
      <c r="G187" s="252"/>
      <c r="H187" s="252" t="s">
        <v>2165</v>
      </c>
      <c r="I187" s="252" t="s">
        <v>2166</v>
      </c>
      <c r="J187" s="306" t="s">
        <v>2167</v>
      </c>
      <c r="K187" s="293"/>
    </row>
    <row r="188" spans="2:11" ht="15" customHeight="1">
      <c r="B188" s="272"/>
      <c r="C188" s="257" t="s">
        <v>46</v>
      </c>
      <c r="D188" s="252"/>
      <c r="E188" s="252"/>
      <c r="F188" s="271" t="s">
        <v>2079</v>
      </c>
      <c r="G188" s="252"/>
      <c r="H188" s="248" t="s">
        <v>2168</v>
      </c>
      <c r="I188" s="252" t="s">
        <v>2169</v>
      </c>
      <c r="J188" s="252"/>
      <c r="K188" s="293"/>
    </row>
    <row r="189" spans="2:11" ht="15" customHeight="1">
      <c r="B189" s="272"/>
      <c r="C189" s="257" t="s">
        <v>2170</v>
      </c>
      <c r="D189" s="252"/>
      <c r="E189" s="252"/>
      <c r="F189" s="271" t="s">
        <v>2079</v>
      </c>
      <c r="G189" s="252"/>
      <c r="H189" s="252" t="s">
        <v>2171</v>
      </c>
      <c r="I189" s="252" t="s">
        <v>2113</v>
      </c>
      <c r="J189" s="252"/>
      <c r="K189" s="293"/>
    </row>
    <row r="190" spans="2:11" ht="15" customHeight="1">
      <c r="B190" s="272"/>
      <c r="C190" s="257" t="s">
        <v>2172</v>
      </c>
      <c r="D190" s="252"/>
      <c r="E190" s="252"/>
      <c r="F190" s="271" t="s">
        <v>2079</v>
      </c>
      <c r="G190" s="252"/>
      <c r="H190" s="252" t="s">
        <v>2173</v>
      </c>
      <c r="I190" s="252" t="s">
        <v>2113</v>
      </c>
      <c r="J190" s="252"/>
      <c r="K190" s="293"/>
    </row>
    <row r="191" spans="2:11" ht="15" customHeight="1">
      <c r="B191" s="272"/>
      <c r="C191" s="257" t="s">
        <v>2174</v>
      </c>
      <c r="D191" s="252"/>
      <c r="E191" s="252"/>
      <c r="F191" s="271" t="s">
        <v>2085</v>
      </c>
      <c r="G191" s="252"/>
      <c r="H191" s="252" t="s">
        <v>2175</v>
      </c>
      <c r="I191" s="252" t="s">
        <v>2113</v>
      </c>
      <c r="J191" s="252"/>
      <c r="K191" s="293"/>
    </row>
    <row r="192" spans="2:11" ht="15" customHeight="1">
      <c r="B192" s="299"/>
      <c r="C192" s="307"/>
      <c r="D192" s="281"/>
      <c r="E192" s="281"/>
      <c r="F192" s="281"/>
      <c r="G192" s="281"/>
      <c r="H192" s="281"/>
      <c r="I192" s="281"/>
      <c r="J192" s="281"/>
      <c r="K192" s="300"/>
    </row>
    <row r="193" spans="2:11" ht="18.75" customHeight="1">
      <c r="B193" s="248"/>
      <c r="C193" s="252"/>
      <c r="D193" s="252"/>
      <c r="E193" s="252"/>
      <c r="F193" s="271"/>
      <c r="G193" s="252"/>
      <c r="H193" s="252"/>
      <c r="I193" s="252"/>
      <c r="J193" s="252"/>
      <c r="K193" s="248"/>
    </row>
    <row r="194" spans="2:11" ht="18.75" customHeight="1">
      <c r="B194" s="248"/>
      <c r="C194" s="252"/>
      <c r="D194" s="252"/>
      <c r="E194" s="252"/>
      <c r="F194" s="271"/>
      <c r="G194" s="252"/>
      <c r="H194" s="252"/>
      <c r="I194" s="252"/>
      <c r="J194" s="252"/>
      <c r="K194" s="248"/>
    </row>
    <row r="195" spans="2:11" ht="18.75" customHeight="1"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</row>
    <row r="196" spans="2:11">
      <c r="B196" s="240"/>
      <c r="C196" s="241"/>
      <c r="D196" s="241"/>
      <c r="E196" s="241"/>
      <c r="F196" s="241"/>
      <c r="G196" s="241"/>
      <c r="H196" s="241"/>
      <c r="I196" s="241"/>
      <c r="J196" s="241"/>
      <c r="K196" s="242"/>
    </row>
    <row r="197" spans="2:11" ht="21">
      <c r="B197" s="243"/>
      <c r="C197" s="415" t="s">
        <v>2176</v>
      </c>
      <c r="D197" s="415"/>
      <c r="E197" s="415"/>
      <c r="F197" s="415"/>
      <c r="G197" s="415"/>
      <c r="H197" s="415"/>
      <c r="I197" s="415"/>
      <c r="J197" s="415"/>
      <c r="K197" s="244"/>
    </row>
    <row r="198" spans="2:11" ht="25.5" customHeight="1">
      <c r="B198" s="243"/>
      <c r="C198" s="308" t="s">
        <v>2177</v>
      </c>
      <c r="D198" s="308"/>
      <c r="E198" s="308"/>
      <c r="F198" s="308" t="s">
        <v>2178</v>
      </c>
      <c r="G198" s="309"/>
      <c r="H198" s="420" t="s">
        <v>2179</v>
      </c>
      <c r="I198" s="420"/>
      <c r="J198" s="420"/>
      <c r="K198" s="244"/>
    </row>
    <row r="199" spans="2:11" ht="5.25" customHeight="1">
      <c r="B199" s="272"/>
      <c r="C199" s="269"/>
      <c r="D199" s="269"/>
      <c r="E199" s="269"/>
      <c r="F199" s="269"/>
      <c r="G199" s="252"/>
      <c r="H199" s="269"/>
      <c r="I199" s="269"/>
      <c r="J199" s="269"/>
      <c r="K199" s="293"/>
    </row>
    <row r="200" spans="2:11" ht="15" customHeight="1">
      <c r="B200" s="272"/>
      <c r="C200" s="252" t="s">
        <v>2169</v>
      </c>
      <c r="D200" s="252"/>
      <c r="E200" s="252"/>
      <c r="F200" s="271" t="s">
        <v>47</v>
      </c>
      <c r="G200" s="252"/>
      <c r="H200" s="417" t="s">
        <v>2180</v>
      </c>
      <c r="I200" s="417"/>
      <c r="J200" s="417"/>
      <c r="K200" s="293"/>
    </row>
    <row r="201" spans="2:11" ht="15" customHeight="1">
      <c r="B201" s="272"/>
      <c r="C201" s="278"/>
      <c r="D201" s="252"/>
      <c r="E201" s="252"/>
      <c r="F201" s="271" t="s">
        <v>48</v>
      </c>
      <c r="G201" s="252"/>
      <c r="H201" s="417" t="s">
        <v>2181</v>
      </c>
      <c r="I201" s="417"/>
      <c r="J201" s="417"/>
      <c r="K201" s="293"/>
    </row>
    <row r="202" spans="2:11" ht="15" customHeight="1">
      <c r="B202" s="272"/>
      <c r="C202" s="278"/>
      <c r="D202" s="252"/>
      <c r="E202" s="252"/>
      <c r="F202" s="271" t="s">
        <v>51</v>
      </c>
      <c r="G202" s="252"/>
      <c r="H202" s="417" t="s">
        <v>2182</v>
      </c>
      <c r="I202" s="417"/>
      <c r="J202" s="417"/>
      <c r="K202" s="293"/>
    </row>
    <row r="203" spans="2:11" ht="15" customHeight="1">
      <c r="B203" s="272"/>
      <c r="C203" s="252"/>
      <c r="D203" s="252"/>
      <c r="E203" s="252"/>
      <c r="F203" s="271" t="s">
        <v>49</v>
      </c>
      <c r="G203" s="252"/>
      <c r="H203" s="417" t="s">
        <v>2183</v>
      </c>
      <c r="I203" s="417"/>
      <c r="J203" s="417"/>
      <c r="K203" s="293"/>
    </row>
    <row r="204" spans="2:11" ht="15" customHeight="1">
      <c r="B204" s="272"/>
      <c r="C204" s="252"/>
      <c r="D204" s="252"/>
      <c r="E204" s="252"/>
      <c r="F204" s="271" t="s">
        <v>50</v>
      </c>
      <c r="G204" s="252"/>
      <c r="H204" s="417" t="s">
        <v>2184</v>
      </c>
      <c r="I204" s="417"/>
      <c r="J204" s="417"/>
      <c r="K204" s="293"/>
    </row>
    <row r="205" spans="2:11" ht="15" customHeight="1">
      <c r="B205" s="272"/>
      <c r="C205" s="252"/>
      <c r="D205" s="252"/>
      <c r="E205" s="252"/>
      <c r="F205" s="271"/>
      <c r="G205" s="252"/>
      <c r="H205" s="252"/>
      <c r="I205" s="252"/>
      <c r="J205" s="252"/>
      <c r="K205" s="293"/>
    </row>
    <row r="206" spans="2:11" ht="15" customHeight="1">
      <c r="B206" s="272"/>
      <c r="C206" s="252" t="s">
        <v>2125</v>
      </c>
      <c r="D206" s="252"/>
      <c r="E206" s="252"/>
      <c r="F206" s="271" t="s">
        <v>82</v>
      </c>
      <c r="G206" s="252"/>
      <c r="H206" s="417" t="s">
        <v>2185</v>
      </c>
      <c r="I206" s="417"/>
      <c r="J206" s="417"/>
      <c r="K206" s="293"/>
    </row>
    <row r="207" spans="2:11" ht="15" customHeight="1">
      <c r="B207" s="272"/>
      <c r="C207" s="278"/>
      <c r="D207" s="252"/>
      <c r="E207" s="252"/>
      <c r="F207" s="271" t="s">
        <v>2024</v>
      </c>
      <c r="G207" s="252"/>
      <c r="H207" s="417" t="s">
        <v>2025</v>
      </c>
      <c r="I207" s="417"/>
      <c r="J207" s="417"/>
      <c r="K207" s="293"/>
    </row>
    <row r="208" spans="2:11" ht="15" customHeight="1">
      <c r="B208" s="272"/>
      <c r="C208" s="252"/>
      <c r="D208" s="252"/>
      <c r="E208" s="252"/>
      <c r="F208" s="271" t="s">
        <v>2022</v>
      </c>
      <c r="G208" s="252"/>
      <c r="H208" s="417" t="s">
        <v>2186</v>
      </c>
      <c r="I208" s="417"/>
      <c r="J208" s="417"/>
      <c r="K208" s="293"/>
    </row>
    <row r="209" spans="2:11" ht="15" customHeight="1">
      <c r="B209" s="310"/>
      <c r="C209" s="278"/>
      <c r="D209" s="278"/>
      <c r="E209" s="278"/>
      <c r="F209" s="271" t="s">
        <v>2026</v>
      </c>
      <c r="G209" s="257"/>
      <c r="H209" s="421" t="s">
        <v>2027</v>
      </c>
      <c r="I209" s="421"/>
      <c r="J209" s="421"/>
      <c r="K209" s="311"/>
    </row>
    <row r="210" spans="2:11" ht="15" customHeight="1">
      <c r="B210" s="310"/>
      <c r="C210" s="278"/>
      <c r="D210" s="278"/>
      <c r="E210" s="278"/>
      <c r="F210" s="271" t="s">
        <v>102</v>
      </c>
      <c r="G210" s="257"/>
      <c r="H210" s="421" t="s">
        <v>101</v>
      </c>
      <c r="I210" s="421"/>
      <c r="J210" s="421"/>
      <c r="K210" s="311"/>
    </row>
    <row r="211" spans="2:11" ht="15" customHeight="1">
      <c r="B211" s="310"/>
      <c r="C211" s="278"/>
      <c r="D211" s="278"/>
      <c r="E211" s="278"/>
      <c r="F211" s="312"/>
      <c r="G211" s="257"/>
      <c r="H211" s="313"/>
      <c r="I211" s="313"/>
      <c r="J211" s="313"/>
      <c r="K211" s="311"/>
    </row>
    <row r="212" spans="2:11" ht="15" customHeight="1">
      <c r="B212" s="310"/>
      <c r="C212" s="252" t="s">
        <v>2149</v>
      </c>
      <c r="D212" s="278"/>
      <c r="E212" s="278"/>
      <c r="F212" s="271">
        <v>1</v>
      </c>
      <c r="G212" s="257"/>
      <c r="H212" s="421" t="s">
        <v>2187</v>
      </c>
      <c r="I212" s="421"/>
      <c r="J212" s="421"/>
      <c r="K212" s="311"/>
    </row>
    <row r="213" spans="2:11" ht="15" customHeight="1">
      <c r="B213" s="310"/>
      <c r="C213" s="278"/>
      <c r="D213" s="278"/>
      <c r="E213" s="278"/>
      <c r="F213" s="271">
        <v>2</v>
      </c>
      <c r="G213" s="257"/>
      <c r="H213" s="421" t="s">
        <v>2188</v>
      </c>
      <c r="I213" s="421"/>
      <c r="J213" s="421"/>
      <c r="K213" s="311"/>
    </row>
    <row r="214" spans="2:11" ht="15" customHeight="1">
      <c r="B214" s="310"/>
      <c r="C214" s="278"/>
      <c r="D214" s="278"/>
      <c r="E214" s="278"/>
      <c r="F214" s="271">
        <v>3</v>
      </c>
      <c r="G214" s="257"/>
      <c r="H214" s="421" t="s">
        <v>2189</v>
      </c>
      <c r="I214" s="421"/>
      <c r="J214" s="421"/>
      <c r="K214" s="311"/>
    </row>
    <row r="215" spans="2:11" ht="15" customHeight="1">
      <c r="B215" s="310"/>
      <c r="C215" s="278"/>
      <c r="D215" s="278"/>
      <c r="E215" s="278"/>
      <c r="F215" s="271">
        <v>4</v>
      </c>
      <c r="G215" s="257"/>
      <c r="H215" s="421" t="s">
        <v>2190</v>
      </c>
      <c r="I215" s="421"/>
      <c r="J215" s="421"/>
      <c r="K215" s="311"/>
    </row>
    <row r="216" spans="2:11" ht="12.75" customHeight="1">
      <c r="B216" s="314"/>
      <c r="C216" s="315"/>
      <c r="D216" s="315"/>
      <c r="E216" s="315"/>
      <c r="F216" s="315"/>
      <c r="G216" s="315"/>
      <c r="H216" s="315"/>
      <c r="I216" s="315"/>
      <c r="J216" s="315"/>
      <c r="K216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SO 02.1 - Stavební ú...</vt:lpstr>
      <vt:lpstr>02 - SO 02.2 - Terénní úp...</vt:lpstr>
      <vt:lpstr>03 - SO 02.3 - Elektro st...</vt:lpstr>
      <vt:lpstr>02 - Ostatní náklady</vt:lpstr>
      <vt:lpstr>Pokyny pro vyplnění</vt:lpstr>
      <vt:lpstr>'01 - SO 02.1 - Stavební ú...'!Názvy_tisku</vt:lpstr>
      <vt:lpstr>'02 - Ostatní náklady'!Názvy_tisku</vt:lpstr>
      <vt:lpstr>'02 - SO 02.2 - Terénní úp...'!Názvy_tisku</vt:lpstr>
      <vt:lpstr>'03 - SO 02.3 - Elektro st...'!Názvy_tisku</vt:lpstr>
      <vt:lpstr>'Rekapitulace stavby'!Názvy_tisku</vt:lpstr>
      <vt:lpstr>'01 - SO 02.1 - Stavební ú...'!Oblast_tisku</vt:lpstr>
      <vt:lpstr>'02 - Ostatní náklady'!Oblast_tisku</vt:lpstr>
      <vt:lpstr>'02 - SO 02.2 - Terénní úp...'!Oblast_tisku</vt:lpstr>
      <vt:lpstr>'03 - SO 02.3 - Elektro 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EVA-DELL\Eva</dc:creator>
  <cp:lastModifiedBy>Kafluk Miloš</cp:lastModifiedBy>
  <dcterms:created xsi:type="dcterms:W3CDTF">2018-01-23T17:01:12Z</dcterms:created>
  <dcterms:modified xsi:type="dcterms:W3CDTF">2018-05-16T09:33:49Z</dcterms:modified>
</cp:coreProperties>
</file>