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Skupiny\VRI\P3\OPRAVY\Strenice, oprava poruchových vod. řadů\PD\DUP\"/>
    </mc:Choice>
  </mc:AlternateContent>
  <bookViews>
    <workbookView xWindow="0" yWindow="0" windowWidth="18630" windowHeight="10740"/>
  </bookViews>
  <sheets>
    <sheet name="Rekapitulace" sheetId="1" r:id="rId1"/>
    <sheet name="I." sheetId="3" r:id="rId2"/>
    <sheet name="II." sheetId="4" r:id="rId3"/>
    <sheet name="III." sheetId="5" r:id="rId4"/>
    <sheet name="IV." sheetId="6" r:id="rId5"/>
    <sheet name="VRN" sheetId="2" r:id="rId6"/>
  </sheets>
  <calcPr calcId="152511"/>
</workbook>
</file>

<file path=xl/calcChain.xml><?xml version="1.0" encoding="utf-8"?>
<calcChain xmlns="http://schemas.openxmlformats.org/spreadsheetml/2006/main">
  <c r="I12" i="2" l="1"/>
  <c r="I9" i="2" l="1"/>
  <c r="O12" i="2"/>
  <c r="I15" i="2"/>
  <c r="O15" i="2" s="1"/>
  <c r="I18" i="2"/>
  <c r="O18" i="2" s="1"/>
  <c r="I21" i="2"/>
  <c r="O21" i="2" s="1"/>
  <c r="I24" i="2"/>
  <c r="O24" i="2" s="1"/>
  <c r="I27" i="2"/>
  <c r="O27" i="2" s="1"/>
  <c r="I30" i="2"/>
  <c r="O30" i="2"/>
  <c r="I34" i="2"/>
  <c r="O34" i="2" s="1"/>
  <c r="I37" i="2"/>
  <c r="O37" i="2" s="1"/>
  <c r="I40" i="2"/>
  <c r="O40" i="2" s="1"/>
  <c r="I43" i="2"/>
  <c r="O43" i="2"/>
  <c r="I46" i="2"/>
  <c r="O46" i="2" s="1"/>
  <c r="I49" i="2"/>
  <c r="I52" i="2"/>
  <c r="O52" i="2" s="1"/>
  <c r="I56" i="2"/>
  <c r="I59" i="2"/>
  <c r="O59" i="2" s="1"/>
  <c r="I62" i="2"/>
  <c r="O62" i="2" s="1"/>
  <c r="I66" i="2"/>
  <c r="I65" i="2" s="1"/>
  <c r="C34" i="1" s="1"/>
  <c r="I70" i="2"/>
  <c r="I69" i="2" s="1"/>
  <c r="C35" i="1" s="1"/>
  <c r="I74" i="2"/>
  <c r="O74" i="2" s="1"/>
  <c r="I78" i="2"/>
  <c r="I81" i="2"/>
  <c r="O81" i="2" s="1"/>
  <c r="I9" i="3"/>
  <c r="I8" i="3" s="1"/>
  <c r="I13" i="3"/>
  <c r="O13" i="3"/>
  <c r="I16" i="3"/>
  <c r="O16" i="3"/>
  <c r="I19" i="3"/>
  <c r="O19" i="3"/>
  <c r="I22" i="3"/>
  <c r="O22" i="3"/>
  <c r="I25" i="3"/>
  <c r="O25" i="3" s="1"/>
  <c r="I28" i="3"/>
  <c r="O28" i="3"/>
  <c r="I31" i="3"/>
  <c r="O31" i="3"/>
  <c r="I34" i="3"/>
  <c r="O34" i="3"/>
  <c r="I37" i="3"/>
  <c r="O37" i="3" s="1"/>
  <c r="I40" i="3"/>
  <c r="O40" i="3"/>
  <c r="I43" i="3"/>
  <c r="O43" i="3" s="1"/>
  <c r="I46" i="3"/>
  <c r="O46" i="3" s="1"/>
  <c r="I49" i="3"/>
  <c r="O49" i="3" s="1"/>
  <c r="I52" i="3"/>
  <c r="O52" i="3" s="1"/>
  <c r="I55" i="3"/>
  <c r="O55" i="3" s="1"/>
  <c r="I58" i="3"/>
  <c r="O58" i="3"/>
  <c r="I61" i="3"/>
  <c r="O61" i="3" s="1"/>
  <c r="I64" i="3"/>
  <c r="O64" i="3"/>
  <c r="I67" i="3"/>
  <c r="O67" i="3" s="1"/>
  <c r="I70" i="3"/>
  <c r="O70" i="3" s="1"/>
  <c r="I73" i="3"/>
  <c r="O73" i="3" s="1"/>
  <c r="I76" i="3"/>
  <c r="O76" i="3" s="1"/>
  <c r="I79" i="3"/>
  <c r="O79" i="3" s="1"/>
  <c r="I82" i="3"/>
  <c r="O82" i="3"/>
  <c r="I86" i="3"/>
  <c r="O86" i="3" s="1"/>
  <c r="I89" i="3"/>
  <c r="I92" i="3"/>
  <c r="O92" i="3" s="1"/>
  <c r="I96" i="3"/>
  <c r="O96" i="3" s="1"/>
  <c r="I99" i="3"/>
  <c r="O99" i="3" s="1"/>
  <c r="I102" i="3"/>
  <c r="O102" i="3" s="1"/>
  <c r="I105" i="3"/>
  <c r="O105" i="3"/>
  <c r="I109" i="3"/>
  <c r="O109" i="3" s="1"/>
  <c r="I112" i="3"/>
  <c r="I115" i="3"/>
  <c r="O115" i="3" s="1"/>
  <c r="I118" i="3"/>
  <c r="O118" i="3" s="1"/>
  <c r="I121" i="3"/>
  <c r="O121" i="3"/>
  <c r="I124" i="3"/>
  <c r="O124" i="3" s="1"/>
  <c r="I127" i="3"/>
  <c r="O127" i="3"/>
  <c r="I131" i="3"/>
  <c r="O131" i="3" s="1"/>
  <c r="I134" i="3"/>
  <c r="O134" i="3"/>
  <c r="I137" i="3"/>
  <c r="O137" i="3" s="1"/>
  <c r="I140" i="3"/>
  <c r="O140" i="3" s="1"/>
  <c r="I143" i="3"/>
  <c r="O143" i="3" s="1"/>
  <c r="I146" i="3"/>
  <c r="O146" i="3" s="1"/>
  <c r="I149" i="3"/>
  <c r="O149" i="3" s="1"/>
  <c r="I152" i="3"/>
  <c r="O152" i="3"/>
  <c r="I155" i="3"/>
  <c r="O155" i="3" s="1"/>
  <c r="I158" i="3"/>
  <c r="O158" i="3"/>
  <c r="I161" i="3"/>
  <c r="O161" i="3" s="1"/>
  <c r="I164" i="3"/>
  <c r="O164" i="3" s="1"/>
  <c r="I167" i="3"/>
  <c r="O167" i="3" s="1"/>
  <c r="I170" i="3"/>
  <c r="O170" i="3" s="1"/>
  <c r="I173" i="3"/>
  <c r="O173" i="3" s="1"/>
  <c r="I176" i="3"/>
  <c r="O176" i="3"/>
  <c r="I179" i="3"/>
  <c r="O179" i="3" s="1"/>
  <c r="I182" i="3"/>
  <c r="O182" i="3"/>
  <c r="I185" i="3"/>
  <c r="O185" i="3" s="1"/>
  <c r="I188" i="3"/>
  <c r="O188" i="3" s="1"/>
  <c r="I191" i="3"/>
  <c r="O191" i="3" s="1"/>
  <c r="I194" i="3"/>
  <c r="O194" i="3" s="1"/>
  <c r="I197" i="3"/>
  <c r="O197" i="3" s="1"/>
  <c r="I200" i="3"/>
  <c r="O200" i="3"/>
  <c r="I203" i="3"/>
  <c r="O203" i="3" s="1"/>
  <c r="I206" i="3"/>
  <c r="O206" i="3"/>
  <c r="I209" i="3"/>
  <c r="O209" i="3" s="1"/>
  <c r="I212" i="3"/>
  <c r="O212" i="3" s="1"/>
  <c r="I215" i="3"/>
  <c r="O215" i="3" s="1"/>
  <c r="I218" i="3"/>
  <c r="O218" i="3" s="1"/>
  <c r="I221" i="3"/>
  <c r="O221" i="3" s="1"/>
  <c r="I224" i="3"/>
  <c r="O224" i="3"/>
  <c r="I227" i="3"/>
  <c r="O227" i="3" s="1"/>
  <c r="I230" i="3"/>
  <c r="O230" i="3"/>
  <c r="I233" i="3"/>
  <c r="O233" i="3" s="1"/>
  <c r="I236" i="3"/>
  <c r="O236" i="3" s="1"/>
  <c r="I239" i="3"/>
  <c r="O239" i="3" s="1"/>
  <c r="I242" i="3"/>
  <c r="O242" i="3" s="1"/>
  <c r="I245" i="3"/>
  <c r="O245" i="3" s="1"/>
  <c r="I248" i="3"/>
  <c r="O248" i="3"/>
  <c r="I251" i="3"/>
  <c r="O251" i="3" s="1"/>
  <c r="I254" i="3"/>
  <c r="O254" i="3"/>
  <c r="I257" i="3"/>
  <c r="O257" i="3" s="1"/>
  <c r="I260" i="3"/>
  <c r="O260" i="3" s="1"/>
  <c r="I263" i="3"/>
  <c r="O263" i="3" s="1"/>
  <c r="I267" i="3"/>
  <c r="I270" i="3"/>
  <c r="O270" i="3" s="1"/>
  <c r="I273" i="3"/>
  <c r="O273" i="3" s="1"/>
  <c r="I276" i="3"/>
  <c r="O276" i="3" s="1"/>
  <c r="I279" i="3"/>
  <c r="O279" i="3" s="1"/>
  <c r="I282" i="3"/>
  <c r="O282" i="3"/>
  <c r="I285" i="3"/>
  <c r="O285" i="3" s="1"/>
  <c r="I288" i="3"/>
  <c r="O288" i="3"/>
  <c r="I291" i="3"/>
  <c r="O291" i="3" s="1"/>
  <c r="I294" i="3"/>
  <c r="O294" i="3" s="1"/>
  <c r="I297" i="3"/>
  <c r="O297" i="3" s="1"/>
  <c r="I300" i="3"/>
  <c r="O300" i="3" s="1"/>
  <c r="I303" i="3"/>
  <c r="O303" i="3" s="1"/>
  <c r="I9" i="4"/>
  <c r="I13" i="4"/>
  <c r="O13" i="4" s="1"/>
  <c r="I16" i="4"/>
  <c r="O16" i="4" s="1"/>
  <c r="I19" i="4"/>
  <c r="O19" i="4"/>
  <c r="I22" i="4"/>
  <c r="O22" i="4" s="1"/>
  <c r="I25" i="4"/>
  <c r="O25" i="4"/>
  <c r="I28" i="4"/>
  <c r="O28" i="4" s="1"/>
  <c r="I31" i="4"/>
  <c r="O31" i="4"/>
  <c r="I34" i="4"/>
  <c r="O34" i="4" s="1"/>
  <c r="I37" i="4"/>
  <c r="O37" i="4" s="1"/>
  <c r="I40" i="4"/>
  <c r="O40" i="4" s="1"/>
  <c r="I43" i="4"/>
  <c r="O43" i="4" s="1"/>
  <c r="I46" i="4"/>
  <c r="O46" i="4" s="1"/>
  <c r="I49" i="4"/>
  <c r="O49" i="4"/>
  <c r="I52" i="4"/>
  <c r="O52" i="4" s="1"/>
  <c r="I55" i="4"/>
  <c r="O55" i="4" s="1"/>
  <c r="I58" i="4"/>
  <c r="O58" i="4" s="1"/>
  <c r="I61" i="4"/>
  <c r="O61" i="4"/>
  <c r="I64" i="4"/>
  <c r="O64" i="4" s="1"/>
  <c r="I67" i="4"/>
  <c r="O67" i="4" s="1"/>
  <c r="I70" i="4"/>
  <c r="O70" i="4" s="1"/>
  <c r="I73" i="4"/>
  <c r="O73" i="4" s="1"/>
  <c r="I76" i="4"/>
  <c r="O76" i="4" s="1"/>
  <c r="I79" i="4"/>
  <c r="O79" i="4"/>
  <c r="I82" i="4"/>
  <c r="O82" i="4" s="1"/>
  <c r="I85" i="4"/>
  <c r="O85" i="4"/>
  <c r="I89" i="4"/>
  <c r="O89" i="4" s="1"/>
  <c r="I92" i="4"/>
  <c r="O92" i="4"/>
  <c r="I95" i="4"/>
  <c r="O95" i="4" s="1"/>
  <c r="I99" i="4"/>
  <c r="I102" i="4"/>
  <c r="O102" i="4" s="1"/>
  <c r="I105" i="4"/>
  <c r="O105" i="4" s="1"/>
  <c r="I108" i="4"/>
  <c r="O108" i="4"/>
  <c r="I111" i="4"/>
  <c r="O111" i="4" s="1"/>
  <c r="I114" i="4"/>
  <c r="O114" i="4" s="1"/>
  <c r="I117" i="4"/>
  <c r="O117" i="4" s="1"/>
  <c r="I121" i="4"/>
  <c r="O121" i="4"/>
  <c r="I124" i="4"/>
  <c r="O124" i="4"/>
  <c r="I127" i="4"/>
  <c r="O127" i="4"/>
  <c r="I130" i="4"/>
  <c r="O130" i="4"/>
  <c r="I133" i="4"/>
  <c r="O133" i="4"/>
  <c r="I136" i="4"/>
  <c r="O136" i="4"/>
  <c r="I139" i="4"/>
  <c r="O139" i="4"/>
  <c r="I142" i="4"/>
  <c r="O142" i="4"/>
  <c r="I145" i="4"/>
  <c r="O145" i="4"/>
  <c r="I149" i="4"/>
  <c r="I152" i="4"/>
  <c r="O152" i="4" s="1"/>
  <c r="I155" i="4"/>
  <c r="O155" i="4" s="1"/>
  <c r="I158" i="4"/>
  <c r="O158" i="4" s="1"/>
  <c r="I161" i="4"/>
  <c r="O161" i="4"/>
  <c r="I164" i="4"/>
  <c r="O164" i="4" s="1"/>
  <c r="I167" i="4"/>
  <c r="O167" i="4" s="1"/>
  <c r="I170" i="4"/>
  <c r="O170" i="4" s="1"/>
  <c r="I173" i="4"/>
  <c r="O173" i="4" s="1"/>
  <c r="I176" i="4"/>
  <c r="O176" i="4" s="1"/>
  <c r="I179" i="4"/>
  <c r="O179" i="4" s="1"/>
  <c r="I182" i="4"/>
  <c r="O182" i="4" s="1"/>
  <c r="I185" i="4"/>
  <c r="O185" i="4"/>
  <c r="I188" i="4"/>
  <c r="O188" i="4" s="1"/>
  <c r="I191" i="4"/>
  <c r="O191" i="4"/>
  <c r="I194" i="4"/>
  <c r="O194" i="4" s="1"/>
  <c r="I197" i="4"/>
  <c r="O197" i="4" s="1"/>
  <c r="I200" i="4"/>
  <c r="O200" i="4" s="1"/>
  <c r="I203" i="4"/>
  <c r="O203" i="4"/>
  <c r="I206" i="4"/>
  <c r="O206" i="4" s="1"/>
  <c r="I209" i="4"/>
  <c r="O209" i="4"/>
  <c r="I212" i="4"/>
  <c r="O212" i="4" s="1"/>
  <c r="I215" i="4"/>
  <c r="O215" i="4"/>
  <c r="I218" i="4"/>
  <c r="O218" i="4" s="1"/>
  <c r="I221" i="4"/>
  <c r="O221" i="4" s="1"/>
  <c r="I224" i="4"/>
  <c r="O224" i="4" s="1"/>
  <c r="I227" i="4"/>
  <c r="O227" i="4"/>
  <c r="I230" i="4"/>
  <c r="O230" i="4" s="1"/>
  <c r="I233" i="4"/>
  <c r="O233" i="4"/>
  <c r="I236" i="4"/>
  <c r="O236" i="4" s="1"/>
  <c r="I239" i="4"/>
  <c r="O239" i="4" s="1"/>
  <c r="I242" i="4"/>
  <c r="O242" i="4" s="1"/>
  <c r="I245" i="4"/>
  <c r="O245" i="4" s="1"/>
  <c r="I248" i="4"/>
  <c r="O248" i="4" s="1"/>
  <c r="I251" i="4"/>
  <c r="O251" i="4" s="1"/>
  <c r="I254" i="4"/>
  <c r="O254" i="4" s="1"/>
  <c r="I257" i="4"/>
  <c r="O257" i="4"/>
  <c r="I260" i="4"/>
  <c r="O260" i="4" s="1"/>
  <c r="I263" i="4"/>
  <c r="O263" i="4"/>
  <c r="I266" i="4"/>
  <c r="O266" i="4" s="1"/>
  <c r="I269" i="4"/>
  <c r="O269" i="4" s="1"/>
  <c r="I272" i="4"/>
  <c r="O272" i="4" s="1"/>
  <c r="I275" i="4"/>
  <c r="O275" i="4" s="1"/>
  <c r="I278" i="4"/>
  <c r="O278" i="4" s="1"/>
  <c r="I281" i="4"/>
  <c r="O281" i="4"/>
  <c r="I284" i="4"/>
  <c r="O284" i="4" s="1"/>
  <c r="I287" i="4"/>
  <c r="O287" i="4" s="1"/>
  <c r="I290" i="4"/>
  <c r="O290" i="4" s="1"/>
  <c r="I293" i="4"/>
  <c r="O293" i="4" s="1"/>
  <c r="I296" i="4"/>
  <c r="I297" i="4"/>
  <c r="O297" i="4"/>
  <c r="I300" i="4"/>
  <c r="O300" i="4"/>
  <c r="I303" i="4"/>
  <c r="O303" i="4"/>
  <c r="I306" i="4"/>
  <c r="O306" i="4"/>
  <c r="I309" i="4"/>
  <c r="O309" i="4"/>
  <c r="I312" i="4"/>
  <c r="O312" i="4"/>
  <c r="I315" i="4"/>
  <c r="O315" i="4"/>
  <c r="I318" i="4"/>
  <c r="O318" i="4"/>
  <c r="I321" i="4"/>
  <c r="O321" i="4"/>
  <c r="I324" i="4"/>
  <c r="O324" i="4"/>
  <c r="I327" i="4"/>
  <c r="O327" i="4"/>
  <c r="I330" i="4"/>
  <c r="O330" i="4"/>
  <c r="I333" i="4"/>
  <c r="O333" i="4"/>
  <c r="I336" i="4"/>
  <c r="O336" i="4"/>
  <c r="I9" i="5"/>
  <c r="O9" i="5" s="1"/>
  <c r="I13" i="5"/>
  <c r="O13" i="5" s="1"/>
  <c r="I16" i="5"/>
  <c r="O16" i="5" s="1"/>
  <c r="I19" i="5"/>
  <c r="O19" i="5" s="1"/>
  <c r="I22" i="5"/>
  <c r="O22" i="5"/>
  <c r="I25" i="5"/>
  <c r="O25" i="5" s="1"/>
  <c r="I28" i="5"/>
  <c r="O28" i="5"/>
  <c r="I31" i="5"/>
  <c r="O31" i="5" s="1"/>
  <c r="I34" i="5"/>
  <c r="O34" i="5"/>
  <c r="I37" i="5"/>
  <c r="O37" i="5" s="1"/>
  <c r="I40" i="5"/>
  <c r="O40" i="5"/>
  <c r="I43" i="5"/>
  <c r="O43" i="5" s="1"/>
  <c r="I46" i="5"/>
  <c r="O46" i="5"/>
  <c r="I49" i="5"/>
  <c r="O49" i="5" s="1"/>
  <c r="I52" i="5"/>
  <c r="O52" i="5"/>
  <c r="I55" i="5"/>
  <c r="O55" i="5" s="1"/>
  <c r="I58" i="5"/>
  <c r="O58" i="5"/>
  <c r="I61" i="5"/>
  <c r="O61" i="5" s="1"/>
  <c r="I64" i="5"/>
  <c r="O64" i="5"/>
  <c r="I67" i="5"/>
  <c r="O67" i="5" s="1"/>
  <c r="I70" i="5"/>
  <c r="O70" i="5"/>
  <c r="I73" i="5"/>
  <c r="O73" i="5" s="1"/>
  <c r="I76" i="5"/>
  <c r="O76" i="5"/>
  <c r="I79" i="5"/>
  <c r="O79" i="5" s="1"/>
  <c r="I82" i="5"/>
  <c r="O82" i="5"/>
  <c r="I85" i="5"/>
  <c r="O85" i="5" s="1"/>
  <c r="I88" i="5"/>
  <c r="O88" i="5"/>
  <c r="I91" i="5"/>
  <c r="O91" i="5" s="1"/>
  <c r="I94" i="5"/>
  <c r="O94" i="5"/>
  <c r="I97" i="5"/>
  <c r="O97" i="5" s="1"/>
  <c r="I100" i="5"/>
  <c r="O100" i="5"/>
  <c r="I103" i="5"/>
  <c r="O103" i="5" s="1"/>
  <c r="I106" i="5"/>
  <c r="O106" i="5"/>
  <c r="I109" i="5"/>
  <c r="O109" i="5" s="1"/>
  <c r="I112" i="5"/>
  <c r="O112" i="5"/>
  <c r="I115" i="5"/>
  <c r="O115" i="5" s="1"/>
  <c r="I118" i="5"/>
  <c r="O118" i="5"/>
  <c r="I122" i="5"/>
  <c r="I125" i="5"/>
  <c r="O125" i="5" s="1"/>
  <c r="I128" i="5"/>
  <c r="O128" i="5" s="1"/>
  <c r="I131" i="5"/>
  <c r="O131" i="5" s="1"/>
  <c r="I134" i="5"/>
  <c r="O134" i="5"/>
  <c r="I138" i="5"/>
  <c r="O138" i="5" s="1"/>
  <c r="I141" i="5"/>
  <c r="I144" i="5"/>
  <c r="O144" i="5"/>
  <c r="I147" i="5"/>
  <c r="O147" i="5" s="1"/>
  <c r="I150" i="5"/>
  <c r="O150" i="5"/>
  <c r="I153" i="5"/>
  <c r="O153" i="5" s="1"/>
  <c r="I156" i="5"/>
  <c r="O156" i="5"/>
  <c r="I159" i="5"/>
  <c r="O159" i="5" s="1"/>
  <c r="I163" i="5"/>
  <c r="O163" i="5" s="1"/>
  <c r="I166" i="5"/>
  <c r="O166" i="5" s="1"/>
  <c r="I169" i="5"/>
  <c r="O169" i="5" s="1"/>
  <c r="I172" i="5"/>
  <c r="O172" i="5" s="1"/>
  <c r="I175" i="5"/>
  <c r="O175" i="5"/>
  <c r="I178" i="5"/>
  <c r="O178" i="5" s="1"/>
  <c r="I181" i="5"/>
  <c r="O181" i="5"/>
  <c r="I184" i="5"/>
  <c r="O184" i="5" s="1"/>
  <c r="I187" i="5"/>
  <c r="O187" i="5" s="1"/>
  <c r="I190" i="5"/>
  <c r="O190" i="5" s="1"/>
  <c r="I193" i="5"/>
  <c r="O193" i="5" s="1"/>
  <c r="I197" i="5"/>
  <c r="O197" i="5" s="1"/>
  <c r="I200" i="5"/>
  <c r="O200" i="5"/>
  <c r="I203" i="5"/>
  <c r="O203" i="5" s="1"/>
  <c r="I206" i="5"/>
  <c r="O206" i="5"/>
  <c r="I209" i="5"/>
  <c r="O209" i="5" s="1"/>
  <c r="I212" i="5"/>
  <c r="O212" i="5"/>
  <c r="I215" i="5"/>
  <c r="O215" i="5" s="1"/>
  <c r="I218" i="5"/>
  <c r="O218" i="5"/>
  <c r="I221" i="5"/>
  <c r="O221" i="5" s="1"/>
  <c r="I224" i="5"/>
  <c r="O224" i="5"/>
  <c r="I227" i="5"/>
  <c r="O227" i="5" s="1"/>
  <c r="I230" i="5"/>
  <c r="O230" i="5"/>
  <c r="I233" i="5"/>
  <c r="O233" i="5" s="1"/>
  <c r="I236" i="5"/>
  <c r="O236" i="5"/>
  <c r="I240" i="5"/>
  <c r="O240" i="5" s="1"/>
  <c r="I243" i="5"/>
  <c r="O243" i="5" s="1"/>
  <c r="I246" i="5"/>
  <c r="O246" i="5" s="1"/>
  <c r="I249" i="5"/>
  <c r="O249" i="5" s="1"/>
  <c r="I252" i="5"/>
  <c r="O252" i="5"/>
  <c r="I255" i="5"/>
  <c r="O255" i="5" s="1"/>
  <c r="I258" i="5"/>
  <c r="O258" i="5" s="1"/>
  <c r="I261" i="5"/>
  <c r="O261" i="5" s="1"/>
  <c r="I264" i="5"/>
  <c r="O264" i="5" s="1"/>
  <c r="I267" i="5"/>
  <c r="O267" i="5" s="1"/>
  <c r="I270" i="5"/>
  <c r="O270" i="5"/>
  <c r="I273" i="5"/>
  <c r="O273" i="5" s="1"/>
  <c r="I276" i="5"/>
  <c r="O276" i="5"/>
  <c r="I279" i="5"/>
  <c r="O279" i="5" s="1"/>
  <c r="I282" i="5"/>
  <c r="O282" i="5" s="1"/>
  <c r="I285" i="5"/>
  <c r="O285" i="5" s="1"/>
  <c r="I288" i="5"/>
  <c r="O288" i="5"/>
  <c r="I291" i="5"/>
  <c r="O291" i="5" s="1"/>
  <c r="I294" i="5"/>
  <c r="O294" i="5"/>
  <c r="I297" i="5"/>
  <c r="O297" i="5" s="1"/>
  <c r="I300" i="5"/>
  <c r="O300" i="5" s="1"/>
  <c r="I303" i="5"/>
  <c r="O303" i="5" s="1"/>
  <c r="I306" i="5"/>
  <c r="O306" i="5" s="1"/>
  <c r="I309" i="5"/>
  <c r="O309" i="5" s="1"/>
  <c r="I312" i="5"/>
  <c r="O312" i="5"/>
  <c r="I315" i="5"/>
  <c r="O315" i="5" s="1"/>
  <c r="I318" i="5"/>
  <c r="O318" i="5" s="1"/>
  <c r="I321" i="5"/>
  <c r="O321" i="5" s="1"/>
  <c r="I324" i="5"/>
  <c r="O324" i="5" s="1"/>
  <c r="I327" i="5"/>
  <c r="O327" i="5" s="1"/>
  <c r="I330" i="5"/>
  <c r="O330" i="5" s="1"/>
  <c r="I333" i="5"/>
  <c r="O333" i="5" s="1"/>
  <c r="I336" i="5"/>
  <c r="O336" i="5" s="1"/>
  <c r="I339" i="5"/>
  <c r="O339" i="5" s="1"/>
  <c r="I342" i="5"/>
  <c r="O342" i="5" s="1"/>
  <c r="I345" i="5"/>
  <c r="O345" i="5" s="1"/>
  <c r="I348" i="5"/>
  <c r="O348" i="5"/>
  <c r="I351" i="5"/>
  <c r="O351" i="5" s="1"/>
  <c r="I354" i="5"/>
  <c r="O354" i="5" s="1"/>
  <c r="I357" i="5"/>
  <c r="O357" i="5" s="1"/>
  <c r="I360" i="5"/>
  <c r="O360" i="5" s="1"/>
  <c r="I363" i="5"/>
  <c r="O363" i="5" s="1"/>
  <c r="I366" i="5"/>
  <c r="O366" i="5"/>
  <c r="I369" i="5"/>
  <c r="O369" i="5" s="1"/>
  <c r="I372" i="5"/>
  <c r="O372" i="5"/>
  <c r="I375" i="5"/>
  <c r="O375" i="5" s="1"/>
  <c r="I378" i="5"/>
  <c r="O378" i="5" s="1"/>
  <c r="I381" i="5"/>
  <c r="O381" i="5" s="1"/>
  <c r="I384" i="5"/>
  <c r="O384" i="5"/>
  <c r="I387" i="5"/>
  <c r="O387" i="5" s="1"/>
  <c r="I390" i="5"/>
  <c r="O390" i="5"/>
  <c r="I393" i="5"/>
  <c r="O393" i="5" s="1"/>
  <c r="I396" i="5"/>
  <c r="O396" i="5" s="1"/>
  <c r="I399" i="5"/>
  <c r="O399" i="5" s="1"/>
  <c r="I402" i="5"/>
  <c r="O402" i="5" s="1"/>
  <c r="I405" i="5"/>
  <c r="O405" i="5" s="1"/>
  <c r="I408" i="5"/>
  <c r="O408" i="5"/>
  <c r="I411" i="5"/>
  <c r="O411" i="5" s="1"/>
  <c r="I414" i="5"/>
  <c r="O414" i="5" s="1"/>
  <c r="I417" i="5"/>
  <c r="O417" i="5" s="1"/>
  <c r="I420" i="5"/>
  <c r="O420" i="5" s="1"/>
  <c r="I423" i="5"/>
  <c r="O423" i="5" s="1"/>
  <c r="I426" i="5"/>
  <c r="O426" i="5" s="1"/>
  <c r="I429" i="5"/>
  <c r="O429" i="5" s="1"/>
  <c r="I433" i="5"/>
  <c r="O433" i="5" s="1"/>
  <c r="I436" i="5"/>
  <c r="O436" i="5"/>
  <c r="I439" i="5"/>
  <c r="O439" i="5" s="1"/>
  <c r="I442" i="5"/>
  <c r="O442" i="5" s="1"/>
  <c r="I445" i="5"/>
  <c r="O445" i="5" s="1"/>
  <c r="I448" i="5"/>
  <c r="O448" i="5" s="1"/>
  <c r="I451" i="5"/>
  <c r="O451" i="5" s="1"/>
  <c r="I454" i="5"/>
  <c r="O454" i="5"/>
  <c r="I457" i="5"/>
  <c r="O457" i="5" s="1"/>
  <c r="I460" i="5"/>
  <c r="O460" i="5"/>
  <c r="I463" i="5"/>
  <c r="O463" i="5" s="1"/>
  <c r="I466" i="5"/>
  <c r="O466" i="5" s="1"/>
  <c r="I469" i="5"/>
  <c r="O469" i="5" s="1"/>
  <c r="I472" i="5"/>
  <c r="O472" i="5" s="1"/>
  <c r="I475" i="5"/>
  <c r="O475" i="5" s="1"/>
  <c r="I478" i="5"/>
  <c r="O478" i="5"/>
  <c r="I481" i="5"/>
  <c r="O481" i="5" s="1"/>
  <c r="I9" i="6"/>
  <c r="I8" i="6" s="1"/>
  <c r="O9" i="6"/>
  <c r="I13" i="6"/>
  <c r="O13" i="6" s="1"/>
  <c r="I16" i="6"/>
  <c r="O16" i="6" s="1"/>
  <c r="I19" i="6"/>
  <c r="O19" i="6" s="1"/>
  <c r="I22" i="6"/>
  <c r="O22" i="6" s="1"/>
  <c r="I25" i="6"/>
  <c r="O25" i="6" s="1"/>
  <c r="I28" i="6"/>
  <c r="O28" i="6" s="1"/>
  <c r="I31" i="6"/>
  <c r="O31" i="6" s="1"/>
  <c r="I34" i="6"/>
  <c r="O34" i="6" s="1"/>
  <c r="I37" i="6"/>
  <c r="O37" i="6"/>
  <c r="I40" i="6"/>
  <c r="O40" i="6" s="1"/>
  <c r="I43" i="6"/>
  <c r="O43" i="6" s="1"/>
  <c r="I46" i="6"/>
  <c r="O46" i="6" s="1"/>
  <c r="I49" i="6"/>
  <c r="O49" i="6" s="1"/>
  <c r="I52" i="6"/>
  <c r="O52" i="6" s="1"/>
  <c r="I55" i="6"/>
  <c r="O55" i="6"/>
  <c r="I58" i="6"/>
  <c r="O58" i="6" s="1"/>
  <c r="I61" i="6"/>
  <c r="O61" i="6"/>
  <c r="I64" i="6"/>
  <c r="O64" i="6" s="1"/>
  <c r="I67" i="6"/>
  <c r="O67" i="6" s="1"/>
  <c r="I70" i="6"/>
  <c r="O70" i="6" s="1"/>
  <c r="I73" i="6"/>
  <c r="O73" i="6"/>
  <c r="I76" i="6"/>
  <c r="O76" i="6" s="1"/>
  <c r="I79" i="6"/>
  <c r="O79" i="6"/>
  <c r="I82" i="6"/>
  <c r="O82" i="6" s="1"/>
  <c r="I85" i="6"/>
  <c r="O85" i="6"/>
  <c r="I88" i="6"/>
  <c r="O88" i="6" s="1"/>
  <c r="I91" i="6"/>
  <c r="O91" i="6" s="1"/>
  <c r="I95" i="6"/>
  <c r="I94" i="6" s="1"/>
  <c r="O95" i="6"/>
  <c r="I98" i="6"/>
  <c r="O98" i="6" s="1"/>
  <c r="I101" i="6"/>
  <c r="O101" i="6"/>
  <c r="I105" i="6"/>
  <c r="O105" i="6" s="1"/>
  <c r="I108" i="6"/>
  <c r="O108" i="6"/>
  <c r="I111" i="6"/>
  <c r="O111" i="6" s="1"/>
  <c r="I114" i="6"/>
  <c r="O114" i="6" s="1"/>
  <c r="I117" i="6"/>
  <c r="O117" i="6" s="1"/>
  <c r="I121" i="6"/>
  <c r="O121" i="6"/>
  <c r="I124" i="6"/>
  <c r="O124" i="6"/>
  <c r="I127" i="6"/>
  <c r="O127" i="6"/>
  <c r="I130" i="6"/>
  <c r="O130" i="6"/>
  <c r="I133" i="6"/>
  <c r="O133" i="6"/>
  <c r="I136" i="6"/>
  <c r="O136" i="6"/>
  <c r="I140" i="6"/>
  <c r="O140" i="6" s="1"/>
  <c r="I143" i="6"/>
  <c r="O143" i="6" s="1"/>
  <c r="I146" i="6"/>
  <c r="O146" i="6" s="1"/>
  <c r="I149" i="6"/>
  <c r="O149" i="6"/>
  <c r="I152" i="6"/>
  <c r="O152" i="6" s="1"/>
  <c r="I155" i="6"/>
  <c r="O155" i="6"/>
  <c r="I158" i="6"/>
  <c r="O158" i="6" s="1"/>
  <c r="I161" i="6"/>
  <c r="O161" i="6" s="1"/>
  <c r="I164" i="6"/>
  <c r="O164" i="6" s="1"/>
  <c r="I167" i="6"/>
  <c r="O167" i="6" s="1"/>
  <c r="I170" i="6"/>
  <c r="O170" i="6" s="1"/>
  <c r="I173" i="6"/>
  <c r="O173" i="6"/>
  <c r="I176" i="6"/>
  <c r="O176" i="6" s="1"/>
  <c r="I179" i="6"/>
  <c r="O179" i="6" s="1"/>
  <c r="I182" i="6"/>
  <c r="O182" i="6" s="1"/>
  <c r="I185" i="6"/>
  <c r="O185" i="6"/>
  <c r="I188" i="6"/>
  <c r="O188" i="6" s="1"/>
  <c r="I191" i="6"/>
  <c r="O191" i="6" s="1"/>
  <c r="I194" i="6"/>
  <c r="O194" i="6" s="1"/>
  <c r="I197" i="6"/>
  <c r="O197" i="6" s="1"/>
  <c r="I200" i="6"/>
  <c r="O200" i="6"/>
  <c r="I203" i="6"/>
  <c r="O203" i="6" s="1"/>
  <c r="I206" i="6"/>
  <c r="O206" i="6"/>
  <c r="I209" i="6"/>
  <c r="O209" i="6" s="1"/>
  <c r="I212" i="6"/>
  <c r="O212" i="6"/>
  <c r="I215" i="6"/>
  <c r="O215" i="6" s="1"/>
  <c r="I218" i="6"/>
  <c r="O218" i="6"/>
  <c r="I221" i="6"/>
  <c r="O221" i="6" s="1"/>
  <c r="I224" i="6"/>
  <c r="O224" i="6"/>
  <c r="I227" i="6"/>
  <c r="O227" i="6" s="1"/>
  <c r="I230" i="6"/>
  <c r="O230" i="6"/>
  <c r="I233" i="6"/>
  <c r="O233" i="6" s="1"/>
  <c r="I237" i="6"/>
  <c r="O237" i="6"/>
  <c r="I240" i="6"/>
  <c r="O240" i="6" s="1"/>
  <c r="I243" i="6"/>
  <c r="O243" i="6"/>
  <c r="I246" i="6"/>
  <c r="O246" i="6" s="1"/>
  <c r="I249" i="6"/>
  <c r="O249" i="6" s="1"/>
  <c r="I252" i="6"/>
  <c r="O252" i="6" s="1"/>
  <c r="I255" i="6"/>
  <c r="O255" i="6"/>
  <c r="I258" i="6"/>
  <c r="O258" i="6" s="1"/>
  <c r="I261" i="6"/>
  <c r="O261" i="6"/>
  <c r="I264" i="6"/>
  <c r="O264" i="6" s="1"/>
  <c r="O66" i="2" l="1"/>
  <c r="I196" i="5"/>
  <c r="C27" i="1" s="1"/>
  <c r="I137" i="5"/>
  <c r="O122" i="5"/>
  <c r="C25" i="1"/>
  <c r="O9" i="3"/>
  <c r="D10" i="1" s="1"/>
  <c r="I130" i="3"/>
  <c r="I95" i="3"/>
  <c r="I12" i="3"/>
  <c r="I120" i="4"/>
  <c r="I88" i="4"/>
  <c r="O141" i="5"/>
  <c r="D12" i="1" s="1"/>
  <c r="I121" i="5"/>
  <c r="C24" i="1" s="1"/>
  <c r="I120" i="6"/>
  <c r="I236" i="6"/>
  <c r="I33" i="2"/>
  <c r="C32" i="1" s="1"/>
  <c r="O70" i="2"/>
  <c r="O49" i="2"/>
  <c r="I73" i="2"/>
  <c r="C36" i="1" s="1"/>
  <c r="D13" i="1"/>
  <c r="O9" i="4"/>
  <c r="I8" i="4"/>
  <c r="I85" i="3"/>
  <c r="O89" i="3"/>
  <c r="I239" i="5"/>
  <c r="C28" i="1" s="1"/>
  <c r="I8" i="5"/>
  <c r="C21" i="1" s="1"/>
  <c r="I139" i="6"/>
  <c r="O99" i="4"/>
  <c r="I98" i="4"/>
  <c r="I108" i="3"/>
  <c r="I3" i="3" s="1"/>
  <c r="C10" i="1" s="1"/>
  <c r="O112" i="3"/>
  <c r="I432" i="5"/>
  <c r="C29" i="1" s="1"/>
  <c r="I148" i="4"/>
  <c r="O149" i="4"/>
  <c r="I104" i="6"/>
  <c r="I12" i="6"/>
  <c r="I3" i="6" s="1"/>
  <c r="C13" i="1" s="1"/>
  <c r="I162" i="5"/>
  <c r="C26" i="1" s="1"/>
  <c r="O56" i="2"/>
  <c r="I55" i="2"/>
  <c r="C33" i="1" s="1"/>
  <c r="O78" i="2"/>
  <c r="I77" i="2"/>
  <c r="C37" i="1" s="1"/>
  <c r="I12" i="5"/>
  <c r="C22" i="1" s="1"/>
  <c r="I12" i="4"/>
  <c r="O267" i="3"/>
  <c r="I266" i="3"/>
  <c r="O9" i="2"/>
  <c r="I8" i="2"/>
  <c r="C31" i="1" s="1"/>
  <c r="C20" i="1" l="1"/>
  <c r="D14" i="1"/>
  <c r="C30" i="1"/>
  <c r="I3" i="2"/>
  <c r="C14" i="1" s="1"/>
  <c r="E10" i="1"/>
  <c r="E13" i="1"/>
  <c r="D11" i="1"/>
  <c r="I3" i="5"/>
  <c r="C12" i="1" s="1"/>
  <c r="E12" i="1" s="1"/>
  <c r="I3" i="4"/>
  <c r="C11" i="1" s="1"/>
  <c r="D16" i="1" l="1"/>
  <c r="C19" i="1"/>
  <c r="C16" i="1"/>
  <c r="C6" i="1"/>
  <c r="E14" i="1"/>
  <c r="E11" i="1"/>
  <c r="E16" i="1" l="1"/>
  <c r="C7" i="1"/>
</calcChain>
</file>

<file path=xl/sharedStrings.xml><?xml version="1.0" encoding="utf-8"?>
<sst xmlns="http://schemas.openxmlformats.org/spreadsheetml/2006/main" count="5503" uniqueCount="917">
  <si>
    <t>Soupis objektů s DPH</t>
  </si>
  <si>
    <t>Stavba: 1714 - Strenice - Oprava poruchových vodovodních řadů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</si>
  <si>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</si>
  <si>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</si>
  <si>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</si>
  <si>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</si>
  <si>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</si>
  <si>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</si>
  <si>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</si>
  <si>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</si>
  <si>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</si>
  <si>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</si>
  <si>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</si>
  <si>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</si>
  <si>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>1714</t>
  </si>
  <si>
    <t>Strenice - Oprava poruchových vodovodních řadů</t>
  </si>
  <si>
    <t>O</t>
  </si>
  <si>
    <t>Rozpočet:</t>
  </si>
  <si>
    <t>0,00</t>
  </si>
  <si>
    <t>15,00</t>
  </si>
  <si>
    <t>21,00</t>
  </si>
  <si>
    <t>3</t>
  </si>
  <si>
    <t>2</t>
  </si>
  <si>
    <t/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</si>
  <si>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</si>
  <si>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</si>
  <si>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</si>
  <si>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</si>
  <si>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</si>
  <si>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</si>
  <si>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</si>
  <si>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</si>
  <si>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</si>
  <si>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</si>
  <si>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</si>
  <si>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</si>
  <si>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</si>
  <si>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</si>
  <si>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</si>
  <si>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</si>
  <si>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</si>
  <si>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</si>
  <si>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VRN1</t>
  </si>
  <si>
    <t>Průzkumné, geodetické a projektové práce</t>
  </si>
  <si>
    <t>P</t>
  </si>
  <si>
    <t>011314000</t>
  </si>
  <si>
    <t>SOUBOR</t>
  </si>
  <si>
    <t>PP</t>
  </si>
  <si>
    <t>VV</t>
  </si>
  <si>
    <t>011503000</t>
  </si>
  <si>
    <t>Průzkumné, geodetické a projektové práce průzkumné práce stavební průzkum bez rozlišení</t>
  </si>
  <si>
    <t>011514000</t>
  </si>
  <si>
    <t>Průzkumné, geodetické a projektové práce průzkumné práce stavební průzkum průzkum stavebně-statický</t>
  </si>
  <si>
    <t>Pasportizace stávajících objektů – inventarizační prohlídky</t>
  </si>
  <si>
    <t>012103000</t>
  </si>
  <si>
    <t>Průzkumné, geodetické a projektové práce geodetické práce před výstavbou</t>
  </si>
  <si>
    <t>HM</t>
  </si>
  <si>
    <t>Vytyčení stavby včetně ochrany geodetických bodů před poškozením</t>
  </si>
  <si>
    <t>I. (2,69+0,2433) + II. (2,95+0,2266) + III. (2,6473+0,8568) + IV. (0,32+0,0255)=9,9595 [A]</t>
  </si>
  <si>
    <t>R</t>
  </si>
  <si>
    <t>Průzkumné, geodetické a projektové práce geodetické práce před výstavbou, vytyčení podzemních zařízení, rizika a zvláštní opatření</t>
  </si>
  <si>
    <t>Vytyčení stávajících inženýrských sítí</t>
  </si>
  <si>
    <t>012203000</t>
  </si>
  <si>
    <t>Průzkumné, geodetické a projektové práce geodetické práce při provádění stavby</t>
  </si>
  <si>
    <t>Zaměření stavby. Zaměření potrubí a šachet bude provedeno vždy před zásypem rýhy</t>
  </si>
  <si>
    <t>7</t>
  </si>
  <si>
    <t>0132440001</t>
  </si>
  <si>
    <t>Včetně projednání na stavbě</t>
  </si>
  <si>
    <t>8</t>
  </si>
  <si>
    <t>013254000</t>
  </si>
  <si>
    <t>Průzkumné, geodetické a projektové práce projektové práce dokumentace stavby (výkresová a textová) skutečného provedení stavby</t>
  </si>
  <si>
    <t>Zpracování a předání dokumentace  skutečného provedení stavby (3 paré + 1 v elektronické formě) objednateli. Kompletní DSPS zpracovaná dle Vyhl. č. 499/2006 Sb. v platném zněmí o dokumentaci staveb</t>
  </si>
  <si>
    <t>VRN3</t>
  </si>
  <si>
    <t>Zařízení staveniště</t>
  </si>
  <si>
    <t>030001000</t>
  </si>
  <si>
    <t>Základní rozdělení průvodních činností a nákladů zařízení staveniště</t>
  </si>
  <si>
    <t>Rozebrání, bourání a odvoz zařízení staveniště. Úprava terénu po zrušení zařízení staveniště.</t>
  </si>
  <si>
    <t>034203000</t>
  </si>
  <si>
    <t>Zařízení staveniště zabezpečení staveniště oplocení staveniště</t>
  </si>
  <si>
    <t>Oplocení zařízení staveniště plotem min. výšky 1,8 m. Oplocení skládek materiálu a vytěžené zeminy plotem min. výšky 1,8 m. Oplocení staveniště na zastavěném území  plotem min. výšky 1,8 m.</t>
  </si>
  <si>
    <t>11</t>
  </si>
  <si>
    <t>034403000</t>
  </si>
  <si>
    <t>Zařízení staveniště zabezpečení staveniště dopravní značení na staveništi</t>
  </si>
  <si>
    <t>Dopravně inženýrské opatření. Zřízení, údržba, přemístění a odstranění dopravního značení k dopravním omezením podle předpisů o pozemních komunikacích,</t>
  </si>
  <si>
    <t>12</t>
  </si>
  <si>
    <t>034503000</t>
  </si>
  <si>
    <t>Zařízení staveniště zabezpečení staveniště informační tabule</t>
  </si>
  <si>
    <t>Zajištění umístění štítku o povolení stavby a stejnopisu oznámení o zahájení prací oblastnímu inspektorátu práce na viditelném místě u vstupu na staveniště. Bezpečnostní značení na staveništi (tabulky se zákazy vstupu, označení staveniště, vedení náhradních tras pro pěší)</t>
  </si>
  <si>
    <t>13</t>
  </si>
  <si>
    <t>0345030001</t>
  </si>
  <si>
    <t>14</t>
  </si>
  <si>
    <t>034703000</t>
  </si>
  <si>
    <t>Zařízení staveniště zabezpečení staveniště osvětlení staveniště</t>
  </si>
  <si>
    <t>Bezpečnostní osvětlení na ohrazení staveniště sousedícím s komunikacemi pro pěší a vozidla (v rozích a na každých 15 m plotu)</t>
  </si>
  <si>
    <t>15</t>
  </si>
  <si>
    <t>035103001</t>
  </si>
  <si>
    <t>Zařízení staveniště pronájem ploch</t>
  </si>
  <si>
    <t>Pro mezideponie materiálu</t>
  </si>
  <si>
    <t>VRN4</t>
  </si>
  <si>
    <t>Inženýrská činnost</t>
  </si>
  <si>
    <t>16</t>
  </si>
  <si>
    <t>041403000</t>
  </si>
  <si>
    <t>Inženýrská činnost dozory koordinátor BOZP na staveništi</t>
  </si>
  <si>
    <t>17</t>
  </si>
  <si>
    <t>042503000</t>
  </si>
  <si>
    <t>Inženýrská činnost posudky plán BOZP na staveništi</t>
  </si>
  <si>
    <t>Vypracování  plánu bezpečnosti a ochrany zdraví při práci, vypravování technologických postupů, kontrolního a zkušebního plánu a podrobných harmonogramů pro odsouhlasení v souladu s SOD a PD</t>
  </si>
  <si>
    <t>18</t>
  </si>
  <si>
    <t>0432030001</t>
  </si>
  <si>
    <t>Doklady požadované k předání a převzetí díla</t>
  </si>
  <si>
    <t>VRN5</t>
  </si>
  <si>
    <t>Finanční náklady</t>
  </si>
  <si>
    <t>19</t>
  </si>
  <si>
    <t>0530020002</t>
  </si>
  <si>
    <t>Hlavní tituly průvodních činností a nákladů finanční náklady poplatky</t>
  </si>
  <si>
    <t>Poplatek za zábor veřejné zeleně</t>
  </si>
  <si>
    <t>VRN7</t>
  </si>
  <si>
    <t>Provozní vlivy</t>
  </si>
  <si>
    <t>20</t>
  </si>
  <si>
    <t>073002000</t>
  </si>
  <si>
    <t>Hlavní tituly průvodních činností a nákladů provozní vlivy ztížený pohyb vozidel v centrech měst</t>
  </si>
  <si>
    <t>VRN8</t>
  </si>
  <si>
    <t>Přesun stavebních kapacit</t>
  </si>
  <si>
    <t>21</t>
  </si>
  <si>
    <t>0840030001</t>
  </si>
  <si>
    <t>VRN9</t>
  </si>
  <si>
    <t>Ostatní náklady</t>
  </si>
  <si>
    <t>22</t>
  </si>
  <si>
    <t>0910030001</t>
  </si>
  <si>
    <t>Fotodokumentace během stavby</t>
  </si>
  <si>
    <t>Během stavby bude pořizováná podrobná fotodokumentace postupujících prací. Po dokončení stavby předá dodavatel fotodokumentaci vypálenou na DVD</t>
  </si>
  <si>
    <t>23</t>
  </si>
  <si>
    <t>0931030001</t>
  </si>
  <si>
    <t>Ostatní náklady, zvláštní požadavky na zhotovení</t>
  </si>
  <si>
    <t>I.</t>
  </si>
  <si>
    <t>Řad I.</t>
  </si>
  <si>
    <t>Všeobecné konstrukce a práce</t>
  </si>
  <si>
    <t>02620</t>
  </si>
  <si>
    <t>Zkoušení konstrukcí a prací nezávislou zkušebnou</t>
  </si>
  <si>
    <t>KPL</t>
  </si>
  <si>
    <t>Hutnící zkoušky po 50m</t>
  </si>
  <si>
    <t>Zemní práce</t>
  </si>
  <si>
    <t>113107223</t>
  </si>
  <si>
    <t>Odstranění podkladu pl přes 200 m2 z kameniva drceného tl 300 mm</t>
  </si>
  <si>
    <t>M2</t>
  </si>
  <si>
    <t>(257,48+0,73+4,54)*0,9=236,4750 [A]</t>
  </si>
  <si>
    <t>113151313</t>
  </si>
  <si>
    <t>Odstranění živičného krytu frézováním pl přes 500 m2 tl 40 mm s překážkami v trase s naložením</t>
  </si>
  <si>
    <t>113314200</t>
  </si>
  <si>
    <t>Odstranění podkladů krytů komunikací rozpojení na kusy ze živice tloušťky do 10 cm</t>
  </si>
  <si>
    <t>tl. 70mm</t>
  </si>
  <si>
    <t>115101201</t>
  </si>
  <si>
    <t>Čerpání vody na dopravní výšku do 10 m průměrný přítok do 500 l/min</t>
  </si>
  <si>
    <t>HOD</t>
  </si>
  <si>
    <t>Vyčerpání případné dešťové vody z výkopu</t>
  </si>
  <si>
    <t>115101301</t>
  </si>
  <si>
    <t>Pohotovost čerpací soupravy pro dopravní výšku do 10 m přítok do 500 l/min</t>
  </si>
  <si>
    <t>DEN</t>
  </si>
  <si>
    <t>119001421</t>
  </si>
  <si>
    <t>Dočasné zajištění kabelů a kabelových tratí ze 3 volně ložených kabelů</t>
  </si>
  <si>
    <t>M</t>
  </si>
  <si>
    <t>+ trubní vedení</t>
  </si>
  <si>
    <t>křížení 2*1=2,0000 [A]</t>
  </si>
  <si>
    <t>120001101</t>
  </si>
  <si>
    <t>Příplatek za ztížení vykopávky v blízkosti podzemního vedení</t>
  </si>
  <si>
    <t>M3</t>
  </si>
  <si>
    <t>(křížení 2*1)*2=4,0000 [A]</t>
  </si>
  <si>
    <t>121101101</t>
  </si>
  <si>
    <t>Sejmutí ornice s přemístěním na vzdálenost do 50 m</t>
  </si>
  <si>
    <t>(11,52+0,77+19,79)*0,9*0,15=4,3308 [A]</t>
  </si>
  <si>
    <t>132201202</t>
  </si>
  <si>
    <t>Hloubení rýh š do 2000 mm v hornině tř. 3 objemu do 1000 m3</t>
  </si>
  <si>
    <t>((390,73+30,66+2,16)-(257,48+4,54+0,73)*0,9*0,41 konstrukce vozovky - (11,52+19,79+0,77)*0,9*0,15 ornice)*0,50=161,1322 [A]</t>
  </si>
  <si>
    <t>132201209</t>
  </si>
  <si>
    <t>Příplatek za lepivost k hloubení rýh š do 2000 mm v hornině tř. 3</t>
  </si>
  <si>
    <t>161,132/2=80,5660 [A]</t>
  </si>
  <si>
    <t>132301202</t>
  </si>
  <si>
    <t>Hloubení rýh š do 2000 mm v hornině tř. 4 objemu do 1000 m3</t>
  </si>
  <si>
    <t>132301209</t>
  </si>
  <si>
    <t>Příplatek za lepivost k hloubení rýh š do 2000 mm v hornině tř. 4</t>
  </si>
  <si>
    <t>151931102</t>
  </si>
  <si>
    <t>Zřízení pažení a rozepření stěn rýh pro podzemní vedení pažícími boxy v hornině středně tlačivé</t>
  </si>
  <si>
    <t>868,03+68,12+4,8=940,9500 [A]</t>
  </si>
  <si>
    <t>151931112</t>
  </si>
  <si>
    <t>Odstranění pažení a rozepření stěn rýh pro podzemní vedení pažícími boxy v hornině středně tlačivé</t>
  </si>
  <si>
    <t>161101101</t>
  </si>
  <si>
    <t>Svislé přemístění výkopku z horniny tř. 1 až 4 hl výkopu do 2,5 m</t>
  </si>
  <si>
    <t>161,132+161,132=322,2640 [A]</t>
  </si>
  <si>
    <t>162701105</t>
  </si>
  <si>
    <t>Vodorovné přemístění do 10000 m výkopku z horniny tř. 1 až 4</t>
  </si>
  <si>
    <t>26,535 lože + 0,89 bloky + 102,104 obsyp + 2,059 potrubí =131,5880 [A]</t>
  </si>
  <si>
    <t>171201201</t>
  </si>
  <si>
    <t>Uložení sypaniny na skládky</t>
  </si>
  <si>
    <t>Přebytečný výkopek nahrazený podsypem a obsypem potrubí</t>
  </si>
  <si>
    <t>171201211</t>
  </si>
  <si>
    <t>Poplatek za uložení odpadu ze sypaniny na skládce (skládkovné)</t>
  </si>
  <si>
    <t>T</t>
  </si>
  <si>
    <t>131,588*2,0=263,1760 [A]</t>
  </si>
  <si>
    <t>174101101</t>
  </si>
  <si>
    <t>Zásyp jam, šachet rýh nebo kolem objektů sypaninou se zhutněním</t>
  </si>
  <si>
    <t>161,132+161,132-131,588=190,6760 [A]</t>
  </si>
  <si>
    <t>175101101</t>
  </si>
  <si>
    <t>Obsypání potrubí bez prohození sypaniny z hornin tř. 1 až 4 uloženým do 3 m od kraje výkopu</t>
  </si>
  <si>
    <t>(269+1,5)*0,9*0,398-3,14*0,049*0,049*(269+1,5)+24,33*0,9*0,332-3,14*0,016*0,016*24,33=102,1040 [A]</t>
  </si>
  <si>
    <t>PN</t>
  </si>
  <si>
    <t>583373100</t>
  </si>
  <si>
    <t>STERKOPISEK 0-4 B</t>
  </si>
  <si>
    <t>102,104*2,075=211,8658 [A]</t>
  </si>
  <si>
    <t>180401211</t>
  </si>
  <si>
    <t>Založení lučního trávníku výsevem v rovině a ve svahu do 1:5</t>
  </si>
  <si>
    <t>(11,52+0,77+19,79)*3=96,2400 [A]</t>
  </si>
  <si>
    <t>24</t>
  </si>
  <si>
    <t>005724720</t>
  </si>
  <si>
    <t>SMES TRAVNI KRAJINNA ROVINNA</t>
  </si>
  <si>
    <t>KG</t>
  </si>
  <si>
    <t>(11,52+0,77+19,79)/100=0,3208 [A]</t>
  </si>
  <si>
    <t>25</t>
  </si>
  <si>
    <t>181301102</t>
  </si>
  <si>
    <t>Rozprostření ornice tl vrstvy do 150 mm pl do 500 m2 v rovině nebo ve svahu do 1:5</t>
  </si>
  <si>
    <t>Vodorovné konstrukce</t>
  </si>
  <si>
    <t>26</t>
  </si>
  <si>
    <t>451573111</t>
  </si>
  <si>
    <t>Lože pod potrubí otevřený výkop ze štěrkopísku</t>
  </si>
  <si>
    <t>Písek max. 4mm</t>
  </si>
  <si>
    <t>(269+24,33+1,5)*0,1*0,9=26,5347 [A]</t>
  </si>
  <si>
    <t>27</t>
  </si>
  <si>
    <t>452313151</t>
  </si>
  <si>
    <t>X</t>
  </si>
  <si>
    <t>Podkladní bloky z betonu prostého tř. C 20/25 otevřený výkop</t>
  </si>
  <si>
    <t>Opěrné betonové bloky</t>
  </si>
  <si>
    <t>0,13*1+0,23*2+0,08*1+0,08*2+0,04*1+0,02*1=0,8900 [A]</t>
  </si>
  <si>
    <t>28</t>
  </si>
  <si>
    <t>452353101</t>
  </si>
  <si>
    <t>Bednění podkladních bloků otevřený výkop</t>
  </si>
  <si>
    <t>(0,74*0,28*2+0,63*0,28)*1+(0,97*0,28*2+0,85*0,28)*2+(0,58*0,28*2+0,49*0,28)*1+(0,58*0,28*2+0,49*0,28)*2+(0,55*0,28*2+0,26*0,28)*1+(0,51*0,28*2+0,14*0,28)*1=4,2448 [A]</t>
  </si>
  <si>
    <t>Komunikace</t>
  </si>
  <si>
    <t>29</t>
  </si>
  <si>
    <t>564701500</t>
  </si>
  <si>
    <t>Podklad komunikací z kameniva drceného se zhutněním tloušťky do 30 cm</t>
  </si>
  <si>
    <t>ŠD 0-63 tl. 300 mm</t>
  </si>
  <si>
    <t>30</t>
  </si>
  <si>
    <t>573231111</t>
  </si>
  <si>
    <t>Postřik živičný spojovací ze silniční emulze v množství do 0,7 kg/m2</t>
  </si>
  <si>
    <t>PSE 0,30 kg/m2</t>
  </si>
  <si>
    <t>31</t>
  </si>
  <si>
    <t>577134111</t>
  </si>
  <si>
    <t>Asfaltový beton vrstva obrusná ACO 11 (ABS) tř. I tl 40 mm š do 3 m z nemodifikovaného asfaltu</t>
  </si>
  <si>
    <t>ACO 11S 50/70 tl. 40mm</t>
  </si>
  <si>
    <t>32</t>
  </si>
  <si>
    <t>577166111</t>
  </si>
  <si>
    <t>Asfaltový beton vrstva ložní ACL 22 (ABVH) tl 70 mm š do 3 m z nemodifikovaného asfaltu</t>
  </si>
  <si>
    <t>ACL 22+ 50/70 tl. 70mm</t>
  </si>
  <si>
    <t>Přidružená stavební výroba</t>
  </si>
  <si>
    <t>33</t>
  </si>
  <si>
    <t>722219191</t>
  </si>
  <si>
    <t>Montáž zemních souprav ostatní typ</t>
  </si>
  <si>
    <t>KUS</t>
  </si>
  <si>
    <t>14+2=16,0000 [A]</t>
  </si>
  <si>
    <t>34</t>
  </si>
  <si>
    <t>286105290</t>
  </si>
  <si>
    <t>TRUBKA PVC ODPAD ROVNA D 90X2,5</t>
  </si>
  <si>
    <t>(14+2)*1,3=20,8000 [A]</t>
  </si>
  <si>
    <t>35</t>
  </si>
  <si>
    <t>422910720</t>
  </si>
  <si>
    <t>SOUPR ZEM SOUP.RD 1,5M DN40-50</t>
  </si>
  <si>
    <t>Dom. přípoj., telesk 1,05-1,75</t>
  </si>
  <si>
    <t>36</t>
  </si>
  <si>
    <t>422910730</t>
  </si>
  <si>
    <t>SOUPR ZEM SOUP.RD 1,5M DN65-80</t>
  </si>
  <si>
    <t>Telesk. 1,20-1,80m</t>
  </si>
  <si>
    <t>37</t>
  </si>
  <si>
    <t>734173417</t>
  </si>
  <si>
    <t>Spoj přírubový PN 16 DN 80</t>
  </si>
  <si>
    <t>Nerez spojovací materiál</t>
  </si>
  <si>
    <t>38</t>
  </si>
  <si>
    <t>734173418</t>
  </si>
  <si>
    <t>Spoj přírubový PN 16 DN 100</t>
  </si>
  <si>
    <t>39</t>
  </si>
  <si>
    <t>776573110</t>
  </si>
  <si>
    <t>Položení a dodávka varovné pásky</t>
  </si>
  <si>
    <t>Kompletní montáž + dodávka</t>
  </si>
  <si>
    <t>269+1,5+24,33=294,8300 [A]</t>
  </si>
  <si>
    <t>Potrubí</t>
  </si>
  <si>
    <t>40</t>
  </si>
  <si>
    <t>851241131</t>
  </si>
  <si>
    <t>Montáž potrubí z trub litinových hrdlových s integrovaným těsněním otevřený výkop DN 80</t>
  </si>
  <si>
    <t>41</t>
  </si>
  <si>
    <t>552530000</t>
  </si>
  <si>
    <t>TROUBA LIT.HRDL. TYTON EPOX DN 80</t>
  </si>
  <si>
    <t>42</t>
  </si>
  <si>
    <t>857241130</t>
  </si>
  <si>
    <t>Montáž tvarovek jednoosých otevřený výkop do DN 80</t>
  </si>
  <si>
    <t>43</t>
  </si>
  <si>
    <t>286194900</t>
  </si>
  <si>
    <t>PŘECHODKA PE/LITINA D 32</t>
  </si>
  <si>
    <t>Supa Lock přechodka</t>
  </si>
  <si>
    <t>44</t>
  </si>
  <si>
    <t>319428000</t>
  </si>
  <si>
    <t>SPOJKA POTRUBÍ MOSAZ 32X32</t>
  </si>
  <si>
    <t>Isiflo spojka</t>
  </si>
  <si>
    <t>45</t>
  </si>
  <si>
    <t>857241131</t>
  </si>
  <si>
    <t>Montáž litinových tvarovek jednoosých hrdlových otevřený výkop s integrovaným těsněním DN 80</t>
  </si>
  <si>
    <t>1+1+1+1=4,0000 [A]</t>
  </si>
  <si>
    <t>46</t>
  </si>
  <si>
    <t>552594101</t>
  </si>
  <si>
    <t>KOLENO HRDLOVE MK DN 80 11 1/4°</t>
  </si>
  <si>
    <t>47</t>
  </si>
  <si>
    <t>552594301</t>
  </si>
  <si>
    <t>KOLENO HRDLOVE MK DN 80 22 1/2°</t>
  </si>
  <si>
    <t>48</t>
  </si>
  <si>
    <t>552594500</t>
  </si>
  <si>
    <t>KOLENO HRDLOVE MMK DN 80 30°</t>
  </si>
  <si>
    <t>49</t>
  </si>
  <si>
    <t>552594501</t>
  </si>
  <si>
    <t>KOLENO HRDLOVE MK DN 80 30°</t>
  </si>
  <si>
    <t>50</t>
  </si>
  <si>
    <t>857242121</t>
  </si>
  <si>
    <t>Montáž litinových tvarovek jednoosých přírubových otevřený výkop DN 80</t>
  </si>
  <si>
    <t>2+1+1+2+1+1=8,0000 [A]</t>
  </si>
  <si>
    <t>51</t>
  </si>
  <si>
    <t>552506420</t>
  </si>
  <si>
    <t>KOLENO PRIR S PATKOU DN 80</t>
  </si>
  <si>
    <t>Prodloužené</t>
  </si>
  <si>
    <t>52</t>
  </si>
  <si>
    <t>552522250</t>
  </si>
  <si>
    <t>TP-DN 80 PN 16 L=0,2M</t>
  </si>
  <si>
    <t>53</t>
  </si>
  <si>
    <t>552522310</t>
  </si>
  <si>
    <t>TP-DN 80 PN 16 L=1,0M</t>
  </si>
  <si>
    <t>54</t>
  </si>
  <si>
    <t>552538920</t>
  </si>
  <si>
    <t>TVAR.PRIR/HRDL. DN 80</t>
  </si>
  <si>
    <t>55</t>
  </si>
  <si>
    <t>552558382</t>
  </si>
  <si>
    <t>PRIRUBA KOTVICI DN 80</t>
  </si>
  <si>
    <t>Šroubovací</t>
  </si>
  <si>
    <t>56</t>
  </si>
  <si>
    <t>552599700</t>
  </si>
  <si>
    <t>KOLENO PRIRUBOVE P DN 80 45°</t>
  </si>
  <si>
    <t>57</t>
  </si>
  <si>
    <t>857243131</t>
  </si>
  <si>
    <t>Montáž litinových tvarovek odbočných hrdlových otevřený výkop s integrovaným těsněním DN 80</t>
  </si>
  <si>
    <t>58</t>
  </si>
  <si>
    <t>552585310</t>
  </si>
  <si>
    <t>TVAR LIT TLAK HR.MMA DN 80/80</t>
  </si>
  <si>
    <t>59</t>
  </si>
  <si>
    <t>857262121</t>
  </si>
  <si>
    <t>Montáž litinových tvarovek jednoosých přírubových otevřený výkop DN 100</t>
  </si>
  <si>
    <t>60</t>
  </si>
  <si>
    <t>552558393</t>
  </si>
  <si>
    <t>PRIRUBA REDUKČNÍ DN 100</t>
  </si>
  <si>
    <t>DN100/80</t>
  </si>
  <si>
    <t>61</t>
  </si>
  <si>
    <t>871161121</t>
  </si>
  <si>
    <t>01</t>
  </si>
  <si>
    <t>Montáž potrubí z trubek z tlakového polyetylénu otevřený výkop svařovaných vnější průměr 32 mm</t>
  </si>
  <si>
    <t>63</t>
  </si>
  <si>
    <t>286131100</t>
  </si>
  <si>
    <t>POTRUBI VOD.PE100 SDR11 32MM</t>
  </si>
  <si>
    <t>62</t>
  </si>
  <si>
    <t>02</t>
  </si>
  <si>
    <t>Provizorní propojení vodovodního řadu. Potrubí včetně potřebných tvarovek a armatur. Formou zápůjčky - pouze montáž a pronájem.</t>
  </si>
  <si>
    <t>64</t>
  </si>
  <si>
    <t>871211121</t>
  </si>
  <si>
    <t>Montáž potrubí z trubek z tlakového polyetylénu otevřený výkop svařovaných vnější průměr 63 mm</t>
  </si>
  <si>
    <t>65</t>
  </si>
  <si>
    <t>877161121</t>
  </si>
  <si>
    <t>Montáž elektrotvarovek na potrubí z trubek z tlakového PE otevřený výkop vnější průměr 32 mm</t>
  </si>
  <si>
    <t>66</t>
  </si>
  <si>
    <t>286530521</t>
  </si>
  <si>
    <t>ELEKTROKOLENO 45° PE 32 MM</t>
  </si>
  <si>
    <t>W45° SDR11</t>
  </si>
  <si>
    <t>67</t>
  </si>
  <si>
    <t>891173111</t>
  </si>
  <si>
    <t>Montáž vodovodního ventilu hlavního pro přípojky DN 32</t>
  </si>
  <si>
    <t>68</t>
  </si>
  <si>
    <t>422211020</t>
  </si>
  <si>
    <t>SOUPATKO VODA 32MM PN16</t>
  </si>
  <si>
    <t>Supa Lock</t>
  </si>
  <si>
    <t>69</t>
  </si>
  <si>
    <t>891241111</t>
  </si>
  <si>
    <t>Montáž vodovodních šoupátek otevřený výkop DN 80</t>
  </si>
  <si>
    <t>70</t>
  </si>
  <si>
    <t>422211060</t>
  </si>
  <si>
    <t>SOUPATKO VODA 80MM PN16</t>
  </si>
  <si>
    <t>71</t>
  </si>
  <si>
    <t>891247111</t>
  </si>
  <si>
    <t>Montáž hydrantů podzemních DN 80</t>
  </si>
  <si>
    <t>72</t>
  </si>
  <si>
    <t>422736000</t>
  </si>
  <si>
    <t>HYDRANT PODZEMNI DN 80 PN16</t>
  </si>
  <si>
    <t>73</t>
  </si>
  <si>
    <t>891249111</t>
  </si>
  <si>
    <t>Montáž navrtávacích pasů na potrubí z jakýchkoli trub DN 80</t>
  </si>
  <si>
    <t>74</t>
  </si>
  <si>
    <t>422735451</t>
  </si>
  <si>
    <t>PAS NAVRTÁVACÍ DN 80-32</t>
  </si>
  <si>
    <t>Single</t>
  </si>
  <si>
    <t>75</t>
  </si>
  <si>
    <t>892233111</t>
  </si>
  <si>
    <t>Proplach a desinfekce vodovodního potrubí DN od 40 do 70</t>
  </si>
  <si>
    <t>76</t>
  </si>
  <si>
    <t>892241111</t>
  </si>
  <si>
    <t>Tlaková zkouška vodovodního potrubí do 80</t>
  </si>
  <si>
    <t>269,0+24,33=293,3300 [A]</t>
  </si>
  <si>
    <t>77</t>
  </si>
  <si>
    <t>892241112</t>
  </si>
  <si>
    <t>Zkouška průchodnosti volným nástrojem vodovodního potrubí do 80</t>
  </si>
  <si>
    <t>78</t>
  </si>
  <si>
    <t>892273111</t>
  </si>
  <si>
    <t>Proplach a desinfekce vodovodního potrubí DN od 80 do 125</t>
  </si>
  <si>
    <t>79</t>
  </si>
  <si>
    <t>899401111</t>
  </si>
  <si>
    <t>Osazení poklopů litinových ventilových</t>
  </si>
  <si>
    <t>Včetně podkladové desky</t>
  </si>
  <si>
    <t>80</t>
  </si>
  <si>
    <t>422007100</t>
  </si>
  <si>
    <t>POKLOP VENTILOVY NAD ZEMNI SOUPR</t>
  </si>
  <si>
    <t>81</t>
  </si>
  <si>
    <t>899401112</t>
  </si>
  <si>
    <t>Osazení poklopů litinových šoupátkových</t>
  </si>
  <si>
    <t>82</t>
  </si>
  <si>
    <t>422007000</t>
  </si>
  <si>
    <t>POKLOP SOUPATKOVY NAD ZEMNI SOUPR</t>
  </si>
  <si>
    <t>83</t>
  </si>
  <si>
    <t>899401113</t>
  </si>
  <si>
    <t>Osazení poklopů litinových hydrantových</t>
  </si>
  <si>
    <t>84</t>
  </si>
  <si>
    <t>422007200</t>
  </si>
  <si>
    <t>POKLOP HYDRANTOVY NAD PODZEM HYDR</t>
  </si>
  <si>
    <t>Ostatní konstrukce a práce</t>
  </si>
  <si>
    <t>85</t>
  </si>
  <si>
    <t>936311110</t>
  </si>
  <si>
    <t>Zabetonování potrubí ve vynechaných otvorech pl otvoru 0,25 m2</t>
  </si>
  <si>
    <t>Vodotěsné zapravení prostupu rozpínavou maltou, opatřeno hydroizolačním (krystalizačním) nátěrem.  
Armaturní šachta</t>
  </si>
  <si>
    <t>86</t>
  </si>
  <si>
    <t>589312400</t>
  </si>
  <si>
    <t>SMES PRO ZAPRAVENÍ PROSTUPŮ</t>
  </si>
  <si>
    <t>87</t>
  </si>
  <si>
    <t>938901132</t>
  </si>
  <si>
    <t>Vyčištění šachty</t>
  </si>
  <si>
    <t>Armaturní šachta bude vyklizena a vyčištěna, včetně odvozu, uložení na skládku a poplatků.</t>
  </si>
  <si>
    <t>88</t>
  </si>
  <si>
    <t>938908410</t>
  </si>
  <si>
    <t>Očištění povrchu krytu živičného tlakovou vodou</t>
  </si>
  <si>
    <t>89</t>
  </si>
  <si>
    <t>969011131</t>
  </si>
  <si>
    <t>Vybourání vodovodního nebo plynového vedení DN do 125</t>
  </si>
  <si>
    <t>Stávající potrubí v kolizi s novým.</t>
  </si>
  <si>
    <t>90</t>
  </si>
  <si>
    <t>971042441</t>
  </si>
  <si>
    <t>Vybourání otvorů v betonových příčkách a zdech pl do 0,25 m2 tl do 300 mm</t>
  </si>
  <si>
    <t>Úprava stávajícího prostupu pro osazení nového potrubí</t>
  </si>
  <si>
    <t>91</t>
  </si>
  <si>
    <t>979082318</t>
  </si>
  <si>
    <t>Vodorovná doprava suti a vybouraných hmot po suchu nad 5000 do 6000 m</t>
  </si>
  <si>
    <t>Uchazeč přizpůsobí vzdálenost dle zvolené deponie  
Konstrukce vozovky, stáv. potrubí, prostup</t>
  </si>
  <si>
    <t>92</t>
  </si>
  <si>
    <t>979082319</t>
  </si>
  <si>
    <t>Příplatek ZKD 1000 m vodorovné dopravy suti a vybouraných hmot po suchu</t>
  </si>
  <si>
    <t>Uchazeč přizpůsobí vzdálenost dle zvolené deponie  
Konstrukce vozovky, stáv. potrubí, prostup...</t>
  </si>
  <si>
    <t>195,976*1=195,9760 [A]</t>
  </si>
  <si>
    <t>93</t>
  </si>
  <si>
    <t>979093111</t>
  </si>
  <si>
    <t>Uložení suti na skládku s hrubým urovnáním bez zhutnění</t>
  </si>
  <si>
    <t>56,569+94,59+42,802+0,165=194,1260 [A]</t>
  </si>
  <si>
    <t>94</t>
  </si>
  <si>
    <t>979099115</t>
  </si>
  <si>
    <t>Poplatek za uložení betonového odpadu na skládce (skládkovné)</t>
  </si>
  <si>
    <t>Prostup</t>
  </si>
  <si>
    <t>95</t>
  </si>
  <si>
    <t>979099145</t>
  </si>
  <si>
    <t>Poplatek za uložení odpadu z asfaltových povrchů na skládce (skládkovné)</t>
  </si>
  <si>
    <t>Asfaltový povrch</t>
  </si>
  <si>
    <t>56,559+42,802=99,3610 [A]</t>
  </si>
  <si>
    <t>96</t>
  </si>
  <si>
    <t>979099155</t>
  </si>
  <si>
    <t>Poplatek za uložení odpadu z kameniva na skládce (skládkovné)</t>
  </si>
  <si>
    <t>Konstrukce vozovky</t>
  </si>
  <si>
    <t>97</t>
  </si>
  <si>
    <t>998273101</t>
  </si>
  <si>
    <t>Přesun hmot pro trubní vedení z trub litinových otevřený výkop</t>
  </si>
  <si>
    <t>Potrubí, tvarovky, armatury, bednění, oplocení</t>
  </si>
  <si>
    <t>II.</t>
  </si>
  <si>
    <t>Řad II.</t>
  </si>
  <si>
    <t>113107112</t>
  </si>
  <si>
    <t>Odstranění podkladu pl do 50 m2 z kameniva těženého tl 200 mm</t>
  </si>
  <si>
    <t>Krajnice, tl. 150mm</t>
  </si>
  <si>
    <t>(2,60+0,83)*0,9=3,0870 [A]</t>
  </si>
  <si>
    <t>((241,79+56,31+0,67)+(16,22+3,98))*0,9=287,0730 [A]</t>
  </si>
  <si>
    <t>113151113</t>
  </si>
  <si>
    <t>Odstranění živičného krytu frézováním pl do 500 m2 tl 40 mm s naložením</t>
  </si>
  <si>
    <t>tl. 220mm, tl. 70mm</t>
  </si>
  <si>
    <t>((241,79+0,67+16,22)*0,9)*2+(56,31+3,98)*0,9=519,8850 [A]</t>
  </si>
  <si>
    <t>křížení 4*1 =4,0000 [A]</t>
  </si>
  <si>
    <t>(křížení 4*1)*2 + souběh 83,81+23=114,8100 [A]</t>
  </si>
  <si>
    <t>2,46*0,9*0,15=0,3321 [A]</t>
  </si>
  <si>
    <t>((419,69+2,16+28,59)-((241,79+0,67+16,22)*0,9*0,52 + (56,31+3,98)*0,9*0,41) konstrukce vozovky - 2,46*0,9*0,15 ornice - (2,60+0,83)*0,9*0,15 krajnice) *0,50=153,1678 [A]</t>
  </si>
  <si>
    <t>153,168/2=76,5840 [A]</t>
  </si>
  <si>
    <t>871,23+4,8+63,53=939,5600 [A]</t>
  </si>
  <si>
    <t>153,168+153,168=306,3360 [A]</t>
  </si>
  <si>
    <t>28,769 lože + 1,10 bloky + 110,899 obsyp + 2,257 potrubí - 1,5*1,5*1,5 zásyp šachty=139,6500 [A]</t>
  </si>
  <si>
    <t>139,65*2,0=279,3000 [A]</t>
  </si>
  <si>
    <t>153,168+153,168-139,65=166,6860 [A]</t>
  </si>
  <si>
    <t>(295,50+1,5)*0,9*0,398-3,14*0,049*0,049*(295,5+1,5)+22,66*0,9*0,332-3,14*0,016*0,016*22,66=110,8989 [A]</t>
  </si>
  <si>
    <t>110,899*2,075=230,1154 [A]</t>
  </si>
  <si>
    <t>2,46*3=7,3800 [A]</t>
  </si>
  <si>
    <t>7,38/100=0,0738 [A]</t>
  </si>
  <si>
    <t>(295,5+1,5+22,66)*0,1*0,9=28,7694 [A]</t>
  </si>
  <si>
    <t>0,13*1+0,13*1+0,23*2+0,08*4+0,02*3=1,1000 [A]</t>
  </si>
  <si>
    <t>(0,74*0,28*2+0,63*0,28)*1+(0,74*0,28*2+0,63*0,28)*1+(0,97*0,28*2+0,85*0,28)*2+(0,58*0,28*2+0,49*0,28)*4+(0,51*0,28*2+0,14*0,28)*3=5,5664 [A]</t>
  </si>
  <si>
    <t>564701200</t>
  </si>
  <si>
    <t>Podklad komunikací z kameniva drceného se zhutněním tloušťky do 15 cm</t>
  </si>
  <si>
    <t>Krajnice, ŠD 0-32 tl. 150mm</t>
  </si>
  <si>
    <t>565175113</t>
  </si>
  <si>
    <t>Asfaltový beton vrstva podkladní ACP 16 (obalované kamenivo OKS) tl 120 mm š do 3 m</t>
  </si>
  <si>
    <t>ACP 16+ 70/100 tl. 120mm</t>
  </si>
  <si>
    <t>(241,79+0,67+16,22)*0,9=232,8120 [A]</t>
  </si>
  <si>
    <t>((241,79+0,67+16,22)*0,9)*2+1342,25+211,65=2 019,5240 [A]</t>
  </si>
  <si>
    <t>(241,79+0,67+16,22)*0,9+1342,25+211,65=1 786,7120 [A]</t>
  </si>
  <si>
    <t>577156111</t>
  </si>
  <si>
    <t>Asfaltový beton vrstva ložní ACL 22 (ABVH) tl 60 mm š do 3 m z nemodifikovaného asfaltu</t>
  </si>
  <si>
    <t>ACL 22+ 50/70 tl. 60mm</t>
  </si>
  <si>
    <t>(56,31+3,98)*0,9=54,2610 [A]</t>
  </si>
  <si>
    <t>1+15+1+2=19,0000 [A]</t>
  </si>
  <si>
    <t>(1+15+2)*1,3+1*1,0=24,4000 [A]</t>
  </si>
  <si>
    <t>422910670</t>
  </si>
  <si>
    <t>SOUPR ZEM SOUP.RD 1,25M DN65-80</t>
  </si>
  <si>
    <t>Telesk. 0,90-1,30m</t>
  </si>
  <si>
    <t>734173414</t>
  </si>
  <si>
    <t>Spoj přírubový PN 16 DN 50</t>
  </si>
  <si>
    <t>295,50+1,5+22,66=319,6600 [A]</t>
  </si>
  <si>
    <t>15+15=30,0000 [A]</t>
  </si>
  <si>
    <t>3+1+3=7,0000 [A]</t>
  </si>
  <si>
    <t>2+1+1+3+1+1+1=10,0000 [A]</t>
  </si>
  <si>
    <t>552513125</t>
  </si>
  <si>
    <t>SPOJKA WAGA DN 50</t>
  </si>
  <si>
    <t>S přírubou</t>
  </si>
  <si>
    <t>552552380</t>
  </si>
  <si>
    <t>F-DN 80 PN 16</t>
  </si>
  <si>
    <t>552599820</t>
  </si>
  <si>
    <t>KOLENO PRIRUBO. Q  DN 80 90°</t>
  </si>
  <si>
    <t>857244121</t>
  </si>
  <si>
    <t>Montáž litinových tvarovek odbočných přírubových otevřený výkop DN 80</t>
  </si>
  <si>
    <t>552507110</t>
  </si>
  <si>
    <t>T-DN 80X50 PN 16</t>
  </si>
  <si>
    <t>286159690</t>
  </si>
  <si>
    <t>ELEKTROSPOJKA PE 100, PN 16. D 32</t>
  </si>
  <si>
    <t>MB, SDR11</t>
  </si>
  <si>
    <t>891211111</t>
  </si>
  <si>
    <t>Montáž vodovodních šoupátek otevřený výkop DN 50</t>
  </si>
  <si>
    <t>422211040</t>
  </si>
  <si>
    <t>SOUPATKO VODA 50MM PN16</t>
  </si>
  <si>
    <t>HYDRANT PODZEMNI DN 80 PN16 DIN</t>
  </si>
  <si>
    <t>Zavzduš. a odvzduš. souprava</t>
  </si>
  <si>
    <t>295,50+22,66=318,1600 [A]</t>
  </si>
  <si>
    <t>98</t>
  </si>
  <si>
    <t>99</t>
  </si>
  <si>
    <t>100</t>
  </si>
  <si>
    <t>101</t>
  </si>
  <si>
    <t>Uchazeč přizpůsobí vzdálenost dle zvolené deponie  
Konstrukce vozovky, stáv. potrubí, prostup, šachta</t>
  </si>
  <si>
    <t>102</t>
  </si>
  <si>
    <t>242,279*1=242,2790 [A]</t>
  </si>
  <si>
    <t>103</t>
  </si>
  <si>
    <t>104</t>
  </si>
  <si>
    <t>0,165+2,689=2,8540 [A]</t>
  </si>
  <si>
    <t>105</t>
  </si>
  <si>
    <t>21,780+94,099=115,8790 [A]</t>
  </si>
  <si>
    <t>106</t>
  </si>
  <si>
    <t>0,741+114,829=115,5700 [A]</t>
  </si>
  <si>
    <t>107</t>
  </si>
  <si>
    <t>981511113</t>
  </si>
  <si>
    <t>Demolice konstrukcí objektů z betonu prostého nebo kamenného zdiva postupným rozebíráním</t>
  </si>
  <si>
    <t>Demolice stopu stávající vodovodní šachty, ubourání 0,50m stěn, proražení dna šachty</t>
  </si>
  <si>
    <t>1,5*1,5*0,2+(1,9*0,2*0,5)*2+(1,5*0,2*0,5)*2=1,1300 [A]</t>
  </si>
  <si>
    <t>108</t>
  </si>
  <si>
    <t>III.</t>
  </si>
  <si>
    <t>Řad III.</t>
  </si>
  <si>
    <t>113105111</t>
  </si>
  <si>
    <t>Rozebrání dlažeb z lomového kamene kladených na sucho</t>
  </si>
  <si>
    <t>Stávající silniční příkop + uložení během stavby před následnou pokládkou</t>
  </si>
  <si>
    <t>113106124</t>
  </si>
  <si>
    <t>Rozebrání dlažeb nebo dílců komunikací ze zámkových dlaždic</t>
  </si>
  <si>
    <t>+ uložení během stavby před následnou pokládkou</t>
  </si>
  <si>
    <t>113107121</t>
  </si>
  <si>
    <t>Odstranění podkladu pl do 50 m2 z kameniva drceného tl 100 mm</t>
  </si>
  <si>
    <t>dlažba, tl. 40mm</t>
  </si>
  <si>
    <t>113107124</t>
  </si>
  <si>
    <t>Odstranění podkladu pl do 50 m2 z kameniva drceného tl 400 mm</t>
  </si>
  <si>
    <t>dlažba</t>
  </si>
  <si>
    <t>9,86*1,5=14,7900 [A]</t>
  </si>
  <si>
    <t>((239,51+1,43)+20,58)*0,9+(1,16*1,5+2*4)+2*2=249,1080 [A]</t>
  </si>
  <si>
    <t>700,68+16,57+9=726,2500 [A]</t>
  </si>
  <si>
    <t>tl. 220mm, tl. 180mm,  tl. 70mm</t>
  </si>
  <si>
    <t>(((239,51+1,43)+20,58)*0,9)*2+(1,16*1,5+2*4)=480,4760 [A]</t>
  </si>
  <si>
    <t>křížení 5*1 =5,0000 [A]</t>
  </si>
  <si>
    <t>(křížení 6*1)*2 + souběh 22,64+21,26+8,55+9,83+36,10+16,76+4,84+16=147,9800 [A]</t>
  </si>
  <si>
    <t>3,74+9*0,9*0,15=4,9550 [A]</t>
  </si>
  <si>
    <t>131201201</t>
  </si>
  <si>
    <t>Hloubení jam zapažených v hornině tř. 3 objemu do 100 m3</t>
  </si>
  <si>
    <t>Startovací jáma pro protla + jámy pro bloky pro chráničku + sonda</t>
  </si>
  <si>
    <t>((2*4*2 startovací jáma)+(2,5*1,5*1,2+1,9*1,5*1,2 jámy pro bloky)+(2*2*2 sonda)-((2*4)*0,41) konstrukce vozovky) *0,50=14,3200 [A]</t>
  </si>
  <si>
    <t>131201209</t>
  </si>
  <si>
    <t>Příplatek za lepivost u hloubení jam zapažených v hornině tř. 3</t>
  </si>
  <si>
    <t>14,320/2=7,1600 [A]</t>
  </si>
  <si>
    <t>131301201</t>
  </si>
  <si>
    <t>Hloubení jam zapažených v hornině tř. 4 objemu do 100 m3</t>
  </si>
  <si>
    <t>131301209</t>
  </si>
  <si>
    <t>Příplatek za lepivost u hloubení jam zapažených v hornině tř. 4</t>
  </si>
  <si>
    <t>((353,14+66,13)-((239,51+1,43+20,58)*0,9*0,52+1,16*1,5*0,41+9,86*1,5*0,52) konstrukce vozovky - 4,955 ornice) *0,50=141,7597 [A]</t>
  </si>
  <si>
    <t>141,760/2=70,8800 [A]</t>
  </si>
  <si>
    <t>141720117</t>
  </si>
  <si>
    <t>Protlačování otvorů DN 160 mm strojně řízený zemní protlak v hornině tř 3 a 4</t>
  </si>
  <si>
    <t>Chránička d160 pro 3 vodovodní přípojky pod komunikací KSÚS</t>
  </si>
  <si>
    <t>286131320</t>
  </si>
  <si>
    <t>POTRUBI VOD.PE100 SDR17 160MM</t>
  </si>
  <si>
    <t>Se skořepinou proti oděru</t>
  </si>
  <si>
    <t>151101121</t>
  </si>
  <si>
    <t>Zřízení příložného pažení a rozepření stěn jam hl do 2 m</t>
  </si>
  <si>
    <t>(2*4*2+2*2*2) strarovací jáma + ((2,5*1,2*2+1,5*1,2*2)+(1,9*1,2*2+1,5*1,2*2)) jámy pro bloky + 16 sonda =57,7600 [A]</t>
  </si>
  <si>
    <t>151101131</t>
  </si>
  <si>
    <t>Odstranění příložného pažení a rozepření stěn jam hl do 2 m</t>
  </si>
  <si>
    <t>659,99+124,92=784,9100 [A]</t>
  </si>
  <si>
    <t>141,76+141,76+14,32+14,32=312,1600 [A]</t>
  </si>
  <si>
    <t>27,255 lože potrubí + 1,73 bloky potrubí + 102,819 obsyp + 2,556 potrubí + 0,383 lože bloky + 2,340 bloky chráničky - (1,5*1,5*1,5)*2 zásyp šachty=130,3330 [A]</t>
  </si>
  <si>
    <t>130,333*2,0=260,6660 [A]</t>
  </si>
  <si>
    <t>141,760+141,760+14,320+14,320-130,333=181,8270 [A]</t>
  </si>
  <si>
    <t>(243,25+1,5)*0,9*0,398-3,14*0,049*0,049*(243,25+1,5)+(10,43*0,9*0,580-3,14*0,14*0,14*10,43)+(22,62*0,9*0,332+(1,16+9,86)*1,5*0,332-3,14*0,016*0,016*(85,68-18))=102,8192 [A]</t>
  </si>
  <si>
    <t>107,410*2,075=222,8758 [A]</t>
  </si>
  <si>
    <t>(3,74+9)*3=38,2200 [A]</t>
  </si>
  <si>
    <t>38,22/100=0,3822 [A]</t>
  </si>
  <si>
    <t>Svislé konstrukce</t>
  </si>
  <si>
    <t>329321116</t>
  </si>
  <si>
    <t>Konstrukce ostatní ze ŽB mrazuvzdorného tř. C 30/37 XF3</t>
  </si>
  <si>
    <t>Betonové bloky pro chráničku</t>
  </si>
  <si>
    <t>(1,60*0,75*1,20+1,6*0,325*1,68)+(1,00*0,75*1,20+1,0*0,325*1,64)=3,7466 [A]</t>
  </si>
  <si>
    <t>329351010</t>
  </si>
  <si>
    <t>Bednění ostatních konstrukcí rovinné</t>
  </si>
  <si>
    <t>(1,2*1,6*2+1,2*0,725*2+1,68*1,6*2+1,68*0,325*2)+(1,2*1,0*2+1,2*0,725*2+1,64*1,0*2+1,64*0,325*2)=20,5340 [A]</t>
  </si>
  <si>
    <t>329352010</t>
  </si>
  <si>
    <t>Odbednění ostatních konstrukcí rovinné</t>
  </si>
  <si>
    <t>329366111</t>
  </si>
  <si>
    <t>Výztuž železobetonových konstrukcí ostatních z oceli 10 505 D do 12 mm</t>
  </si>
  <si>
    <t>((10*5,77+22*1,5)+(6*5,69+22*0,9))*0,00089=0,1287 [A]</t>
  </si>
  <si>
    <t>389941013</t>
  </si>
  <si>
    <t>Kovové doplňkové konstrukce přes 1 kg</t>
  </si>
  <si>
    <t>Pásovina 100x5 pro uchycení chráničky včetně ukotvení chem. kotvami (4ks na jednu pásovinu)</t>
  </si>
  <si>
    <t>(1,25*4)*3,94=19,7000 [A]</t>
  </si>
  <si>
    <t>451311111</t>
  </si>
  <si>
    <t>Podklad pod dlažbu z betonu prostého tř. B7,5 tl do 100 mm</t>
  </si>
  <si>
    <t>Obnova silničního příkopu + žlabu</t>
  </si>
  <si>
    <t>3,38+0,65*0,1*13,5=4,2575 [A]</t>
  </si>
  <si>
    <t>451561111</t>
  </si>
  <si>
    <t>Lože pod dlažby z kameniva drceného drobného vrstva tl do 100 mm</t>
  </si>
  <si>
    <t>fr. 4-8, tl. 40mm</t>
  </si>
  <si>
    <t>451571221</t>
  </si>
  <si>
    <t>Podklad pod dlažbu ze štěrkopísku tl do 100 mm</t>
  </si>
  <si>
    <t>(253,68+22,62+1,5)*0,1*0,9+(4+1,16+9,86)*0,1*1,5=27,2550 [A]</t>
  </si>
  <si>
    <t>451575111</t>
  </si>
  <si>
    <t>Podkladní vrstva tl do 250 mm ze štěrkopísku</t>
  </si>
  <si>
    <t>Podklad pod bloky pro chráničku, tl. 100mm</t>
  </si>
  <si>
    <t>2*1,125*0,1+1,4*1,125*0,1=0,3825 [A]</t>
  </si>
  <si>
    <t>0,13*1+0,23*1+0,13*1+0,23*4+0,08*2+0,04*1+0,02*6=1,7300 [A]</t>
  </si>
  <si>
    <t>(0,74*0,28*2+0,63*0,28)*1+(0,92*0,30*2+0,83*0,30)*1+(0,74*0,28*2+0,63*0,28)*1+(0,97*0,28*2+0,85*0,28)*4+(0,58*0,28*2+0,49*0,28)*2+(0,55*0,28*2+0,26*0,28)*1+(0,51*0,28*2+0,14*0,28)*6=8,3610 [A]</t>
  </si>
  <si>
    <t>465513127</t>
  </si>
  <si>
    <t>Dlažba z lomového kamene na cementovou maltu s vyspárováním tl 200 mm</t>
  </si>
  <si>
    <t>Obnova silničního příkopu, stávající kameny z rozebraného příkopu + doplněné nové</t>
  </si>
  <si>
    <t>564701300</t>
  </si>
  <si>
    <t>Podklad komunikací z kameniva drceného se zhutněním tloušťky do 20 cm</t>
  </si>
  <si>
    <t>fr. 32-63</t>
  </si>
  <si>
    <t>fr. 16-32</t>
  </si>
  <si>
    <t>((239,51+1,43)+20,58)*0,9+(1,16*1,5+2*4)+2*2+(36,00+1,43)*0,9+235,05+700,68+9+16,57=1 244,0950 [A]</t>
  </si>
  <si>
    <t>(36,00+1,43)*0,9+235,05+700,68+16,57+9=994,9870 [A]</t>
  </si>
  <si>
    <t>1,16*1,5+2*4=9,7400 [A]</t>
  </si>
  <si>
    <t>Stávající dlažba, 10% náhrada novou dlažbou</t>
  </si>
  <si>
    <t>592452170</t>
  </si>
  <si>
    <t>DLAZ ZAM TL 8MM PRIRO</t>
  </si>
  <si>
    <t>25,64*0,1=2,5640 [A]</t>
  </si>
  <si>
    <t>599432112</t>
  </si>
  <si>
    <t>Vyplnění spár dlažby zámkové dlažby drobným kamenivem</t>
  </si>
  <si>
    <t>713470810</t>
  </si>
  <si>
    <t>Izolace tepelná potrubí, přírub, armatur a tvarovek</t>
  </si>
  <si>
    <t>Dodatečná izolace MMA Kusu a odvzuš. ventilu</t>
  </si>
  <si>
    <t>722181300</t>
  </si>
  <si>
    <t>Ochrana vodovodního potrubí</t>
  </si>
  <si>
    <t>Ochranná plastová skříňka na odvzdušňovacím ventilu</t>
  </si>
  <si>
    <t>18+3+1+1=23,0000 [A]</t>
  </si>
  <si>
    <t>(1+3+18)*1,3+1*2,3=30,9000 [A]</t>
  </si>
  <si>
    <t>422910740</t>
  </si>
  <si>
    <t>SOUPR ZEM SOUP.RD 1,5M DN100-150</t>
  </si>
  <si>
    <t>422910790</t>
  </si>
  <si>
    <t>SOUPR ZEM SOUP.RD 2,0M DN65-80</t>
  </si>
  <si>
    <t>Telesk. 1,70-2,70m</t>
  </si>
  <si>
    <t>733192933</t>
  </si>
  <si>
    <t>Montáž potrubí ocelového hladkého D 324</t>
  </si>
  <si>
    <t>OC Chránička</t>
  </si>
  <si>
    <t>142311110</t>
  </si>
  <si>
    <t>TRUBKA BEZESV D324 T8,0</t>
  </si>
  <si>
    <t>253,68+1,5+(85,68-3*6)=322,8600 [A]</t>
  </si>
  <si>
    <t>243,25+24,72=267,9700 [A]</t>
  </si>
  <si>
    <t>552530690</t>
  </si>
  <si>
    <t>TROUBA LIT.HRDL. WKG PEHD DN 80</t>
  </si>
  <si>
    <t>Tepelně izolovaná</t>
  </si>
  <si>
    <t>552910430</t>
  </si>
  <si>
    <t>KROUZEK TES.TYTON-SIT EPDM DN 80</t>
  </si>
  <si>
    <t>Jištěný spoj</t>
  </si>
  <si>
    <t>18+18=36,0000 [A]</t>
  </si>
  <si>
    <t>6+1+1+4=12,0000 [A]</t>
  </si>
  <si>
    <t>552594700</t>
  </si>
  <si>
    <t>KOLENO HRDLOVE MMK DN 80 45°</t>
  </si>
  <si>
    <t>552594820</t>
  </si>
  <si>
    <t>KOLENO HRDLOVE MMQ DN 80 90°</t>
  </si>
  <si>
    <t>Tepelně izolované</t>
  </si>
  <si>
    <t>2+1+3+1+1+1=9,0000 [A]</t>
  </si>
  <si>
    <t>552522280</t>
  </si>
  <si>
    <t>TP-DN 80 PN 16 L=0,5M</t>
  </si>
  <si>
    <t>1+1=2,0000 [A]</t>
  </si>
  <si>
    <t>552585300</t>
  </si>
  <si>
    <t>TVAR LIT TLAK HR.MMA DN 80/50</t>
  </si>
  <si>
    <t>Dodatečně tepelně izolováno</t>
  </si>
  <si>
    <t>552535900</t>
  </si>
  <si>
    <t>KRIZ PRIRUBOVY DN 80/80</t>
  </si>
  <si>
    <t>2+1=3,0000 [A]</t>
  </si>
  <si>
    <t>552513115</t>
  </si>
  <si>
    <t>SPOJKA WAGA DN 100</t>
  </si>
  <si>
    <t>552536125</t>
  </si>
  <si>
    <t>PRECHOD PRIRUBOVY DN 100/80</t>
  </si>
  <si>
    <t>857264121</t>
  </si>
  <si>
    <t>Montáž litinových tvarovek odbočných přírubových otevřený výkop DN 100</t>
  </si>
  <si>
    <t>552507140</t>
  </si>
  <si>
    <t>T-DN 100X100 PN 16</t>
  </si>
  <si>
    <t>109</t>
  </si>
  <si>
    <t>871251121</t>
  </si>
  <si>
    <t>Montáž potrubí z trubek z tlakového polyetylénu otevřený výkop svařovaných vnější průměr 110 mm</t>
  </si>
  <si>
    <t>110</t>
  </si>
  <si>
    <t>286131160</t>
  </si>
  <si>
    <t>POTRUBI VOD.PE100 SDR11 110MM</t>
  </si>
  <si>
    <t>111</t>
  </si>
  <si>
    <t>18+8=26,0000 [A]</t>
  </si>
  <si>
    <t>112</t>
  </si>
  <si>
    <t>113</t>
  </si>
  <si>
    <t>W45° SDR11, u přípojek v chráničce</t>
  </si>
  <si>
    <t>114</t>
  </si>
  <si>
    <t>878140000</t>
  </si>
  <si>
    <t>Nasunutí plastové trouby DN do 40mm do chráničky d160</t>
  </si>
  <si>
    <t>Včetně 2x uzavírací manžety chráničky</t>
  </si>
  <si>
    <t>3*6=18,0000 [A]</t>
  </si>
  <si>
    <t>115</t>
  </si>
  <si>
    <t>878360000</t>
  </si>
  <si>
    <t>Nasunutí litinové trouby DN 80 do chráničky d324</t>
  </si>
  <si>
    <t>Včetně 8x kluzné objímky a 2x uzavírací manžety chráničky</t>
  </si>
  <si>
    <t>116</t>
  </si>
  <si>
    <t>117</t>
  </si>
  <si>
    <t>118</t>
  </si>
  <si>
    <t>891213321</t>
  </si>
  <si>
    <t>Montáž ventilů odvzdušňovacích přírubových DN 50</t>
  </si>
  <si>
    <t>119</t>
  </si>
  <si>
    <t>551212915</t>
  </si>
  <si>
    <t>VENT.AUTOMATICKÝ ODVZ DN 50</t>
  </si>
  <si>
    <t>120</t>
  </si>
  <si>
    <t>121</t>
  </si>
  <si>
    <t>122</t>
  </si>
  <si>
    <t>123</t>
  </si>
  <si>
    <t>124</t>
  </si>
  <si>
    <t>125</t>
  </si>
  <si>
    <t>126</t>
  </si>
  <si>
    <t>891261111</t>
  </si>
  <si>
    <t>Montáž vodovodních šoupátek otevřený výkop DN 100</t>
  </si>
  <si>
    <t>127</t>
  </si>
  <si>
    <t>422211070</t>
  </si>
  <si>
    <t>SOUPATKO VODA 100MM PN16</t>
  </si>
  <si>
    <t>128</t>
  </si>
  <si>
    <t>129</t>
  </si>
  <si>
    <t>243,25+24,72+85,14=353,1100 [A]</t>
  </si>
  <si>
    <t>130</t>
  </si>
  <si>
    <t>131</t>
  </si>
  <si>
    <t>892271111</t>
  </si>
  <si>
    <t>Tlaková zkouška vodovodního potrubí DN 100 nebo 125</t>
  </si>
  <si>
    <t>132</t>
  </si>
  <si>
    <t>892271112</t>
  </si>
  <si>
    <t>Zkouška průchodnosti volným nástrojem vodovodního potrubí DN 100 nebo 125</t>
  </si>
  <si>
    <t>133</t>
  </si>
  <si>
    <t>243,25+24,72+85,14+1,5=354,6100 [A]</t>
  </si>
  <si>
    <t>134</t>
  </si>
  <si>
    <t>135</t>
  </si>
  <si>
    <t>136</t>
  </si>
  <si>
    <t>1+1+3=5,0000 [A]</t>
  </si>
  <si>
    <t>137</t>
  </si>
  <si>
    <t>138</t>
  </si>
  <si>
    <t>139</t>
  </si>
  <si>
    <t>140</t>
  </si>
  <si>
    <t>935115112</t>
  </si>
  <si>
    <t>Příkopy z tvárnic příkopových pro povrchové odvodnění</t>
  </si>
  <si>
    <t>Obnova žlabu</t>
  </si>
  <si>
    <t>141</t>
  </si>
  <si>
    <t>Vodotěsné zapravení prostupu rozpínavou maltou, opatřeno hydroizolačním (krystalizačním) nátěrem.  
1x armaturní šachta na řadu, 1x vodoměrná šachta</t>
  </si>
  <si>
    <t>142</t>
  </si>
  <si>
    <t>0,075*2=0,1500 [A]</t>
  </si>
  <si>
    <t>143</t>
  </si>
  <si>
    <t>144</t>
  </si>
  <si>
    <t>Stávající potrubí v kolizi s novým včetně stávající chráničky</t>
  </si>
  <si>
    <t>145</t>
  </si>
  <si>
    <t>Úprava stávajícího prostupu pro osazení nového potrubí 
1x armaturní šachta na řadu, 1x vodoměrná šachta</t>
  </si>
  <si>
    <t>146</t>
  </si>
  <si>
    <t>147</t>
  </si>
  <si>
    <t>297,984*1=297,9840 [A]</t>
  </si>
  <si>
    <t>148</t>
  </si>
  <si>
    <t>7,955+8,477+10,522+161,770+109,258=297,9820 [A]</t>
  </si>
  <si>
    <t>149</t>
  </si>
  <si>
    <t>979098203</t>
  </si>
  <si>
    <t>Poplatek za uložení stavebního odpadu z keramických materiálů na skládce (skládkovné)</t>
  </si>
  <si>
    <t>150</t>
  </si>
  <si>
    <t>Prostup, šachty, dlažba</t>
  </si>
  <si>
    <t>0,666+0,33+5,379+4,177=10,5520 [A]</t>
  </si>
  <si>
    <t>151</t>
  </si>
  <si>
    <t>74,804+86,966=161,7700 [A]</t>
  </si>
  <si>
    <t>152</t>
  </si>
  <si>
    <t>1,333+8,282+99,643=109,2580 [A]</t>
  </si>
  <si>
    <t>153</t>
  </si>
  <si>
    <t>981511111</t>
  </si>
  <si>
    <t>Demolice konstrukcí objektů zděných na MVC postupným rozebíráním</t>
  </si>
  <si>
    <t>Stávající bloky pro chráničku</t>
  </si>
  <si>
    <t>(2*0,65*1,8)*2=4,6800 [A]</t>
  </si>
  <si>
    <t>154</t>
  </si>
  <si>
    <t>2x demolice stopu stávající vodovodní šachty, ubourání 0,50m stěn, proražení dna šachty</t>
  </si>
  <si>
    <t>(1,5*1,5*0,2+(1,9*0,2*0,5)*2+(1,5*0,2*0,5)*2)*2=2,2600 [A]</t>
  </si>
  <si>
    <t>155</t>
  </si>
  <si>
    <t>Odvodňovací žlab</t>
  </si>
  <si>
    <t>13,5*0,65*0,2=1,7550 [A]</t>
  </si>
  <si>
    <t>156</t>
  </si>
  <si>
    <t>Potrubí, tvarovky, armatury, bednění, oplocení...</t>
  </si>
  <si>
    <t>IV.</t>
  </si>
  <si>
    <t>Řad IV.</t>
  </si>
  <si>
    <t>113107123</t>
  </si>
  <si>
    <t>Odstranění podkladu pl do 50 m2 z kameniva drceného tl 300 mm</t>
  </si>
  <si>
    <t>(2+2,25)*0,9+2*4=11,8250 [A]</t>
  </si>
  <si>
    <t>tl. 180mm</t>
  </si>
  <si>
    <t>((2+2,25)*0,9+2*4)*2=23,6500 [A]</t>
  </si>
  <si>
    <t>(křížení 1*1)*2=2,0000 [A]</t>
  </si>
  <si>
    <t>Startovací jáma pro protlak + sonda</t>
  </si>
  <si>
    <t>((2*4*2 startovací jáma)+(2*2*2 sonda)-((2*4)*0,9*0,52) konstrukce vozovky) *0,50=10,1280 [A]</t>
  </si>
  <si>
    <t>10,128/2=5,0640 [A]</t>
  </si>
  <si>
    <t>132201201</t>
  </si>
  <si>
    <t>Hloubení rýh š do 2000 mm v hornině tř. 3 objemu do 100 m3</t>
  </si>
  <si>
    <t>((2,88+3,24)-((2,88+3,24)*0,9*0,52) konstrukce vozovky) *0,50=1,6279 [A]</t>
  </si>
  <si>
    <t>1,628/2=0,8140 [A]</t>
  </si>
  <si>
    <t>141720114</t>
  </si>
  <si>
    <t>Protlačování otvorů DN 90 mm strojně řízený zemní protlak v hornině tř 3 a 4</t>
  </si>
  <si>
    <t>286131150</t>
  </si>
  <si>
    <t>POTRUBI VOD.PE100 SDR11 90MM</t>
  </si>
  <si>
    <t>24 startovací jáma + 16 sonda =40,0000 [A]</t>
  </si>
  <si>
    <t>6,4+7,2=13,6000 [A]</t>
  </si>
  <si>
    <t>1,628+1,628+10,128+10,128=23,5120 [A]</t>
  </si>
  <si>
    <t>0,383 lože + 0,23 bloky + 1,36 obsyp + 0,015 potrubí - 1,0*1,0*1,5 zásyp šachty=0,4880 [A]</t>
  </si>
  <si>
    <t>0,488*2,0=0,9760 [A]</t>
  </si>
  <si>
    <t>1,628+1,628-0,488+10,128+10,128=23,0240 [A]</t>
  </si>
  <si>
    <t>(2*0,9*0,39-3,14*0,045*0,045*2)+(2,25*0,9*0,332-3,14*0,016*0,016*2,25)=1,3598 [A]</t>
  </si>
  <si>
    <t>1,36*2,075=2,8220 [A]</t>
  </si>
  <si>
    <t>(2+2,25)*0,1*0,9=0,3825 [A]</t>
  </si>
  <si>
    <t>0,23*1=0,2300 [A]</t>
  </si>
  <si>
    <t>(0,97*0,28*2+0,85*0,28)*1=0,7812 [A]</t>
  </si>
  <si>
    <t>((2+2,25)*0,9)+2*4+14,63=26,4550 [A]</t>
  </si>
  <si>
    <t>2+2=4,0000 [A]</t>
  </si>
  <si>
    <t>(2+2)*1,3=5,2000 [A]</t>
  </si>
  <si>
    <t>3+2,25=5,2500 [A]</t>
  </si>
  <si>
    <t>1+2=3,0000 [A]</t>
  </si>
  <si>
    <t>552558384</t>
  </si>
  <si>
    <t>PRIRUBA VOLNÁ DN 80</t>
  </si>
  <si>
    <t>877241121</t>
  </si>
  <si>
    <t>Montáž elektrotvarovek na potrubí z trubek z tlakového PE otevřený výkop vnější průměr 90 mm</t>
  </si>
  <si>
    <t>286159740</t>
  </si>
  <si>
    <t>ELEKTROSPOJKA PE 100, PN 16. D 90</t>
  </si>
  <si>
    <t>286544090</t>
  </si>
  <si>
    <t>LEMOVY NAKRUZEK PE D90</t>
  </si>
  <si>
    <t>Vevařovací</t>
  </si>
  <si>
    <t>Navrt. T-Kus d90/32</t>
  </si>
  <si>
    <t>32+2,25=34,2500 [A]</t>
  </si>
  <si>
    <t>12,21*1=12,2100 [A]</t>
  </si>
  <si>
    <t>1,618+1,507+4,281+4,73=12,1360 [A]</t>
  </si>
  <si>
    <t>1,618=1,6180 [A]</t>
  </si>
  <si>
    <t>1,507+4,281=5,7880 [A]</t>
  </si>
  <si>
    <t>4,73=4,7300 [A]</t>
  </si>
  <si>
    <t>1,0*1,0*0,2+(1,4*0,2*0,5)*2+(1,0*0,2*0,5)*2=0,6800 [A]</t>
  </si>
  <si>
    <t>Kladení zámkové dlažby pozemních komunikací tl 80 mm skupiny B pl do 50 m2</t>
  </si>
  <si>
    <t>I. až IV.</t>
  </si>
  <si>
    <t>CELKEM</t>
  </si>
  <si>
    <t>Průzkumné, geodetické a projektové práce průzkumné práce archeologická činnost</t>
  </si>
  <si>
    <t>Archeologický dohled</t>
  </si>
  <si>
    <t>Průzkumné, geodetické a projektové práce projektové práce dokumentace stavby (výkresová a textová) realizační dokumentace stavby</t>
  </si>
  <si>
    <t>Publicita a propagace stavby informačními panely</t>
  </si>
  <si>
    <t>Další náklady na pracovníky, zaškolení pracovníků provozovatele / objednatele</t>
  </si>
  <si>
    <t>Vedlejší a ostatní rozpočtové náklady</t>
  </si>
  <si>
    <t>Náklady soupisu celkem</t>
  </si>
  <si>
    <t>HSV+PSV - Práce a dodávky HSV+PSV</t>
  </si>
  <si>
    <t xml:space="preserve">    0 - Všeobecné konstrukce a práce</t>
  </si>
  <si>
    <t xml:space="preserve">    1 - Zemní práce</t>
  </si>
  <si>
    <t xml:space="preserve">    3 - Svislé konstrukce</t>
  </si>
  <si>
    <t xml:space="preserve">    4 - Vodorovné konstrukce</t>
  </si>
  <si>
    <t xml:space="preserve">    5 - Komunikace</t>
  </si>
  <si>
    <t xml:space="preserve">    7 - Přidružená stavební výroba</t>
  </si>
  <si>
    <t xml:space="preserve">    8 - Trubní vedení</t>
  </si>
  <si>
    <t xml:space="preserve">    9 - Ostatní konstrukce a práce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</si>
  <si>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</si>
  <si>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</si>
  <si>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</si>
  <si>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</si>
  <si>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</si>
  <si>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</si>
  <si>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VRN8 - Přesun stavebních kapacit</t>
  </si>
  <si>
    <t xml:space="preserve">    VRN9 - Ostatní náklady</t>
  </si>
  <si>
    <t xml:space="preserve">    2 - Zakládání / neobsaženo, tzn. součet = 0 Kč</t>
  </si>
  <si>
    <t>Zajistí VaK MB, a. s.</t>
  </si>
  <si>
    <r>
      <t xml:space="preserve">Domovní přípojky HDPE100 trouba, d32 SDR11 </t>
    </r>
    <r>
      <rPr>
        <b/>
        <i/>
        <sz val="10"/>
        <rFont val="Arial"/>
        <family val="2"/>
        <charset val="238"/>
      </rPr>
      <t>tyčovina.</t>
    </r>
  </si>
  <si>
    <t>Dodávka a likvidace pitné vody pro zkoušku průchodnosti.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</si>
  <si>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</si>
  <si>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Zhotovitel objedná u provozovatele vodovodu  7*(269+295,5+243,25+24,72+32)*PI*0,040*0,040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</si>
</sst>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\ &quot;Kč&quot;"/>
    <numFmt numFmtId="166" formatCode="#,##0.00\ &quot;Kč&quot;"/>
  </numFmts>
  <fonts count="11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CB441A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7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5" fontId="3" fillId="0" borderId="6" xfId="0" applyNumberFormat="1" applyFont="1" applyBorder="1" applyAlignment="1" applyProtection="1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166" fontId="6" fillId="0" borderId="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0" fillId="4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5" name="obrázek 1">
          <a:extLst>
            <a:ext uri="{FF2B5EF4-FFF2-40B4-BE49-F238E27FC236}">
              <a16:creationId xmlns="" xmlns:a16="http://schemas.microsoft.com/office/drawing/2014/main" id="{BD919B35-5332-4946-B976-7D5D0D61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3" name="obrázek 1">
          <a:extLst>
            <a:ext uri="{FF2B5EF4-FFF2-40B4-BE49-F238E27FC236}">
              <a16:creationId xmlns="" xmlns:a16="http://schemas.microsoft.com/office/drawing/2014/main" id="{3B13DA74-21B0-4562-844B-27D45E96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097" name="obrázek 1">
          <a:extLst>
            <a:ext uri="{FF2B5EF4-FFF2-40B4-BE49-F238E27FC236}">
              <a16:creationId xmlns="" xmlns:a16="http://schemas.microsoft.com/office/drawing/2014/main" id="{B9C95962-4ECE-4630-A765-AA73396E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21" name="obrázek 1">
          <a:extLst>
            <a:ext uri="{FF2B5EF4-FFF2-40B4-BE49-F238E27FC236}">
              <a16:creationId xmlns="" xmlns:a16="http://schemas.microsoft.com/office/drawing/2014/main" id="{93F44114-CFC2-4006-B9A9-A80311B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6145" name="obrázek 1">
          <a:extLst>
            <a:ext uri="{FF2B5EF4-FFF2-40B4-BE49-F238E27FC236}">
              <a16:creationId xmlns="" xmlns:a16="http://schemas.microsoft.com/office/drawing/2014/main" id="{B0A32A93-DD7A-4A39-94A7-11D8B501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obrázek 1">
          <a:extLst>
            <a:ext uri="{FF2B5EF4-FFF2-40B4-BE49-F238E27FC236}">
              <a16:creationId xmlns="" xmlns:a16="http://schemas.microsoft.com/office/drawing/2014/main" id="{CEB8DEDB-0645-4DCF-BBCA-C2838C13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B36" sqref="B36"/>
    </sheetView>
  </sheetViews>
  <sheetFormatPr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60"/>
      <c r="B1" s="1"/>
      <c r="C1" s="1"/>
      <c r="D1" s="1"/>
      <c r="E1" s="1"/>
    </row>
    <row r="2" spans="1:5" ht="12.75" customHeight="1" x14ac:dyDescent="0.2">
      <c r="A2" s="60"/>
      <c r="B2" s="61" t="s">
        <v>0</v>
      </c>
      <c r="C2" s="1"/>
      <c r="D2" s="1"/>
      <c r="E2" s="1"/>
    </row>
    <row r="3" spans="1:5" ht="20.100000000000001" customHeight="1" x14ac:dyDescent="0.2">
      <c r="A3" s="60"/>
      <c r="B3" s="60"/>
      <c r="C3" s="1"/>
      <c r="D3" s="1"/>
      <c r="E3" s="1"/>
    </row>
    <row r="4" spans="1:5" ht="20.100000000000001" customHeight="1" x14ac:dyDescent="0.2">
      <c r="A4" s="1"/>
      <c r="B4" s="62" t="s">
        <v>1</v>
      </c>
      <c r="C4" s="60"/>
      <c r="D4" s="60"/>
      <c r="E4" s="1"/>
    </row>
    <row r="5" spans="1:5" ht="12.75" customHeight="1" x14ac:dyDescent="0.2">
      <c r="A5" s="1"/>
      <c r="B5" s="60" t="s">
        <v>2</v>
      </c>
      <c r="C5" s="60"/>
      <c r="D5" s="60"/>
      <c r="E5" s="1"/>
    </row>
    <row r="6" spans="1:5" ht="12.75" customHeight="1" x14ac:dyDescent="0.2">
      <c r="A6" s="1"/>
      <c r="B6" s="3" t="s">
        <v>3</v>
      </c>
      <c r="C6" s="6">
        <f>SUM(C10:C14)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SUM(E10:E14)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134</v>
      </c>
      <c r="B10" s="15" t="s">
        <v>135</v>
      </c>
      <c r="C10" s="34">
        <f>I.!I3</f>
        <v>0</v>
      </c>
      <c r="D10" s="34">
        <f>0+I.!O9+I.!O13+I.!O16+I.!O19+I.!O22+I.!O25+I.!O28+I.!O31+I.!O34+I.!O37+I.!O40+I.!O43+I.!O46+I.!O49+I.!O52+I.!O55+I.!O58+I.!O61+I.!O64+I.!O67+I.!O70+I.!O73+I.!O76+I.!O79+I.!O82+I.!O86+I.!O89+I.!O92+I.!O96+I.!O99+I.!O102+I.!O105+I.!O109+I.!O112+I.!O115+I.!O118+I.!O121+I.!O124+I.!O127+I.!O131+I.!O134+I.!O137+I.!O140+I.!O143+I.!O146+I.!O149+I.!O152+I.!O155+I.!O158+I.!O161+I.!O164+I.!O167+I.!O170+I.!O173+I.!O176+I.!O179+I.!O182+I.!O185+I.!O188+I.!O191+I.!O194+I.!O197+I.!O200+I.!O203+I.!O206+I.!O209+I.!O212+I.!O215+I.!O218+I.!O221+I.!O224+I.!O227+I.!O230+I.!O233+I.!O236+I.!O239+I.!O242+I.!O245+I.!O248+I.!O251+I.!O254+I.!O257+I.!O260+I.!O263+I.!O267+I.!O270+I.!O273+I.!O276+I.!O279+I.!O282+I.!O285+I.!O288+I.!O291+I.!O294+I.!O297+I.!O300+I.!O303</f>
        <v>0</v>
      </c>
      <c r="E10" s="34">
        <f>C10+D10</f>
        <v>0</v>
      </c>
    </row>
    <row r="11" spans="1:5" ht="12.75" customHeight="1" x14ac:dyDescent="0.2">
      <c r="A11" s="15" t="s">
        <v>484</v>
      </c>
      <c r="B11" s="15" t="s">
        <v>485</v>
      </c>
      <c r="C11" s="34">
        <f>II.!I3</f>
        <v>0</v>
      </c>
      <c r="D11" s="34">
        <f>0+II.!O9+II.!O13+II.!O16+II.!O19+II.!O22+II.!O25+II.!O28+II.!O31+II.!O34+II.!O37+II.!O40+II.!O43+II.!O46+II.!O49+II.!O52+II.!O55+II.!O58+II.!O61+II.!O64+II.!O67+II.!O70+II.!O73+II.!O76+II.!O79+II.!O82+II.!O85+II.!O89+II.!O92+II.!O95+II.!O99+II.!O102+II.!O105+II.!O108+II.!O111+II.!O114+II.!O117+II.!O121+II.!O124+II.!O127+II.!O130+II.!O133+II.!O136+II.!O139+II.!O142+II.!O145+II.!O149+II.!O152+II.!O155+II.!O158+II.!O161+II.!O164+II.!O167+II.!O170+II.!O173+II.!O176+II.!O179+II.!O182+II.!O185+II.!O188+II.!O191+II.!O194+II.!O197+II.!O200+II.!O203+II.!O206+II.!O209+II.!O212+II.!O215+II.!O218+II.!O221+II.!O224+II.!O227+II.!O230+II.!O233+II.!O236+II.!O239+II.!O242+II.!O245+II.!O248+II.!O251+II.!O254+II.!O257+II.!O260+II.!O263+II.!O266+II.!O269+II.!O272+II.!O275+II.!O278+II.!O281+II.!O284+II.!O287+II.!O290+II.!O293+II.!O297+II.!O300+II.!O303+II.!O306+II.!O309+II.!O312+II.!O315+II.!O318+II.!O321+II.!O324+II.!O327+II.!O330+II.!O333+II.!O336</f>
        <v>0</v>
      </c>
      <c r="E11" s="34">
        <f>C11+D11</f>
        <v>0</v>
      </c>
    </row>
    <row r="12" spans="1:5" ht="12.75" customHeight="1" x14ac:dyDescent="0.2">
      <c r="A12" s="15" t="s">
        <v>577</v>
      </c>
      <c r="B12" s="15" t="s">
        <v>578</v>
      </c>
      <c r="C12" s="34">
        <f>III.!I3</f>
        <v>0</v>
      </c>
      <c r="D12" s="34">
        <f>0+III.!O9+III.!O13+III.!O16+III.!O19+III.!O22+III.!O25+III.!O28+III.!O31+III.!O34+III.!O37+III.!O40+III.!O43+III.!O46+III.!O49+III.!O52+III.!O55+III.!O58+III.!O61+III.!O64+III.!O67+III.!O70+III.!O73+III.!O76+III.!O79+III.!O82+III.!O85+III.!O88+III.!O91+III.!O94+III.!O97+III.!O100+III.!O103+III.!O106+III.!O109+III.!O112+III.!O115+III.!O118+III.!O122+III.!O125+III.!O128+III.!O131+III.!O134+III.!O138+III.!O141+III.!O144+III.!O147+III.!O150+III.!O153+III.!O156+III.!O159+III.!O163+III.!O166+III.!O169+III.!O172+III.!O175+III.!O178+III.!O181+III.!O184+III.!O187+III.!O190+III.!O193+III.!O197+III.!O200+III.!O203+III.!O206+III.!O209+III.!O212+III.!O215+III.!O218+III.!O221+III.!O224+III.!O227+III.!O230+III.!O233+III.!O236+III.!O240+III.!O243+III.!O246+III.!O249+III.!O252+III.!O255+III.!O258+III.!O261+III.!O264+III.!O267+III.!O270+III.!O273+III.!O276+III.!O279+III.!O282+III.!O285+III.!O288+III.!O291+III.!O294+III.!O297+III.!O300+III.!O303+III.!O306+III.!O309+III.!O312+III.!O315+III.!O318+III.!O321+III.!O324+III.!O327+III.!O330+III.!O333+III.!O336+III.!O339+III.!O342+III.!O345+III.!O348+III.!O351+III.!O354+III.!O357+III.!O360+III.!O363+III.!O366+III.!O369+III.!O372+III.!O375+III.!O378+III.!O381+III.!O384+III.!O387+III.!O390+III.!O393+III.!O396+III.!O399+III.!O402+III.!O405+III.!O408+III.!O411+III.!O414+III.!O417+III.!O420+III.!O423+III.!O426+III.!O429+III.!O433+III.!O436+III.!O439+III.!O442+III.!O445+III.!O448+III.!O451+III.!O454+III.!O457+III.!O460+III.!O463+III.!O466+III.!O469+III.!O472+III.!O475+III.!O478+III.!O481</f>
        <v>0</v>
      </c>
      <c r="E12" s="34">
        <f>C12+D12</f>
        <v>0</v>
      </c>
    </row>
    <row r="13" spans="1:5" ht="12.75" customHeight="1" x14ac:dyDescent="0.2">
      <c r="A13" s="15" t="s">
        <v>832</v>
      </c>
      <c r="B13" s="15" t="s">
        <v>833</v>
      </c>
      <c r="C13" s="34">
        <f>IV.!I3</f>
        <v>0</v>
      </c>
      <c r="D13" s="34">
        <f>0+IV.!O9+IV.!O13+IV.!O16+IV.!O19+IV.!O22+IV.!O25+IV.!O28+IV.!O31+IV.!O34+IV.!O37+IV.!O40+IV.!O43+IV.!O46+IV.!O49+IV.!O52+IV.!O55+IV.!O58+IV.!O61+IV.!O64+IV.!O67+IV.!O70+IV.!O73+IV.!O76+IV.!O79+IV.!O82+IV.!O85+IV.!O88+IV.!O91+IV.!O95+IV.!O98+IV.!O101+IV.!O105+IV.!O108+IV.!O111+IV.!O114+IV.!O117+IV.!O121+IV.!O124+IV.!O127+IV.!O130+IV.!O133+IV.!O136+IV.!O140+IV.!O143+IV.!O146+IV.!O149+IV.!O152+IV.!O155+IV.!O158+IV.!O161+IV.!O164+IV.!O167+IV.!O170+IV.!O173+IV.!O176+IV.!O179+IV.!O182+IV.!O185+IV.!O188+IV.!O191+IV.!O194+IV.!O197+IV.!O200+IV.!O203+IV.!O206+IV.!O209+IV.!O212+IV.!O215+IV.!O218+IV.!O221+IV.!O224+IV.!O227+IV.!O230+IV.!O233+IV.!O237+IV.!O240+IV.!O243+IV.!O246+IV.!O249+IV.!O252+IV.!O255+IV.!O258+IV.!O261+IV.!O264</f>
        <v>0</v>
      </c>
      <c r="E13" s="34">
        <f>C13+D13</f>
        <v>0</v>
      </c>
    </row>
    <row r="14" spans="1:5" ht="12.75" customHeight="1" x14ac:dyDescent="0.2">
      <c r="A14" s="15" t="s">
        <v>885</v>
      </c>
      <c r="B14" s="45" t="s">
        <v>892</v>
      </c>
      <c r="C14" s="34">
        <f>VRN!I3</f>
        <v>0</v>
      </c>
      <c r="D14" s="34">
        <f>0+VRN!O9+VRN!O12+VRN!O15+VRN!O18+VRN!O21+VRN!O24+VRN!O27+VRN!O30+VRN!O34+VRN!O37+VRN!O40+VRN!O43+VRN!O46+VRN!O49+VRN!O52+VRN!O56+VRN!O59+VRN!O62+VRN!O66+VRN!O70+VRN!O74+VRN!O78+VRN!O81</f>
        <v>0</v>
      </c>
      <c r="E14" s="34">
        <f>C14+D14</f>
        <v>0</v>
      </c>
    </row>
    <row r="16" spans="1:5" ht="12.75" customHeight="1" x14ac:dyDescent="0.2">
      <c r="A16" s="15" t="s">
        <v>885</v>
      </c>
      <c r="B16" s="15" t="s">
        <v>886</v>
      </c>
      <c r="C16" s="33">
        <f>SUM(C10:C14)</f>
        <v>0</v>
      </c>
      <c r="D16" s="33">
        <f>SUM(D10:D14)</f>
        <v>0</v>
      </c>
      <c r="E16" s="33">
        <f>C16+D16</f>
        <v>0</v>
      </c>
    </row>
    <row r="19" spans="1:4" s="49" customFormat="1" ht="12.75" customHeight="1" x14ac:dyDescent="0.2">
      <c r="A19" s="46" t="s">
        <v>893</v>
      </c>
      <c r="B19" s="47"/>
      <c r="C19" s="48">
        <f>C20+C30</f>
        <v>0</v>
      </c>
    </row>
    <row r="20" spans="1:4" s="53" customFormat="1" ht="12.75" customHeight="1" x14ac:dyDescent="0.2">
      <c r="A20" s="50" t="s">
        <v>885</v>
      </c>
      <c r="B20" s="51" t="s">
        <v>894</v>
      </c>
      <c r="C20" s="52">
        <f>SUM(C21:C29)</f>
        <v>0</v>
      </c>
    </row>
    <row r="21" spans="1:4" s="49" customFormat="1" ht="12.75" customHeight="1" x14ac:dyDescent="0.2">
      <c r="A21" s="54" t="s">
        <v>885</v>
      </c>
      <c r="B21" s="55" t="s">
        <v>895</v>
      </c>
      <c r="C21" s="56">
        <f>I.!I8+II.!I8+III.!I8+IV.!I8</f>
        <v>0</v>
      </c>
    </row>
    <row r="22" spans="1:4" s="49" customFormat="1" ht="12.75" customHeight="1" x14ac:dyDescent="0.2">
      <c r="A22" s="54" t="s">
        <v>885</v>
      </c>
      <c r="B22" s="55" t="s">
        <v>896</v>
      </c>
      <c r="C22" s="56">
        <f>I.!I12+II.!I12+III.!I12+IV.!I12</f>
        <v>0</v>
      </c>
    </row>
    <row r="23" spans="1:4" s="49" customFormat="1" ht="12.75" customHeight="1" x14ac:dyDescent="0.2">
      <c r="A23" s="54" t="s">
        <v>885</v>
      </c>
      <c r="B23" s="55" t="s">
        <v>911</v>
      </c>
      <c r="C23" s="56">
        <v>0</v>
      </c>
      <c r="D23" s="57"/>
    </row>
    <row r="24" spans="1:4" s="49" customFormat="1" ht="12.75" customHeight="1" x14ac:dyDescent="0.2">
      <c r="A24" s="54" t="s">
        <v>885</v>
      </c>
      <c r="B24" s="55" t="s">
        <v>897</v>
      </c>
      <c r="C24" s="56">
        <f>III.!I121</f>
        <v>0</v>
      </c>
    </row>
    <row r="25" spans="1:4" s="49" customFormat="1" ht="12.75" customHeight="1" x14ac:dyDescent="0.2">
      <c r="A25" s="54" t="s">
        <v>885</v>
      </c>
      <c r="B25" s="55" t="s">
        <v>898</v>
      </c>
      <c r="C25" s="56">
        <f>III.!I122</f>
        <v>0</v>
      </c>
    </row>
    <row r="26" spans="1:4" s="49" customFormat="1" ht="12.75" customHeight="1" x14ac:dyDescent="0.2">
      <c r="A26" s="54" t="s">
        <v>885</v>
      </c>
      <c r="B26" s="55" t="s">
        <v>899</v>
      </c>
      <c r="C26" s="56">
        <f>I.!I95+II.!I98+III.!I162+IV.!I104</f>
        <v>0</v>
      </c>
    </row>
    <row r="27" spans="1:4" s="49" customFormat="1" ht="12.75" customHeight="1" x14ac:dyDescent="0.2">
      <c r="A27" s="54" t="s">
        <v>885</v>
      </c>
      <c r="B27" s="55" t="s">
        <v>900</v>
      </c>
      <c r="C27" s="56">
        <f>I.!I108+II.!I120+III.!I196+IV.!I120</f>
        <v>0</v>
      </c>
    </row>
    <row r="28" spans="1:4" s="49" customFormat="1" ht="12.75" customHeight="1" x14ac:dyDescent="0.2">
      <c r="A28" s="54" t="s">
        <v>885</v>
      </c>
      <c r="B28" s="55" t="s">
        <v>901</v>
      </c>
      <c r="C28" s="56">
        <f>I.!I130+II.!I148+III.!I239+IV.!I139</f>
        <v>0</v>
      </c>
    </row>
    <row r="29" spans="1:4" s="49" customFormat="1" ht="12.75" customHeight="1" x14ac:dyDescent="0.2">
      <c r="A29" s="54" t="s">
        <v>885</v>
      </c>
      <c r="B29" s="55" t="s">
        <v>902</v>
      </c>
      <c r="C29" s="56">
        <f>I.!I266+II.!I296+III.!I432+IV.!I236</f>
        <v>0</v>
      </c>
    </row>
    <row r="30" spans="1:4" s="53" customFormat="1" ht="12.75" customHeight="1" x14ac:dyDescent="0.2">
      <c r="A30" s="50" t="s">
        <v>885</v>
      </c>
      <c r="B30" s="51" t="s">
        <v>903</v>
      </c>
      <c r="C30" s="52">
        <f>SUM(C31:C37)</f>
        <v>0</v>
      </c>
    </row>
    <row r="31" spans="1:4" s="49" customFormat="1" ht="12.75" customHeight="1" x14ac:dyDescent="0.2">
      <c r="A31" s="54" t="s">
        <v>885</v>
      </c>
      <c r="B31" s="55" t="s">
        <v>904</v>
      </c>
      <c r="C31" s="56">
        <f>VRN!I8</f>
        <v>0</v>
      </c>
    </row>
    <row r="32" spans="1:4" s="49" customFormat="1" ht="12.75" customHeight="1" x14ac:dyDescent="0.2">
      <c r="A32" s="54" t="s">
        <v>885</v>
      </c>
      <c r="B32" s="55" t="s">
        <v>905</v>
      </c>
      <c r="C32" s="56">
        <f>VRN!I33</f>
        <v>0</v>
      </c>
    </row>
    <row r="33" spans="1:3" s="49" customFormat="1" ht="12.75" customHeight="1" x14ac:dyDescent="0.2">
      <c r="A33" s="54" t="s">
        <v>885</v>
      </c>
      <c r="B33" s="55" t="s">
        <v>906</v>
      </c>
      <c r="C33" s="56">
        <f>VRN!I55</f>
        <v>0</v>
      </c>
    </row>
    <row r="34" spans="1:3" s="49" customFormat="1" ht="12.75" customHeight="1" x14ac:dyDescent="0.2">
      <c r="A34" s="54" t="s">
        <v>885</v>
      </c>
      <c r="B34" s="55" t="s">
        <v>907</v>
      </c>
      <c r="C34" s="56">
        <f>VRN!I65</f>
        <v>0</v>
      </c>
    </row>
    <row r="35" spans="1:3" s="49" customFormat="1" ht="12.75" customHeight="1" x14ac:dyDescent="0.2">
      <c r="A35" s="54" t="s">
        <v>885</v>
      </c>
      <c r="B35" s="55" t="s">
        <v>908</v>
      </c>
      <c r="C35" s="56">
        <f>VRN!I69</f>
        <v>0</v>
      </c>
    </row>
    <row r="36" spans="1:3" s="49" customFormat="1" ht="12.75" customHeight="1" x14ac:dyDescent="0.2">
      <c r="A36" s="54" t="s">
        <v>885</v>
      </c>
      <c r="B36" s="55" t="s">
        <v>909</v>
      </c>
      <c r="C36" s="56">
        <f>VRN!I73</f>
        <v>0</v>
      </c>
    </row>
    <row r="37" spans="1:3" s="49" customFormat="1" ht="12.75" customHeight="1" x14ac:dyDescent="0.2">
      <c r="A37" s="54" t="s">
        <v>885</v>
      </c>
      <c r="B37" s="55" t="s">
        <v>910</v>
      </c>
      <c r="C37" s="56">
        <f>VRN!I77</f>
        <v>0</v>
      </c>
    </row>
  </sheetData>
  <sheetProtection password="89B5" sheet="1" objects="1" scenarios="1" selectLockedCells="1"/>
  <mergeCells count="4">
    <mergeCell ref="A1:A3"/>
    <mergeCell ref="B2:B3"/>
    <mergeCell ref="B4:D4"/>
    <mergeCell ref="B5:D5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5"/>
  <sheetViews>
    <sheetView topLeftCell="B1" zoomScaleNormal="100" workbookViewId="0">
      <pane ySplit="7" topLeftCell="A8" activePane="bottomLeft" state="frozen"/>
      <selection pane="bottomLeft" activeCell="K19" sqref="K19:L1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P2" t="s">
        <v>21</v>
      </c>
    </row>
    <row r="3" spans="1:16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134</v>
      </c>
      <c r="I3" s="32">
        <f>0+I8+I12+I85+I95+I108+I130+I266</f>
        <v>0</v>
      </c>
      <c r="O3" t="s">
        <v>18</v>
      </c>
      <c r="P3" t="s">
        <v>22</v>
      </c>
    </row>
    <row r="4" spans="1:16" ht="15" customHeight="1" x14ac:dyDescent="0.2">
      <c r="A4" t="s">
        <v>16</v>
      </c>
      <c r="B4" s="12" t="s">
        <v>17</v>
      </c>
      <c r="C4" s="65" t="s">
        <v>134</v>
      </c>
      <c r="D4" s="66"/>
      <c r="E4" s="13" t="s">
        <v>135</v>
      </c>
      <c r="F4" s="5"/>
      <c r="G4" s="5"/>
      <c r="H4" s="14"/>
      <c r="I4" s="14"/>
      <c r="O4" t="s">
        <v>19</v>
      </c>
      <c r="P4" t="s">
        <v>22</v>
      </c>
    </row>
    <row r="5" spans="1:16" ht="12.75" customHeight="1" x14ac:dyDescent="0.2">
      <c r="A5" s="63" t="s">
        <v>24</v>
      </c>
      <c r="B5" s="63" t="s">
        <v>26</v>
      </c>
      <c r="C5" s="63" t="s">
        <v>28</v>
      </c>
      <c r="D5" s="63" t="s">
        <v>29</v>
      </c>
      <c r="E5" s="63" t="s">
        <v>30</v>
      </c>
      <c r="F5" s="63" t="s">
        <v>32</v>
      </c>
      <c r="G5" s="63" t="s">
        <v>34</v>
      </c>
      <c r="H5" s="63" t="s">
        <v>36</v>
      </c>
      <c r="I5" s="63"/>
      <c r="O5" t="s">
        <v>20</v>
      </c>
      <c r="P5" t="s">
        <v>22</v>
      </c>
    </row>
    <row r="6" spans="1:16" ht="12.75" customHeight="1" x14ac:dyDescent="0.2">
      <c r="A6" s="63"/>
      <c r="B6" s="63"/>
      <c r="C6" s="63"/>
      <c r="D6" s="63"/>
      <c r="E6" s="63"/>
      <c r="F6" s="63"/>
      <c r="G6" s="63"/>
      <c r="H6" s="11" t="s">
        <v>37</v>
      </c>
      <c r="I6" s="11" t="s">
        <v>39</v>
      </c>
    </row>
    <row r="7" spans="1:16" ht="12.75" customHeight="1" x14ac:dyDescent="0.2">
      <c r="A7" s="11" t="s">
        <v>25</v>
      </c>
      <c r="B7" s="11" t="s">
        <v>27</v>
      </c>
      <c r="C7" s="11" t="s">
        <v>22</v>
      </c>
      <c r="D7" s="11" t="s">
        <v>21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6" ht="12.75" customHeight="1" x14ac:dyDescent="0.2">
      <c r="A8" s="14" t="s">
        <v>41</v>
      </c>
      <c r="B8" s="14"/>
      <c r="C8" s="17" t="s">
        <v>25</v>
      </c>
      <c r="D8" s="14"/>
      <c r="E8" s="18" t="s">
        <v>136</v>
      </c>
      <c r="F8" s="14"/>
      <c r="G8" s="14"/>
      <c r="H8" s="14"/>
      <c r="I8" s="19">
        <f>0+I9</f>
        <v>0</v>
      </c>
    </row>
    <row r="9" spans="1:16" ht="12.75" customHeight="1" x14ac:dyDescent="0.2">
      <c r="A9" s="16" t="s">
        <v>44</v>
      </c>
      <c r="B9" s="20" t="s">
        <v>27</v>
      </c>
      <c r="C9" s="20" t="s">
        <v>137</v>
      </c>
      <c r="D9" s="16" t="s">
        <v>23</v>
      </c>
      <c r="E9" s="21" t="s">
        <v>138</v>
      </c>
      <c r="F9" s="22" t="s">
        <v>139</v>
      </c>
      <c r="G9" s="23">
        <v>6</v>
      </c>
      <c r="H9" s="24"/>
      <c r="I9" s="24">
        <f>ROUND(ROUND(H9,2)*ROUND(G9,3),2)</f>
        <v>0</v>
      </c>
      <c r="O9">
        <f>(I9*21)/100</f>
        <v>0</v>
      </c>
      <c r="P9" t="s">
        <v>22</v>
      </c>
    </row>
    <row r="10" spans="1:16" ht="12.75" customHeight="1" x14ac:dyDescent="0.2">
      <c r="A10" s="25" t="s">
        <v>47</v>
      </c>
      <c r="E10" s="26" t="s">
        <v>140</v>
      </c>
    </row>
    <row r="11" spans="1:16" ht="12.75" customHeight="1" x14ac:dyDescent="0.2">
      <c r="A11" s="27" t="s">
        <v>48</v>
      </c>
      <c r="E11" s="28" t="s">
        <v>23</v>
      </c>
    </row>
    <row r="12" spans="1:16" ht="12.75" customHeight="1" x14ac:dyDescent="0.2">
      <c r="A12" s="5" t="s">
        <v>41</v>
      </c>
      <c r="B12" s="5"/>
      <c r="C12" s="30" t="s">
        <v>27</v>
      </c>
      <c r="D12" s="5"/>
      <c r="E12" s="18" t="s">
        <v>141</v>
      </c>
      <c r="F12" s="5"/>
      <c r="G12" s="5"/>
      <c r="H12" s="5"/>
      <c r="I12" s="31">
        <f>0+I13+I16+I19+I22+I25+I28+I31+I34+I37+I40+I43+I46+I49+I52+I55+I58+I61+I64+I67+I70+I73+I76+I79+I82</f>
        <v>0</v>
      </c>
    </row>
    <row r="13" spans="1:16" ht="12.75" customHeight="1" x14ac:dyDescent="0.2">
      <c r="A13" s="16" t="s">
        <v>44</v>
      </c>
      <c r="B13" s="20" t="s">
        <v>22</v>
      </c>
      <c r="C13" s="20" t="s">
        <v>142</v>
      </c>
      <c r="D13" s="16" t="s">
        <v>23</v>
      </c>
      <c r="E13" s="21" t="s">
        <v>143</v>
      </c>
      <c r="F13" s="22" t="s">
        <v>144</v>
      </c>
      <c r="G13" s="23">
        <v>236.47499999999999</v>
      </c>
      <c r="H13" s="24"/>
      <c r="I13" s="24">
        <f>ROUND(ROUND(H13,2)*ROUND(G13,3),2)</f>
        <v>0</v>
      </c>
      <c r="O13">
        <f>(I13*21)/100</f>
        <v>0</v>
      </c>
      <c r="P13" t="s">
        <v>22</v>
      </c>
    </row>
    <row r="14" spans="1:16" ht="12.75" customHeight="1" x14ac:dyDescent="0.2">
      <c r="A14" s="25" t="s">
        <v>47</v>
      </c>
      <c r="E14" s="26" t="s">
        <v>23</v>
      </c>
    </row>
    <row r="15" spans="1:16" ht="12.75" customHeight="1" x14ac:dyDescent="0.2">
      <c r="A15" s="29" t="s">
        <v>48</v>
      </c>
      <c r="E15" s="28" t="s">
        <v>145</v>
      </c>
    </row>
    <row r="16" spans="1:16" ht="25.5" customHeight="1" x14ac:dyDescent="0.2">
      <c r="A16" s="16" t="s">
        <v>44</v>
      </c>
      <c r="B16" s="20" t="s">
        <v>21</v>
      </c>
      <c r="C16" s="20" t="s">
        <v>146</v>
      </c>
      <c r="D16" s="16" t="s">
        <v>23</v>
      </c>
      <c r="E16" s="21" t="s">
        <v>147</v>
      </c>
      <c r="F16" s="22" t="s">
        <v>144</v>
      </c>
      <c r="G16" s="23">
        <v>549.21</v>
      </c>
      <c r="H16" s="24"/>
      <c r="I16" s="24">
        <f>ROUND(ROUND(H16,2)*ROUND(G16,3),2)</f>
        <v>0</v>
      </c>
      <c r="O16">
        <f>(I16*21)/100</f>
        <v>0</v>
      </c>
      <c r="P16" t="s">
        <v>22</v>
      </c>
    </row>
    <row r="17" spans="1:16" ht="12.75" customHeight="1" x14ac:dyDescent="0.2">
      <c r="A17" s="25" t="s">
        <v>47</v>
      </c>
      <c r="E17" s="26" t="s">
        <v>23</v>
      </c>
    </row>
    <row r="18" spans="1:16" ht="12.75" customHeight="1" x14ac:dyDescent="0.2">
      <c r="A18" s="29" t="s">
        <v>48</v>
      </c>
      <c r="E18" s="28" t="s">
        <v>23</v>
      </c>
    </row>
    <row r="19" spans="1:16" ht="25.5" customHeight="1" x14ac:dyDescent="0.2">
      <c r="A19" s="16" t="s">
        <v>44</v>
      </c>
      <c r="B19" s="20" t="s">
        <v>31</v>
      </c>
      <c r="C19" s="20" t="s">
        <v>148</v>
      </c>
      <c r="D19" s="16" t="s">
        <v>23</v>
      </c>
      <c r="E19" s="21" t="s">
        <v>149</v>
      </c>
      <c r="F19" s="22" t="s">
        <v>144</v>
      </c>
      <c r="G19" s="23">
        <v>236.47499999999999</v>
      </c>
      <c r="H19" s="24"/>
      <c r="I19" s="24">
        <f>ROUND(ROUND(H19,2)*ROUND(G19,3),2)</f>
        <v>0</v>
      </c>
      <c r="O19">
        <f>(I19*21)/100</f>
        <v>0</v>
      </c>
      <c r="P19" t="s">
        <v>22</v>
      </c>
    </row>
    <row r="20" spans="1:16" ht="12.75" customHeight="1" x14ac:dyDescent="0.2">
      <c r="A20" s="25" t="s">
        <v>47</v>
      </c>
      <c r="E20" s="26" t="s">
        <v>150</v>
      </c>
    </row>
    <row r="21" spans="1:16" ht="12.75" customHeight="1" x14ac:dyDescent="0.2">
      <c r="A21" s="29" t="s">
        <v>48</v>
      </c>
      <c r="E21" s="28" t="s">
        <v>145</v>
      </c>
    </row>
    <row r="22" spans="1:16" ht="12.75" customHeight="1" x14ac:dyDescent="0.2">
      <c r="A22" s="16" t="s">
        <v>44</v>
      </c>
      <c r="B22" s="20" t="s">
        <v>33</v>
      </c>
      <c r="C22" s="20" t="s">
        <v>151</v>
      </c>
      <c r="D22" s="16" t="s">
        <v>23</v>
      </c>
      <c r="E22" s="21" t="s">
        <v>152</v>
      </c>
      <c r="F22" s="22" t="s">
        <v>153</v>
      </c>
      <c r="G22" s="23">
        <v>50</v>
      </c>
      <c r="H22" s="24"/>
      <c r="I22" s="24">
        <f>ROUND(ROUND(H22,2)*ROUND(G22,3),2)</f>
        <v>0</v>
      </c>
      <c r="O22">
        <f>(I22*21)/100</f>
        <v>0</v>
      </c>
      <c r="P22" t="s">
        <v>22</v>
      </c>
    </row>
    <row r="23" spans="1:16" ht="12.75" customHeight="1" x14ac:dyDescent="0.2">
      <c r="A23" s="25" t="s">
        <v>47</v>
      </c>
      <c r="E23" s="26" t="s">
        <v>154</v>
      </c>
    </row>
    <row r="24" spans="1:16" ht="12.75" customHeight="1" x14ac:dyDescent="0.2">
      <c r="A24" s="29" t="s">
        <v>48</v>
      </c>
      <c r="E24" s="28" t="s">
        <v>23</v>
      </c>
    </row>
    <row r="25" spans="1:16" ht="12.75" customHeight="1" x14ac:dyDescent="0.2">
      <c r="A25" s="16" t="s">
        <v>44</v>
      </c>
      <c r="B25" s="20" t="s">
        <v>35</v>
      </c>
      <c r="C25" s="20" t="s">
        <v>155</v>
      </c>
      <c r="D25" s="16" t="s">
        <v>23</v>
      </c>
      <c r="E25" s="21" t="s">
        <v>156</v>
      </c>
      <c r="F25" s="22" t="s">
        <v>157</v>
      </c>
      <c r="G25" s="23">
        <v>30</v>
      </c>
      <c r="H25" s="24"/>
      <c r="I25" s="24">
        <f>ROUND(ROUND(H25,2)*ROUND(G25,3),2)</f>
        <v>0</v>
      </c>
      <c r="O25">
        <f>(I25*21)/100</f>
        <v>0</v>
      </c>
      <c r="P25" t="s">
        <v>22</v>
      </c>
    </row>
    <row r="26" spans="1:16" ht="12.75" customHeight="1" x14ac:dyDescent="0.2">
      <c r="A26" s="25" t="s">
        <v>47</v>
      </c>
      <c r="E26" s="26" t="s">
        <v>23</v>
      </c>
    </row>
    <row r="27" spans="1:16" ht="12.75" customHeight="1" x14ac:dyDescent="0.2">
      <c r="A27" s="29" t="s">
        <v>48</v>
      </c>
      <c r="E27" s="28" t="s">
        <v>23</v>
      </c>
    </row>
    <row r="28" spans="1:16" ht="12.75" customHeight="1" x14ac:dyDescent="0.2">
      <c r="A28" s="16" t="s">
        <v>44</v>
      </c>
      <c r="B28" s="20" t="s">
        <v>65</v>
      </c>
      <c r="C28" s="20" t="s">
        <v>158</v>
      </c>
      <c r="D28" s="16" t="s">
        <v>23</v>
      </c>
      <c r="E28" s="21" t="s">
        <v>159</v>
      </c>
      <c r="F28" s="22" t="s">
        <v>160</v>
      </c>
      <c r="G28" s="23">
        <v>2</v>
      </c>
      <c r="H28" s="24"/>
      <c r="I28" s="24">
        <f>ROUND(ROUND(H28,2)*ROUND(G28,3),2)</f>
        <v>0</v>
      </c>
      <c r="O28">
        <f>(I28*21)/100</f>
        <v>0</v>
      </c>
      <c r="P28" t="s">
        <v>22</v>
      </c>
    </row>
    <row r="29" spans="1:16" ht="12.75" customHeight="1" x14ac:dyDescent="0.2">
      <c r="A29" s="25" t="s">
        <v>47</v>
      </c>
      <c r="E29" s="26" t="s">
        <v>161</v>
      </c>
    </row>
    <row r="30" spans="1:16" ht="12.75" customHeight="1" x14ac:dyDescent="0.2">
      <c r="A30" s="29" t="s">
        <v>48</v>
      </c>
      <c r="E30" s="28" t="s">
        <v>162</v>
      </c>
    </row>
    <row r="31" spans="1:16" ht="12.75" customHeight="1" x14ac:dyDescent="0.2">
      <c r="A31" s="16" t="s">
        <v>44</v>
      </c>
      <c r="B31" s="20" t="s">
        <v>68</v>
      </c>
      <c r="C31" s="20" t="s">
        <v>163</v>
      </c>
      <c r="D31" s="16" t="s">
        <v>23</v>
      </c>
      <c r="E31" s="21" t="s">
        <v>164</v>
      </c>
      <c r="F31" s="22" t="s">
        <v>165</v>
      </c>
      <c r="G31" s="23">
        <v>4</v>
      </c>
      <c r="H31" s="24"/>
      <c r="I31" s="24">
        <f>ROUND(ROUND(H31,2)*ROUND(G31,3),2)</f>
        <v>0</v>
      </c>
      <c r="O31">
        <f>(I31*21)/100</f>
        <v>0</v>
      </c>
      <c r="P31" t="s">
        <v>22</v>
      </c>
    </row>
    <row r="32" spans="1:16" ht="12.75" customHeight="1" x14ac:dyDescent="0.2">
      <c r="A32" s="25" t="s">
        <v>47</v>
      </c>
      <c r="E32" s="26" t="s">
        <v>23</v>
      </c>
    </row>
    <row r="33" spans="1:16" ht="12.75" customHeight="1" x14ac:dyDescent="0.2">
      <c r="A33" s="29" t="s">
        <v>48</v>
      </c>
      <c r="E33" s="28" t="s">
        <v>166</v>
      </c>
    </row>
    <row r="34" spans="1:16" ht="12.75" customHeight="1" x14ac:dyDescent="0.2">
      <c r="A34" s="16" t="s">
        <v>44</v>
      </c>
      <c r="B34" s="20" t="s">
        <v>38</v>
      </c>
      <c r="C34" s="20" t="s">
        <v>167</v>
      </c>
      <c r="D34" s="16" t="s">
        <v>23</v>
      </c>
      <c r="E34" s="21" t="s">
        <v>168</v>
      </c>
      <c r="F34" s="22" t="s">
        <v>165</v>
      </c>
      <c r="G34" s="23">
        <v>4.3310000000000004</v>
      </c>
      <c r="H34" s="24"/>
      <c r="I34" s="24">
        <f>ROUND(ROUND(H34,2)*ROUND(G34,3),2)</f>
        <v>0</v>
      </c>
      <c r="O34">
        <f>(I34*21)/100</f>
        <v>0</v>
      </c>
      <c r="P34" t="s">
        <v>22</v>
      </c>
    </row>
    <row r="35" spans="1:16" ht="12.75" customHeight="1" x14ac:dyDescent="0.2">
      <c r="A35" s="25" t="s">
        <v>47</v>
      </c>
      <c r="E35" s="26" t="s">
        <v>23</v>
      </c>
    </row>
    <row r="36" spans="1:16" ht="12.75" customHeight="1" x14ac:dyDescent="0.2">
      <c r="A36" s="29" t="s">
        <v>48</v>
      </c>
      <c r="E36" s="28" t="s">
        <v>169</v>
      </c>
    </row>
    <row r="37" spans="1:16" ht="12.75" customHeight="1" x14ac:dyDescent="0.2">
      <c r="A37" s="16" t="s">
        <v>44</v>
      </c>
      <c r="B37" s="20" t="s">
        <v>40</v>
      </c>
      <c r="C37" s="20" t="s">
        <v>170</v>
      </c>
      <c r="D37" s="16" t="s">
        <v>23</v>
      </c>
      <c r="E37" s="21" t="s">
        <v>171</v>
      </c>
      <c r="F37" s="22" t="s">
        <v>165</v>
      </c>
      <c r="G37" s="23">
        <v>161.13200000000001</v>
      </c>
      <c r="H37" s="24"/>
      <c r="I37" s="24">
        <f>ROUND(ROUND(H37,2)*ROUND(G37,3),2)</f>
        <v>0</v>
      </c>
      <c r="O37">
        <f>(I37*21)/100</f>
        <v>0</v>
      </c>
      <c r="P37" t="s">
        <v>22</v>
      </c>
    </row>
    <row r="38" spans="1:16" ht="12.75" customHeight="1" x14ac:dyDescent="0.2">
      <c r="A38" s="25" t="s">
        <v>47</v>
      </c>
      <c r="E38" s="26" t="s">
        <v>23</v>
      </c>
    </row>
    <row r="39" spans="1:16" ht="25.5" customHeight="1" x14ac:dyDescent="0.2">
      <c r="A39" s="29" t="s">
        <v>48</v>
      </c>
      <c r="E39" s="28" t="s">
        <v>172</v>
      </c>
    </row>
    <row r="40" spans="1:16" ht="12.75" customHeight="1" x14ac:dyDescent="0.2">
      <c r="A40" s="16" t="s">
        <v>44</v>
      </c>
      <c r="B40" s="20" t="s">
        <v>80</v>
      </c>
      <c r="C40" s="20" t="s">
        <v>173</v>
      </c>
      <c r="D40" s="16" t="s">
        <v>23</v>
      </c>
      <c r="E40" s="21" t="s">
        <v>174</v>
      </c>
      <c r="F40" s="22" t="s">
        <v>165</v>
      </c>
      <c r="G40" s="23">
        <v>80.566000000000003</v>
      </c>
      <c r="H40" s="24"/>
      <c r="I40" s="24">
        <f>ROUND(ROUND(H40,2)*ROUND(G40,3),2)</f>
        <v>0</v>
      </c>
      <c r="O40">
        <f>(I40*21)/100</f>
        <v>0</v>
      </c>
      <c r="P40" t="s">
        <v>22</v>
      </c>
    </row>
    <row r="41" spans="1:16" ht="12.75" customHeight="1" x14ac:dyDescent="0.2">
      <c r="A41" s="25" t="s">
        <v>47</v>
      </c>
      <c r="E41" s="26" t="s">
        <v>23</v>
      </c>
    </row>
    <row r="42" spans="1:16" ht="12.75" customHeight="1" x14ac:dyDescent="0.2">
      <c r="A42" s="29" t="s">
        <v>48</v>
      </c>
      <c r="E42" s="28" t="s">
        <v>175</v>
      </c>
    </row>
    <row r="43" spans="1:16" ht="12.75" customHeight="1" x14ac:dyDescent="0.2">
      <c r="A43" s="16" t="s">
        <v>44</v>
      </c>
      <c r="B43" s="20" t="s">
        <v>84</v>
      </c>
      <c r="C43" s="20" t="s">
        <v>176</v>
      </c>
      <c r="D43" s="16" t="s">
        <v>23</v>
      </c>
      <c r="E43" s="21" t="s">
        <v>177</v>
      </c>
      <c r="F43" s="22" t="s">
        <v>165</v>
      </c>
      <c r="G43" s="23">
        <v>161.13200000000001</v>
      </c>
      <c r="H43" s="24"/>
      <c r="I43" s="24">
        <f>ROUND(ROUND(H43,2)*ROUND(G43,3),2)</f>
        <v>0</v>
      </c>
      <c r="O43">
        <f>(I43*21)/100</f>
        <v>0</v>
      </c>
      <c r="P43" t="s">
        <v>22</v>
      </c>
    </row>
    <row r="44" spans="1:16" ht="12.75" customHeight="1" x14ac:dyDescent="0.2">
      <c r="A44" s="25" t="s">
        <v>47</v>
      </c>
      <c r="E44" s="26" t="s">
        <v>23</v>
      </c>
    </row>
    <row r="45" spans="1:16" ht="25.5" customHeight="1" x14ac:dyDescent="0.2">
      <c r="A45" s="29" t="s">
        <v>48</v>
      </c>
      <c r="E45" s="28" t="s">
        <v>172</v>
      </c>
    </row>
    <row r="46" spans="1:16" ht="12.75" customHeight="1" x14ac:dyDescent="0.2">
      <c r="A46" s="16" t="s">
        <v>44</v>
      </c>
      <c r="B46" s="20" t="s">
        <v>88</v>
      </c>
      <c r="C46" s="20" t="s">
        <v>178</v>
      </c>
      <c r="D46" s="16" t="s">
        <v>23</v>
      </c>
      <c r="E46" s="21" t="s">
        <v>179</v>
      </c>
      <c r="F46" s="22" t="s">
        <v>165</v>
      </c>
      <c r="G46" s="23">
        <v>80.566000000000003</v>
      </c>
      <c r="H46" s="24"/>
      <c r="I46" s="24">
        <f>ROUND(ROUND(H46,2)*ROUND(G46,3),2)</f>
        <v>0</v>
      </c>
      <c r="O46">
        <f>(I46*21)/100</f>
        <v>0</v>
      </c>
      <c r="P46" t="s">
        <v>22</v>
      </c>
    </row>
    <row r="47" spans="1:16" ht="12.75" customHeight="1" x14ac:dyDescent="0.2">
      <c r="A47" s="25" t="s">
        <v>47</v>
      </c>
      <c r="E47" s="26" t="s">
        <v>23</v>
      </c>
    </row>
    <row r="48" spans="1:16" ht="12.75" customHeight="1" x14ac:dyDescent="0.2">
      <c r="A48" s="29" t="s">
        <v>48</v>
      </c>
      <c r="E48" s="28" t="s">
        <v>175</v>
      </c>
    </row>
    <row r="49" spans="1:16" ht="25.5" customHeight="1" x14ac:dyDescent="0.2">
      <c r="A49" s="16" t="s">
        <v>44</v>
      </c>
      <c r="B49" s="20" t="s">
        <v>90</v>
      </c>
      <c r="C49" s="20" t="s">
        <v>180</v>
      </c>
      <c r="D49" s="16" t="s">
        <v>23</v>
      </c>
      <c r="E49" s="21" t="s">
        <v>181</v>
      </c>
      <c r="F49" s="22" t="s">
        <v>144</v>
      </c>
      <c r="G49" s="23">
        <v>940.95</v>
      </c>
      <c r="H49" s="24"/>
      <c r="I49" s="24">
        <f>ROUND(ROUND(H49,2)*ROUND(G49,3),2)</f>
        <v>0</v>
      </c>
      <c r="O49">
        <f>(I49*21)/100</f>
        <v>0</v>
      </c>
      <c r="P49" t="s">
        <v>22</v>
      </c>
    </row>
    <row r="50" spans="1:16" ht="12.75" customHeight="1" x14ac:dyDescent="0.2">
      <c r="A50" s="25" t="s">
        <v>47</v>
      </c>
      <c r="E50" s="26" t="s">
        <v>23</v>
      </c>
    </row>
    <row r="51" spans="1:16" ht="12.75" customHeight="1" x14ac:dyDescent="0.2">
      <c r="A51" s="29" t="s">
        <v>48</v>
      </c>
      <c r="E51" s="28" t="s">
        <v>182</v>
      </c>
    </row>
    <row r="52" spans="1:16" ht="25.5" customHeight="1" x14ac:dyDescent="0.2">
      <c r="A52" s="16" t="s">
        <v>44</v>
      </c>
      <c r="B52" s="20" t="s">
        <v>94</v>
      </c>
      <c r="C52" s="20" t="s">
        <v>183</v>
      </c>
      <c r="D52" s="16" t="s">
        <v>23</v>
      </c>
      <c r="E52" s="21" t="s">
        <v>184</v>
      </c>
      <c r="F52" s="22" t="s">
        <v>144</v>
      </c>
      <c r="G52" s="23">
        <v>940.95</v>
      </c>
      <c r="H52" s="24"/>
      <c r="I52" s="24">
        <f>ROUND(ROUND(H52,2)*ROUND(G52,3),2)</f>
        <v>0</v>
      </c>
      <c r="O52">
        <f>(I52*21)/100</f>
        <v>0</v>
      </c>
      <c r="P52" t="s">
        <v>22</v>
      </c>
    </row>
    <row r="53" spans="1:16" ht="12.75" customHeight="1" x14ac:dyDescent="0.2">
      <c r="A53" s="25" t="s">
        <v>47</v>
      </c>
      <c r="E53" s="26" t="s">
        <v>23</v>
      </c>
    </row>
    <row r="54" spans="1:16" ht="12.75" customHeight="1" x14ac:dyDescent="0.2">
      <c r="A54" s="29" t="s">
        <v>48</v>
      </c>
      <c r="E54" s="28" t="s">
        <v>182</v>
      </c>
    </row>
    <row r="55" spans="1:16" ht="12.75" customHeight="1" x14ac:dyDescent="0.2">
      <c r="A55" s="16" t="s">
        <v>44</v>
      </c>
      <c r="B55" s="20" t="s">
        <v>100</v>
      </c>
      <c r="C55" s="20" t="s">
        <v>185</v>
      </c>
      <c r="D55" s="16" t="s">
        <v>23</v>
      </c>
      <c r="E55" s="21" t="s">
        <v>186</v>
      </c>
      <c r="F55" s="22" t="s">
        <v>165</v>
      </c>
      <c r="G55" s="23">
        <v>322.26400000000001</v>
      </c>
      <c r="H55" s="24"/>
      <c r="I55" s="24">
        <f>ROUND(ROUND(H55,2)*ROUND(G55,3),2)</f>
        <v>0</v>
      </c>
      <c r="O55">
        <f>(I55*21)/100</f>
        <v>0</v>
      </c>
      <c r="P55" t="s">
        <v>22</v>
      </c>
    </row>
    <row r="56" spans="1:16" ht="12.75" customHeight="1" x14ac:dyDescent="0.2">
      <c r="A56" s="25" t="s">
        <v>47</v>
      </c>
      <c r="E56" s="26" t="s">
        <v>23</v>
      </c>
    </row>
    <row r="57" spans="1:16" ht="12.75" customHeight="1" x14ac:dyDescent="0.2">
      <c r="A57" s="29" t="s">
        <v>48</v>
      </c>
      <c r="E57" s="28" t="s">
        <v>187</v>
      </c>
    </row>
    <row r="58" spans="1:16" ht="12.75" customHeight="1" x14ac:dyDescent="0.2">
      <c r="A58" s="16" t="s">
        <v>44</v>
      </c>
      <c r="B58" s="20" t="s">
        <v>103</v>
      </c>
      <c r="C58" s="20" t="s">
        <v>188</v>
      </c>
      <c r="D58" s="16" t="s">
        <v>23</v>
      </c>
      <c r="E58" s="21" t="s">
        <v>189</v>
      </c>
      <c r="F58" s="22" t="s">
        <v>165</v>
      </c>
      <c r="G58" s="23">
        <v>131.58799999999999</v>
      </c>
      <c r="H58" s="24"/>
      <c r="I58" s="24">
        <f>ROUND(ROUND(H58,2)*ROUND(G58,3),2)</f>
        <v>0</v>
      </c>
      <c r="O58">
        <f>(I58*21)/100</f>
        <v>0</v>
      </c>
      <c r="P58" t="s">
        <v>22</v>
      </c>
    </row>
    <row r="59" spans="1:16" ht="12.75" customHeight="1" x14ac:dyDescent="0.2">
      <c r="A59" s="25" t="s">
        <v>47</v>
      </c>
      <c r="E59" s="26" t="s">
        <v>23</v>
      </c>
    </row>
    <row r="60" spans="1:16" ht="12.75" customHeight="1" x14ac:dyDescent="0.2">
      <c r="A60" s="29" t="s">
        <v>48</v>
      </c>
      <c r="E60" s="28" t="s">
        <v>190</v>
      </c>
    </row>
    <row r="61" spans="1:16" ht="12.75" customHeight="1" x14ac:dyDescent="0.2">
      <c r="A61" s="16" t="s">
        <v>44</v>
      </c>
      <c r="B61" s="20" t="s">
        <v>107</v>
      </c>
      <c r="C61" s="20" t="s">
        <v>191</v>
      </c>
      <c r="D61" s="16" t="s">
        <v>23</v>
      </c>
      <c r="E61" s="21" t="s">
        <v>192</v>
      </c>
      <c r="F61" s="22" t="s">
        <v>165</v>
      </c>
      <c r="G61" s="23">
        <v>131.58799999999999</v>
      </c>
      <c r="H61" s="24"/>
      <c r="I61" s="24">
        <f>ROUND(ROUND(H61,2)*ROUND(G61,3),2)</f>
        <v>0</v>
      </c>
      <c r="O61">
        <f>(I61*21)/100</f>
        <v>0</v>
      </c>
      <c r="P61" t="s">
        <v>22</v>
      </c>
    </row>
    <row r="62" spans="1:16" ht="12.75" customHeight="1" x14ac:dyDescent="0.2">
      <c r="A62" s="25" t="s">
        <v>47</v>
      </c>
      <c r="E62" s="26" t="s">
        <v>193</v>
      </c>
    </row>
    <row r="63" spans="1:16" ht="12.75" customHeight="1" x14ac:dyDescent="0.2">
      <c r="A63" s="29" t="s">
        <v>48</v>
      </c>
      <c r="E63" s="28" t="s">
        <v>23</v>
      </c>
    </row>
    <row r="64" spans="1:16" ht="12.75" customHeight="1" x14ac:dyDescent="0.2">
      <c r="A64" s="16" t="s">
        <v>44</v>
      </c>
      <c r="B64" s="20" t="s">
        <v>112</v>
      </c>
      <c r="C64" s="20" t="s">
        <v>194</v>
      </c>
      <c r="D64" s="16" t="s">
        <v>23</v>
      </c>
      <c r="E64" s="21" t="s">
        <v>195</v>
      </c>
      <c r="F64" s="22" t="s">
        <v>196</v>
      </c>
      <c r="G64" s="23">
        <v>263.17599999999999</v>
      </c>
      <c r="H64" s="24"/>
      <c r="I64" s="24">
        <f>ROUND(ROUND(H64,2)*ROUND(G64,3),2)</f>
        <v>0</v>
      </c>
      <c r="O64">
        <f>(I64*21)/100</f>
        <v>0</v>
      </c>
      <c r="P64" t="s">
        <v>22</v>
      </c>
    </row>
    <row r="65" spans="1:16" ht="12.75" customHeight="1" x14ac:dyDescent="0.2">
      <c r="A65" s="25" t="s">
        <v>47</v>
      </c>
      <c r="E65" s="26" t="s">
        <v>193</v>
      </c>
    </row>
    <row r="66" spans="1:16" ht="12.75" customHeight="1" x14ac:dyDescent="0.2">
      <c r="A66" s="29" t="s">
        <v>48</v>
      </c>
      <c r="E66" s="28" t="s">
        <v>197</v>
      </c>
    </row>
    <row r="67" spans="1:16" ht="12.75" customHeight="1" x14ac:dyDescent="0.2">
      <c r="A67" s="16" t="s">
        <v>44</v>
      </c>
      <c r="B67" s="20" t="s">
        <v>118</v>
      </c>
      <c r="C67" s="20" t="s">
        <v>198</v>
      </c>
      <c r="D67" s="16" t="s">
        <v>23</v>
      </c>
      <c r="E67" s="21" t="s">
        <v>199</v>
      </c>
      <c r="F67" s="22" t="s">
        <v>165</v>
      </c>
      <c r="G67" s="23">
        <v>190.67599999999999</v>
      </c>
      <c r="H67" s="24"/>
      <c r="I67" s="24">
        <f>ROUND(ROUND(H67,2)*ROUND(G67,3),2)</f>
        <v>0</v>
      </c>
      <c r="O67">
        <f>(I67*21)/100</f>
        <v>0</v>
      </c>
      <c r="P67" t="s">
        <v>22</v>
      </c>
    </row>
    <row r="68" spans="1:16" ht="12.75" customHeight="1" x14ac:dyDescent="0.2">
      <c r="A68" s="25" t="s">
        <v>47</v>
      </c>
      <c r="E68" s="26" t="s">
        <v>23</v>
      </c>
    </row>
    <row r="69" spans="1:16" ht="12.75" customHeight="1" x14ac:dyDescent="0.2">
      <c r="A69" s="29" t="s">
        <v>48</v>
      </c>
      <c r="E69" s="28" t="s">
        <v>200</v>
      </c>
    </row>
    <row r="70" spans="1:16" ht="25.5" customHeight="1" x14ac:dyDescent="0.2">
      <c r="A70" s="16" t="s">
        <v>44</v>
      </c>
      <c r="B70" s="20" t="s">
        <v>123</v>
      </c>
      <c r="C70" s="20" t="s">
        <v>201</v>
      </c>
      <c r="D70" s="16" t="s">
        <v>23</v>
      </c>
      <c r="E70" s="21" t="s">
        <v>202</v>
      </c>
      <c r="F70" s="22" t="s">
        <v>165</v>
      </c>
      <c r="G70" s="23">
        <v>102.104</v>
      </c>
      <c r="H70" s="24"/>
      <c r="I70" s="24">
        <f>ROUND(ROUND(H70,2)*ROUND(G70,3),2)</f>
        <v>0</v>
      </c>
      <c r="O70">
        <f>(I70*21)/100</f>
        <v>0</v>
      </c>
      <c r="P70" t="s">
        <v>22</v>
      </c>
    </row>
    <row r="71" spans="1:16" ht="12.75" customHeight="1" x14ac:dyDescent="0.2">
      <c r="A71" s="25" t="s">
        <v>47</v>
      </c>
      <c r="E71" s="26" t="s">
        <v>23</v>
      </c>
    </row>
    <row r="72" spans="1:16" ht="25.5" customHeight="1" x14ac:dyDescent="0.2">
      <c r="A72" s="29" t="s">
        <v>48</v>
      </c>
      <c r="E72" s="28" t="s">
        <v>203</v>
      </c>
    </row>
    <row r="73" spans="1:16" ht="12.75" customHeight="1" x14ac:dyDescent="0.2">
      <c r="A73" s="16" t="s">
        <v>204</v>
      </c>
      <c r="B73" s="20" t="s">
        <v>127</v>
      </c>
      <c r="C73" s="20" t="s">
        <v>205</v>
      </c>
      <c r="D73" s="16" t="s">
        <v>23</v>
      </c>
      <c r="E73" s="21" t="s">
        <v>206</v>
      </c>
      <c r="F73" s="22" t="s">
        <v>196</v>
      </c>
      <c r="G73" s="23">
        <v>211.86600000000001</v>
      </c>
      <c r="H73" s="24"/>
      <c r="I73" s="24">
        <f>ROUND(ROUND(H73,2)*ROUND(G73,3),2)</f>
        <v>0</v>
      </c>
      <c r="O73">
        <f>(I73*21)/100</f>
        <v>0</v>
      </c>
      <c r="P73" t="s">
        <v>22</v>
      </c>
    </row>
    <row r="74" spans="1:16" ht="12.75" customHeight="1" x14ac:dyDescent="0.2">
      <c r="A74" s="25" t="s">
        <v>47</v>
      </c>
      <c r="E74" s="26" t="s">
        <v>23</v>
      </c>
    </row>
    <row r="75" spans="1:16" ht="12.75" customHeight="1" x14ac:dyDescent="0.2">
      <c r="A75" s="29" t="s">
        <v>48</v>
      </c>
      <c r="E75" s="28" t="s">
        <v>207</v>
      </c>
    </row>
    <row r="76" spans="1:16" ht="12.75" customHeight="1" x14ac:dyDescent="0.2">
      <c r="A76" s="16" t="s">
        <v>44</v>
      </c>
      <c r="B76" s="20" t="s">
        <v>131</v>
      </c>
      <c r="C76" s="20" t="s">
        <v>208</v>
      </c>
      <c r="D76" s="16" t="s">
        <v>23</v>
      </c>
      <c r="E76" s="21" t="s">
        <v>209</v>
      </c>
      <c r="F76" s="22" t="s">
        <v>144</v>
      </c>
      <c r="G76" s="23">
        <v>96.24</v>
      </c>
      <c r="H76" s="24"/>
      <c r="I76" s="24">
        <f>ROUND(ROUND(H76,2)*ROUND(G76,3),2)</f>
        <v>0</v>
      </c>
      <c r="O76">
        <f>(I76*21)/100</f>
        <v>0</v>
      </c>
      <c r="P76" t="s">
        <v>22</v>
      </c>
    </row>
    <row r="77" spans="1:16" ht="12.75" customHeight="1" x14ac:dyDescent="0.2">
      <c r="A77" s="25" t="s">
        <v>47</v>
      </c>
      <c r="E77" s="26" t="s">
        <v>23</v>
      </c>
    </row>
    <row r="78" spans="1:16" ht="12.75" customHeight="1" x14ac:dyDescent="0.2">
      <c r="A78" s="29" t="s">
        <v>48</v>
      </c>
      <c r="E78" s="28" t="s">
        <v>210</v>
      </c>
    </row>
    <row r="79" spans="1:16" ht="12.75" customHeight="1" x14ac:dyDescent="0.2">
      <c r="A79" s="16" t="s">
        <v>204</v>
      </c>
      <c r="B79" s="20" t="s">
        <v>211</v>
      </c>
      <c r="C79" s="20" t="s">
        <v>212</v>
      </c>
      <c r="D79" s="16" t="s">
        <v>23</v>
      </c>
      <c r="E79" s="21" t="s">
        <v>213</v>
      </c>
      <c r="F79" s="22" t="s">
        <v>214</v>
      </c>
      <c r="G79" s="23">
        <v>0.32100000000000001</v>
      </c>
      <c r="H79" s="24"/>
      <c r="I79" s="24">
        <f>ROUND(ROUND(H79,2)*ROUND(G79,3),2)</f>
        <v>0</v>
      </c>
      <c r="O79">
        <f>(I79*21)/100</f>
        <v>0</v>
      </c>
      <c r="P79" t="s">
        <v>22</v>
      </c>
    </row>
    <row r="80" spans="1:16" ht="12.75" customHeight="1" x14ac:dyDescent="0.2">
      <c r="A80" s="25" t="s">
        <v>47</v>
      </c>
      <c r="E80" s="26" t="s">
        <v>23</v>
      </c>
    </row>
    <row r="81" spans="1:16" ht="12.75" customHeight="1" x14ac:dyDescent="0.2">
      <c r="A81" s="29" t="s">
        <v>48</v>
      </c>
      <c r="E81" s="28" t="s">
        <v>215</v>
      </c>
    </row>
    <row r="82" spans="1:16" ht="12.75" customHeight="1" x14ac:dyDescent="0.2">
      <c r="A82" s="16" t="s">
        <v>44</v>
      </c>
      <c r="B82" s="20" t="s">
        <v>216</v>
      </c>
      <c r="C82" s="20" t="s">
        <v>217</v>
      </c>
      <c r="D82" s="16" t="s">
        <v>23</v>
      </c>
      <c r="E82" s="21" t="s">
        <v>218</v>
      </c>
      <c r="F82" s="22" t="s">
        <v>144</v>
      </c>
      <c r="G82" s="23">
        <v>4.3310000000000004</v>
      </c>
      <c r="H82" s="24"/>
      <c r="I82" s="24">
        <f>ROUND(ROUND(H82,2)*ROUND(G82,3),2)</f>
        <v>0</v>
      </c>
      <c r="O82">
        <f>(I82*21)/100</f>
        <v>0</v>
      </c>
      <c r="P82" t="s">
        <v>22</v>
      </c>
    </row>
    <row r="83" spans="1:16" ht="12.75" customHeight="1" x14ac:dyDescent="0.2">
      <c r="A83" s="25" t="s">
        <v>47</v>
      </c>
      <c r="E83" s="26" t="s">
        <v>23</v>
      </c>
    </row>
    <row r="84" spans="1:16" ht="12.75" customHeight="1" x14ac:dyDescent="0.2">
      <c r="A84" s="27" t="s">
        <v>48</v>
      </c>
      <c r="E84" s="28" t="s">
        <v>169</v>
      </c>
    </row>
    <row r="85" spans="1:16" ht="12.75" customHeight="1" x14ac:dyDescent="0.2">
      <c r="A85" s="5" t="s">
        <v>41</v>
      </c>
      <c r="B85" s="5"/>
      <c r="C85" s="30" t="s">
        <v>31</v>
      </c>
      <c r="D85" s="5"/>
      <c r="E85" s="18" t="s">
        <v>219</v>
      </c>
      <c r="F85" s="5"/>
      <c r="G85" s="5"/>
      <c r="H85" s="5"/>
      <c r="I85" s="31">
        <f>0+I86+I89+I92</f>
        <v>0</v>
      </c>
    </row>
    <row r="86" spans="1:16" ht="12.75" customHeight="1" x14ac:dyDescent="0.2">
      <c r="A86" s="16" t="s">
        <v>44</v>
      </c>
      <c r="B86" s="20" t="s">
        <v>220</v>
      </c>
      <c r="C86" s="20" t="s">
        <v>221</v>
      </c>
      <c r="D86" s="16" t="s">
        <v>23</v>
      </c>
      <c r="E86" s="21" t="s">
        <v>222</v>
      </c>
      <c r="F86" s="22" t="s">
        <v>165</v>
      </c>
      <c r="G86" s="23">
        <v>26.535</v>
      </c>
      <c r="H86" s="24"/>
      <c r="I86" s="24">
        <f>ROUND(ROUND(H86,2)*ROUND(G86,3),2)</f>
        <v>0</v>
      </c>
      <c r="O86">
        <f>(I86*21)/100</f>
        <v>0</v>
      </c>
      <c r="P86" t="s">
        <v>22</v>
      </c>
    </row>
    <row r="87" spans="1:16" ht="12.75" customHeight="1" x14ac:dyDescent="0.2">
      <c r="A87" s="25" t="s">
        <v>47</v>
      </c>
      <c r="E87" s="26" t="s">
        <v>223</v>
      </c>
    </row>
    <row r="88" spans="1:16" ht="12.75" customHeight="1" x14ac:dyDescent="0.2">
      <c r="A88" s="29" t="s">
        <v>48</v>
      </c>
      <c r="E88" s="28" t="s">
        <v>224</v>
      </c>
    </row>
    <row r="89" spans="1:16" ht="12.75" customHeight="1" x14ac:dyDescent="0.2">
      <c r="A89" s="16" t="s">
        <v>44</v>
      </c>
      <c r="B89" s="20" t="s">
        <v>225</v>
      </c>
      <c r="C89" s="20" t="s">
        <v>226</v>
      </c>
      <c r="D89" s="16" t="s">
        <v>227</v>
      </c>
      <c r="E89" s="21" t="s">
        <v>228</v>
      </c>
      <c r="F89" s="22" t="s">
        <v>165</v>
      </c>
      <c r="G89" s="23">
        <v>0.89</v>
      </c>
      <c r="H89" s="24"/>
      <c r="I89" s="24">
        <f>ROUND(ROUND(H89,2)*ROUND(G89,3),2)</f>
        <v>0</v>
      </c>
      <c r="O89">
        <f>(I89*21)/100</f>
        <v>0</v>
      </c>
      <c r="P89" t="s">
        <v>22</v>
      </c>
    </row>
    <row r="90" spans="1:16" ht="12.75" customHeight="1" x14ac:dyDescent="0.2">
      <c r="A90" s="25" t="s">
        <v>47</v>
      </c>
      <c r="E90" s="26" t="s">
        <v>229</v>
      </c>
    </row>
    <row r="91" spans="1:16" ht="12.75" customHeight="1" x14ac:dyDescent="0.2">
      <c r="A91" s="29" t="s">
        <v>48</v>
      </c>
      <c r="E91" s="28" t="s">
        <v>230</v>
      </c>
    </row>
    <row r="92" spans="1:16" ht="12.75" customHeight="1" x14ac:dyDescent="0.2">
      <c r="A92" s="16" t="s">
        <v>44</v>
      </c>
      <c r="B92" s="20" t="s">
        <v>231</v>
      </c>
      <c r="C92" s="20" t="s">
        <v>232</v>
      </c>
      <c r="D92" s="16" t="s">
        <v>23</v>
      </c>
      <c r="E92" s="21" t="s">
        <v>233</v>
      </c>
      <c r="F92" s="22" t="s">
        <v>144</v>
      </c>
      <c r="G92" s="23">
        <v>4.2450000000000001</v>
      </c>
      <c r="H92" s="24"/>
      <c r="I92" s="24">
        <f>ROUND(ROUND(H92,2)*ROUND(G92,3),2)</f>
        <v>0</v>
      </c>
      <c r="O92">
        <f>(I92*21)/100</f>
        <v>0</v>
      </c>
      <c r="P92" t="s">
        <v>22</v>
      </c>
    </row>
    <row r="93" spans="1:16" ht="12.75" customHeight="1" x14ac:dyDescent="0.2">
      <c r="A93" s="25" t="s">
        <v>47</v>
      </c>
      <c r="E93" s="26" t="s">
        <v>23</v>
      </c>
    </row>
    <row r="94" spans="1:16" ht="38.25" customHeight="1" x14ac:dyDescent="0.2">
      <c r="A94" s="27" t="s">
        <v>48</v>
      </c>
      <c r="E94" s="28" t="s">
        <v>234</v>
      </c>
    </row>
    <row r="95" spans="1:16" ht="12.75" customHeight="1" x14ac:dyDescent="0.2">
      <c r="A95" s="5" t="s">
        <v>41</v>
      </c>
      <c r="B95" s="5"/>
      <c r="C95" s="30" t="s">
        <v>33</v>
      </c>
      <c r="D95" s="5"/>
      <c r="E95" s="18" t="s">
        <v>235</v>
      </c>
      <c r="F95" s="5"/>
      <c r="G95" s="5"/>
      <c r="H95" s="5"/>
      <c r="I95" s="31">
        <f>0+I96+I99+I102+I105</f>
        <v>0</v>
      </c>
    </row>
    <row r="96" spans="1:16" ht="12.75" customHeight="1" x14ac:dyDescent="0.2">
      <c r="A96" s="16" t="s">
        <v>44</v>
      </c>
      <c r="B96" s="20" t="s">
        <v>236</v>
      </c>
      <c r="C96" s="20" t="s">
        <v>237</v>
      </c>
      <c r="D96" s="16" t="s">
        <v>23</v>
      </c>
      <c r="E96" s="21" t="s">
        <v>238</v>
      </c>
      <c r="F96" s="22" t="s">
        <v>144</v>
      </c>
      <c r="G96" s="23">
        <v>236.47499999999999</v>
      </c>
      <c r="H96" s="24"/>
      <c r="I96" s="24">
        <f>ROUND(ROUND(H96,2)*ROUND(G96,3),2)</f>
        <v>0</v>
      </c>
      <c r="O96">
        <f>(I96*21)/100</f>
        <v>0</v>
      </c>
      <c r="P96" t="s">
        <v>22</v>
      </c>
    </row>
    <row r="97" spans="1:16" ht="12.75" customHeight="1" x14ac:dyDescent="0.2">
      <c r="A97" s="25" t="s">
        <v>47</v>
      </c>
      <c r="E97" s="26" t="s">
        <v>239</v>
      </c>
    </row>
    <row r="98" spans="1:16" ht="12.75" customHeight="1" x14ac:dyDescent="0.2">
      <c r="A98" s="29" t="s">
        <v>48</v>
      </c>
      <c r="E98" s="28" t="s">
        <v>145</v>
      </c>
    </row>
    <row r="99" spans="1:16" ht="12.75" customHeight="1" x14ac:dyDescent="0.2">
      <c r="A99" s="16" t="s">
        <v>44</v>
      </c>
      <c r="B99" s="20" t="s">
        <v>240</v>
      </c>
      <c r="C99" s="20" t="s">
        <v>241</v>
      </c>
      <c r="D99" s="16" t="s">
        <v>23</v>
      </c>
      <c r="E99" s="21" t="s">
        <v>242</v>
      </c>
      <c r="F99" s="22" t="s">
        <v>144</v>
      </c>
      <c r="G99" s="23">
        <v>549.21</v>
      </c>
      <c r="H99" s="24"/>
      <c r="I99" s="24">
        <f>ROUND(ROUND(H99,2)*ROUND(G99,3),2)</f>
        <v>0</v>
      </c>
      <c r="O99">
        <f>(I99*21)/100</f>
        <v>0</v>
      </c>
      <c r="P99" t="s">
        <v>22</v>
      </c>
    </row>
    <row r="100" spans="1:16" ht="12.75" customHeight="1" x14ac:dyDescent="0.2">
      <c r="A100" s="25" t="s">
        <v>47</v>
      </c>
      <c r="E100" s="26" t="s">
        <v>243</v>
      </c>
    </row>
    <row r="101" spans="1:16" ht="12.75" customHeight="1" x14ac:dyDescent="0.2">
      <c r="A101" s="29" t="s">
        <v>48</v>
      </c>
      <c r="E101" s="28" t="s">
        <v>23</v>
      </c>
    </row>
    <row r="102" spans="1:16" ht="25.5" customHeight="1" x14ac:dyDescent="0.2">
      <c r="A102" s="16" t="s">
        <v>44</v>
      </c>
      <c r="B102" s="20" t="s">
        <v>244</v>
      </c>
      <c r="C102" s="20" t="s">
        <v>245</v>
      </c>
      <c r="D102" s="16" t="s">
        <v>23</v>
      </c>
      <c r="E102" s="21" t="s">
        <v>246</v>
      </c>
      <c r="F102" s="22" t="s">
        <v>144</v>
      </c>
      <c r="G102" s="23">
        <v>549.21</v>
      </c>
      <c r="H102" s="24"/>
      <c r="I102" s="24">
        <f>ROUND(ROUND(H102,2)*ROUND(G102,3),2)</f>
        <v>0</v>
      </c>
      <c r="O102">
        <f>(I102*21)/100</f>
        <v>0</v>
      </c>
      <c r="P102" t="s">
        <v>22</v>
      </c>
    </row>
    <row r="103" spans="1:16" ht="12.75" customHeight="1" x14ac:dyDescent="0.2">
      <c r="A103" s="25" t="s">
        <v>47</v>
      </c>
      <c r="E103" s="26" t="s">
        <v>247</v>
      </c>
    </row>
    <row r="104" spans="1:16" ht="12.75" customHeight="1" x14ac:dyDescent="0.2">
      <c r="A104" s="29" t="s">
        <v>48</v>
      </c>
      <c r="E104" s="28" t="s">
        <v>23</v>
      </c>
    </row>
    <row r="105" spans="1:16" ht="25.5" customHeight="1" x14ac:dyDescent="0.2">
      <c r="A105" s="16" t="s">
        <v>44</v>
      </c>
      <c r="B105" s="20" t="s">
        <v>248</v>
      </c>
      <c r="C105" s="20" t="s">
        <v>249</v>
      </c>
      <c r="D105" s="16" t="s">
        <v>23</v>
      </c>
      <c r="E105" s="21" t="s">
        <v>250</v>
      </c>
      <c r="F105" s="22" t="s">
        <v>144</v>
      </c>
      <c r="G105" s="23">
        <v>236.47499999999999</v>
      </c>
      <c r="H105" s="24"/>
      <c r="I105" s="24">
        <f>ROUND(ROUND(H105,2)*ROUND(G105,3),2)</f>
        <v>0</v>
      </c>
      <c r="O105">
        <f>(I105*21)/100</f>
        <v>0</v>
      </c>
      <c r="P105" t="s">
        <v>22</v>
      </c>
    </row>
    <row r="106" spans="1:16" ht="12.75" customHeight="1" x14ac:dyDescent="0.2">
      <c r="A106" s="25" t="s">
        <v>47</v>
      </c>
      <c r="E106" s="26" t="s">
        <v>251</v>
      </c>
    </row>
    <row r="107" spans="1:16" ht="12.75" customHeight="1" x14ac:dyDescent="0.2">
      <c r="A107" s="27" t="s">
        <v>48</v>
      </c>
      <c r="E107" s="28" t="s">
        <v>145</v>
      </c>
    </row>
    <row r="108" spans="1:16" ht="12.75" customHeight="1" x14ac:dyDescent="0.2">
      <c r="A108" s="5" t="s">
        <v>41</v>
      </c>
      <c r="B108" s="5"/>
      <c r="C108" s="30" t="s">
        <v>65</v>
      </c>
      <c r="D108" s="5"/>
      <c r="E108" s="18" t="s">
        <v>252</v>
      </c>
      <c r="F108" s="5"/>
      <c r="G108" s="5"/>
      <c r="H108" s="5"/>
      <c r="I108" s="31">
        <f>0+I109+I112+I115+I118+I121+I124+I127</f>
        <v>0</v>
      </c>
    </row>
    <row r="109" spans="1:16" ht="12.75" customHeight="1" x14ac:dyDescent="0.2">
      <c r="A109" s="16" t="s">
        <v>44</v>
      </c>
      <c r="B109" s="20" t="s">
        <v>253</v>
      </c>
      <c r="C109" s="20" t="s">
        <v>254</v>
      </c>
      <c r="D109" s="16" t="s">
        <v>23</v>
      </c>
      <c r="E109" s="21" t="s">
        <v>255</v>
      </c>
      <c r="F109" s="22" t="s">
        <v>256</v>
      </c>
      <c r="G109" s="23">
        <v>16</v>
      </c>
      <c r="H109" s="24"/>
      <c r="I109" s="24">
        <f>ROUND(ROUND(H109,2)*ROUND(G109,3),2)</f>
        <v>0</v>
      </c>
      <c r="O109">
        <f>(I109*21)/100</f>
        <v>0</v>
      </c>
      <c r="P109" t="s">
        <v>22</v>
      </c>
    </row>
    <row r="110" spans="1:16" ht="12.75" customHeight="1" x14ac:dyDescent="0.2">
      <c r="A110" s="25" t="s">
        <v>47</v>
      </c>
      <c r="E110" s="26" t="s">
        <v>23</v>
      </c>
    </row>
    <row r="111" spans="1:16" ht="12.75" customHeight="1" x14ac:dyDescent="0.2">
      <c r="A111" s="29" t="s">
        <v>48</v>
      </c>
      <c r="E111" s="28" t="s">
        <v>257</v>
      </c>
    </row>
    <row r="112" spans="1:16" ht="12.75" customHeight="1" x14ac:dyDescent="0.2">
      <c r="A112" s="16" t="s">
        <v>204</v>
      </c>
      <c r="B112" s="20" t="s">
        <v>258</v>
      </c>
      <c r="C112" s="20" t="s">
        <v>259</v>
      </c>
      <c r="D112" s="16" t="s">
        <v>23</v>
      </c>
      <c r="E112" s="21" t="s">
        <v>260</v>
      </c>
      <c r="F112" s="22" t="s">
        <v>160</v>
      </c>
      <c r="G112" s="23">
        <v>20.8</v>
      </c>
      <c r="H112" s="24"/>
      <c r="I112" s="24">
        <f>ROUND(ROUND(H112,2)*ROUND(G112,3),2)</f>
        <v>0</v>
      </c>
      <c r="O112">
        <f>(I112*21)/100</f>
        <v>0</v>
      </c>
      <c r="P112" t="s">
        <v>22</v>
      </c>
    </row>
    <row r="113" spans="1:16" ht="12.75" customHeight="1" x14ac:dyDescent="0.2">
      <c r="A113" s="25" t="s">
        <v>47</v>
      </c>
      <c r="E113" s="26" t="s">
        <v>23</v>
      </c>
    </row>
    <row r="114" spans="1:16" ht="12.75" customHeight="1" x14ac:dyDescent="0.2">
      <c r="A114" s="29" t="s">
        <v>48</v>
      </c>
      <c r="E114" s="28" t="s">
        <v>261</v>
      </c>
    </row>
    <row r="115" spans="1:16" ht="12.75" customHeight="1" x14ac:dyDescent="0.2">
      <c r="A115" s="16" t="s">
        <v>204</v>
      </c>
      <c r="B115" s="39" t="s">
        <v>262</v>
      </c>
      <c r="C115" s="39" t="s">
        <v>263</v>
      </c>
      <c r="D115" s="40" t="s">
        <v>23</v>
      </c>
      <c r="E115" s="58" t="s">
        <v>264</v>
      </c>
      <c r="F115" s="41" t="s">
        <v>256</v>
      </c>
      <c r="G115" s="42">
        <v>14</v>
      </c>
      <c r="H115" s="43"/>
      <c r="I115" s="43">
        <f>ROUND(ROUND(H115,2)*ROUND(G115,3),2)</f>
        <v>0</v>
      </c>
      <c r="O115">
        <f>(I115*21)/100</f>
        <v>0</v>
      </c>
      <c r="P115" t="s">
        <v>22</v>
      </c>
    </row>
    <row r="116" spans="1:16" ht="12.75" customHeight="1" x14ac:dyDescent="0.2">
      <c r="A116" s="25" t="s">
        <v>47</v>
      </c>
      <c r="B116" s="44"/>
      <c r="C116" s="44"/>
      <c r="D116" s="44"/>
      <c r="E116" s="38" t="s">
        <v>265</v>
      </c>
      <c r="F116" s="44"/>
      <c r="G116" s="44"/>
      <c r="H116" s="44"/>
      <c r="I116" s="44"/>
    </row>
    <row r="117" spans="1:16" ht="12.75" customHeight="1" x14ac:dyDescent="0.2">
      <c r="A117" s="29" t="s">
        <v>48</v>
      </c>
      <c r="B117" s="44"/>
      <c r="C117" s="44"/>
      <c r="D117" s="44"/>
      <c r="E117" s="36" t="s">
        <v>23</v>
      </c>
      <c r="F117" s="44"/>
      <c r="G117" s="44"/>
      <c r="H117" s="44"/>
      <c r="I117" s="44"/>
    </row>
    <row r="118" spans="1:16" ht="12.75" customHeight="1" x14ac:dyDescent="0.2">
      <c r="A118" s="16" t="s">
        <v>204</v>
      </c>
      <c r="B118" s="39" t="s">
        <v>266</v>
      </c>
      <c r="C118" s="39" t="s">
        <v>267</v>
      </c>
      <c r="D118" s="40" t="s">
        <v>23</v>
      </c>
      <c r="E118" s="58" t="s">
        <v>268</v>
      </c>
      <c r="F118" s="41" t="s">
        <v>256</v>
      </c>
      <c r="G118" s="42">
        <v>2</v>
      </c>
      <c r="H118" s="43"/>
      <c r="I118" s="43">
        <f>ROUND(ROUND(H118,2)*ROUND(G118,3),2)</f>
        <v>0</v>
      </c>
      <c r="O118">
        <f>(I118*21)/100</f>
        <v>0</v>
      </c>
      <c r="P118" t="s">
        <v>22</v>
      </c>
    </row>
    <row r="119" spans="1:16" ht="12.75" customHeight="1" x14ac:dyDescent="0.2">
      <c r="A119" s="25" t="s">
        <v>47</v>
      </c>
      <c r="B119" s="44"/>
      <c r="C119" s="44"/>
      <c r="D119" s="44"/>
      <c r="E119" s="38" t="s">
        <v>269</v>
      </c>
      <c r="F119" s="44"/>
      <c r="G119" s="44"/>
      <c r="H119" s="44"/>
      <c r="I119" s="44"/>
    </row>
    <row r="120" spans="1:16" ht="12.75" customHeight="1" x14ac:dyDescent="0.2">
      <c r="A120" s="29" t="s">
        <v>48</v>
      </c>
      <c r="B120" s="44"/>
      <c r="C120" s="44"/>
      <c r="D120" s="44"/>
      <c r="E120" s="36" t="s">
        <v>23</v>
      </c>
      <c r="F120" s="44"/>
      <c r="G120" s="44"/>
      <c r="H120" s="44"/>
      <c r="I120" s="44"/>
    </row>
    <row r="121" spans="1:16" ht="12.75" customHeight="1" x14ac:dyDescent="0.2">
      <c r="A121" s="16" t="s">
        <v>44</v>
      </c>
      <c r="B121" s="20" t="s">
        <v>270</v>
      </c>
      <c r="C121" s="20" t="s">
        <v>271</v>
      </c>
      <c r="D121" s="16" t="s">
        <v>23</v>
      </c>
      <c r="E121" s="21" t="s">
        <v>272</v>
      </c>
      <c r="F121" s="22" t="s">
        <v>46</v>
      </c>
      <c r="G121" s="23">
        <v>10</v>
      </c>
      <c r="H121" s="24"/>
      <c r="I121" s="24">
        <f>ROUND(ROUND(H121,2)*ROUND(G121,3),2)</f>
        <v>0</v>
      </c>
      <c r="O121">
        <f>(I121*21)/100</f>
        <v>0</v>
      </c>
      <c r="P121" t="s">
        <v>22</v>
      </c>
    </row>
    <row r="122" spans="1:16" ht="12.75" customHeight="1" x14ac:dyDescent="0.2">
      <c r="A122" s="25" t="s">
        <v>47</v>
      </c>
      <c r="E122" s="26" t="s">
        <v>273</v>
      </c>
    </row>
    <row r="123" spans="1:16" ht="12.75" customHeight="1" x14ac:dyDescent="0.2">
      <c r="A123" s="29" t="s">
        <v>48</v>
      </c>
      <c r="E123" s="28" t="s">
        <v>23</v>
      </c>
    </row>
    <row r="124" spans="1:16" ht="12.75" customHeight="1" x14ac:dyDescent="0.2">
      <c r="A124" s="16" t="s">
        <v>44</v>
      </c>
      <c r="B124" s="20" t="s">
        <v>274</v>
      </c>
      <c r="C124" s="20" t="s">
        <v>275</v>
      </c>
      <c r="D124" s="16" t="s">
        <v>23</v>
      </c>
      <c r="E124" s="21" t="s">
        <v>276</v>
      </c>
      <c r="F124" s="22" t="s">
        <v>46</v>
      </c>
      <c r="G124" s="23">
        <v>1</v>
      </c>
      <c r="H124" s="24"/>
      <c r="I124" s="24">
        <f>ROUND(ROUND(H124,2)*ROUND(G124,3),2)</f>
        <v>0</v>
      </c>
      <c r="O124">
        <f>(I124*21)/100</f>
        <v>0</v>
      </c>
      <c r="P124" t="s">
        <v>22</v>
      </c>
    </row>
    <row r="125" spans="1:16" ht="12.75" customHeight="1" x14ac:dyDescent="0.2">
      <c r="A125" s="25" t="s">
        <v>47</v>
      </c>
      <c r="E125" s="26" t="s">
        <v>273</v>
      </c>
    </row>
    <row r="126" spans="1:16" ht="12.75" customHeight="1" x14ac:dyDescent="0.2">
      <c r="A126" s="29" t="s">
        <v>48</v>
      </c>
      <c r="E126" s="28" t="s">
        <v>23</v>
      </c>
    </row>
    <row r="127" spans="1:16" ht="12.75" customHeight="1" x14ac:dyDescent="0.2">
      <c r="A127" s="16" t="s">
        <v>44</v>
      </c>
      <c r="B127" s="20" t="s">
        <v>277</v>
      </c>
      <c r="C127" s="20" t="s">
        <v>278</v>
      </c>
      <c r="D127" s="16" t="s">
        <v>227</v>
      </c>
      <c r="E127" s="21" t="s">
        <v>279</v>
      </c>
      <c r="F127" s="59" t="s">
        <v>160</v>
      </c>
      <c r="G127" s="23">
        <v>294.83</v>
      </c>
      <c r="H127" s="24"/>
      <c r="I127" s="24">
        <f>ROUND(ROUND(H127,2)*ROUND(G127,3),2)</f>
        <v>0</v>
      </c>
      <c r="O127">
        <f>(I127*21)/100</f>
        <v>0</v>
      </c>
      <c r="P127" t="s">
        <v>22</v>
      </c>
    </row>
    <row r="128" spans="1:16" ht="12.75" customHeight="1" x14ac:dyDescent="0.2">
      <c r="A128" s="25" t="s">
        <v>47</v>
      </c>
      <c r="E128" s="26" t="s">
        <v>280</v>
      </c>
    </row>
    <row r="129" spans="1:16" ht="12.75" customHeight="1" x14ac:dyDescent="0.2">
      <c r="A129" s="27" t="s">
        <v>48</v>
      </c>
      <c r="E129" s="28" t="s">
        <v>281</v>
      </c>
    </row>
    <row r="130" spans="1:16" ht="12.75" customHeight="1" x14ac:dyDescent="0.2">
      <c r="A130" s="5" t="s">
        <v>41</v>
      </c>
      <c r="B130" s="5"/>
      <c r="C130" s="30" t="s">
        <v>68</v>
      </c>
      <c r="D130" s="5"/>
      <c r="E130" s="18" t="s">
        <v>282</v>
      </c>
      <c r="F130" s="5"/>
      <c r="G130" s="5"/>
      <c r="H130" s="5"/>
      <c r="I130" s="31">
        <f>0+I131+I134+I137+I140+I143+I146+I149+I152+I155+I158+I161+I164+I167+I170+I173+I176+I179+I182+I185+I188+I191+I194+I197+I200+I203+I206+I209+I212+I215+I218+I221+I224+I227+I230+I233+I236+I239+I242+I245+I248+I251+I254+I257+I260+I263</f>
        <v>0</v>
      </c>
    </row>
    <row r="131" spans="1:16" ht="25.5" customHeight="1" x14ac:dyDescent="0.2">
      <c r="A131" s="16" t="s">
        <v>44</v>
      </c>
      <c r="B131" s="20" t="s">
        <v>283</v>
      </c>
      <c r="C131" s="20" t="s">
        <v>284</v>
      </c>
      <c r="D131" s="16" t="s">
        <v>23</v>
      </c>
      <c r="E131" s="21" t="s">
        <v>285</v>
      </c>
      <c r="F131" s="22" t="s">
        <v>160</v>
      </c>
      <c r="G131" s="23">
        <v>269</v>
      </c>
      <c r="H131" s="24"/>
      <c r="I131" s="24">
        <f>ROUND(ROUND(H131,2)*ROUND(G131,3),2)</f>
        <v>0</v>
      </c>
      <c r="O131">
        <f>(I131*21)/100</f>
        <v>0</v>
      </c>
      <c r="P131" t="s">
        <v>22</v>
      </c>
    </row>
    <row r="132" spans="1:16" ht="12.75" customHeight="1" x14ac:dyDescent="0.2">
      <c r="A132" s="25" t="s">
        <v>47</v>
      </c>
      <c r="E132" s="26" t="s">
        <v>23</v>
      </c>
    </row>
    <row r="133" spans="1:16" ht="12.75" customHeight="1" x14ac:dyDescent="0.2">
      <c r="A133" s="29" t="s">
        <v>48</v>
      </c>
      <c r="E133" s="28" t="s">
        <v>23</v>
      </c>
    </row>
    <row r="134" spans="1:16" ht="12.75" customHeight="1" x14ac:dyDescent="0.2">
      <c r="A134" s="16" t="s">
        <v>204</v>
      </c>
      <c r="B134" s="20" t="s">
        <v>286</v>
      </c>
      <c r="C134" s="20" t="s">
        <v>287</v>
      </c>
      <c r="D134" s="16" t="s">
        <v>23</v>
      </c>
      <c r="E134" s="21" t="s">
        <v>288</v>
      </c>
      <c r="F134" s="22" t="s">
        <v>160</v>
      </c>
      <c r="G134" s="23">
        <v>269</v>
      </c>
      <c r="H134" s="24"/>
      <c r="I134" s="24">
        <f>ROUND(ROUND(H134,2)*ROUND(G134,3),2)</f>
        <v>0</v>
      </c>
      <c r="O134">
        <f>(I134*21)/100</f>
        <v>0</v>
      </c>
      <c r="P134" t="s">
        <v>22</v>
      </c>
    </row>
    <row r="135" spans="1:16" ht="12.75" customHeight="1" x14ac:dyDescent="0.2">
      <c r="A135" s="25" t="s">
        <v>47</v>
      </c>
      <c r="E135" s="26" t="s">
        <v>23</v>
      </c>
    </row>
    <row r="136" spans="1:16" ht="12.75" customHeight="1" x14ac:dyDescent="0.2">
      <c r="A136" s="29" t="s">
        <v>48</v>
      </c>
      <c r="E136" s="28" t="s">
        <v>23</v>
      </c>
    </row>
    <row r="137" spans="1:16" ht="12.75" customHeight="1" x14ac:dyDescent="0.2">
      <c r="A137" s="16" t="s">
        <v>44</v>
      </c>
      <c r="B137" s="20" t="s">
        <v>289</v>
      </c>
      <c r="C137" s="20" t="s">
        <v>290</v>
      </c>
      <c r="D137" s="16" t="s">
        <v>227</v>
      </c>
      <c r="E137" s="21" t="s">
        <v>291</v>
      </c>
      <c r="F137" s="22" t="s">
        <v>256</v>
      </c>
      <c r="G137" s="23">
        <v>28</v>
      </c>
      <c r="H137" s="24"/>
      <c r="I137" s="24">
        <f>ROUND(ROUND(H137,2)*ROUND(G137,3),2)</f>
        <v>0</v>
      </c>
      <c r="O137">
        <f>(I137*21)/100</f>
        <v>0</v>
      </c>
      <c r="P137" t="s">
        <v>22</v>
      </c>
    </row>
    <row r="138" spans="1:16" ht="12.75" customHeight="1" x14ac:dyDescent="0.2">
      <c r="A138" s="25" t="s">
        <v>47</v>
      </c>
      <c r="E138" s="26" t="s">
        <v>23</v>
      </c>
    </row>
    <row r="139" spans="1:16" ht="12.75" customHeight="1" x14ac:dyDescent="0.2">
      <c r="A139" s="29" t="s">
        <v>48</v>
      </c>
      <c r="E139" s="28" t="s">
        <v>23</v>
      </c>
    </row>
    <row r="140" spans="1:16" ht="12.75" customHeight="1" x14ac:dyDescent="0.2">
      <c r="A140" s="16" t="s">
        <v>204</v>
      </c>
      <c r="B140" s="39" t="s">
        <v>292</v>
      </c>
      <c r="C140" s="39" t="s">
        <v>293</v>
      </c>
      <c r="D140" s="40" t="s">
        <v>227</v>
      </c>
      <c r="E140" s="58" t="s">
        <v>294</v>
      </c>
      <c r="F140" s="41" t="s">
        <v>256</v>
      </c>
      <c r="G140" s="42">
        <v>14</v>
      </c>
      <c r="H140" s="43"/>
      <c r="I140" s="43">
        <f>ROUND(ROUND(H140,2)*ROUND(G140,3),2)</f>
        <v>0</v>
      </c>
      <c r="O140">
        <f>(I140*21)/100</f>
        <v>0</v>
      </c>
      <c r="P140" t="s">
        <v>22</v>
      </c>
    </row>
    <row r="141" spans="1:16" ht="12.75" customHeight="1" x14ac:dyDescent="0.2">
      <c r="A141" s="25" t="s">
        <v>47</v>
      </c>
      <c r="B141" s="44"/>
      <c r="C141" s="44"/>
      <c r="D141" s="44"/>
      <c r="E141" s="38" t="s">
        <v>295</v>
      </c>
      <c r="F141" s="44"/>
      <c r="G141" s="44"/>
      <c r="H141" s="44"/>
      <c r="I141" s="44"/>
    </row>
    <row r="142" spans="1:16" ht="12.75" customHeight="1" x14ac:dyDescent="0.2">
      <c r="A142" s="29" t="s">
        <v>48</v>
      </c>
      <c r="B142" s="44"/>
      <c r="C142" s="44"/>
      <c r="D142" s="44"/>
      <c r="E142" s="36" t="s">
        <v>23</v>
      </c>
      <c r="F142" s="44"/>
      <c r="G142" s="44"/>
      <c r="H142" s="44"/>
      <c r="I142" s="44"/>
    </row>
    <row r="143" spans="1:16" ht="12.75" customHeight="1" x14ac:dyDescent="0.2">
      <c r="A143" s="16" t="s">
        <v>204</v>
      </c>
      <c r="B143" s="20" t="s">
        <v>296</v>
      </c>
      <c r="C143" s="20" t="s">
        <v>297</v>
      </c>
      <c r="D143" s="16" t="s">
        <v>23</v>
      </c>
      <c r="E143" s="21" t="s">
        <v>298</v>
      </c>
      <c r="F143" s="22" t="s">
        <v>256</v>
      </c>
      <c r="G143" s="23">
        <v>14</v>
      </c>
      <c r="H143" s="24"/>
      <c r="I143" s="24">
        <f>ROUND(ROUND(H143,2)*ROUND(G143,3),2)</f>
        <v>0</v>
      </c>
      <c r="O143">
        <f>(I143*21)/100</f>
        <v>0</v>
      </c>
      <c r="P143" t="s">
        <v>22</v>
      </c>
    </row>
    <row r="144" spans="1:16" ht="12.75" customHeight="1" x14ac:dyDescent="0.2">
      <c r="A144" s="25" t="s">
        <v>47</v>
      </c>
      <c r="E144" s="26" t="s">
        <v>299</v>
      </c>
    </row>
    <row r="145" spans="1:16" ht="12.75" customHeight="1" x14ac:dyDescent="0.2">
      <c r="A145" s="29" t="s">
        <v>48</v>
      </c>
      <c r="E145" s="28" t="s">
        <v>23</v>
      </c>
    </row>
    <row r="146" spans="1:16" ht="25.5" customHeight="1" x14ac:dyDescent="0.2">
      <c r="A146" s="16" t="s">
        <v>44</v>
      </c>
      <c r="B146" s="20" t="s">
        <v>300</v>
      </c>
      <c r="C146" s="20" t="s">
        <v>301</v>
      </c>
      <c r="D146" s="16" t="s">
        <v>23</v>
      </c>
      <c r="E146" s="21" t="s">
        <v>302</v>
      </c>
      <c r="F146" s="22" t="s">
        <v>256</v>
      </c>
      <c r="G146" s="23">
        <v>4</v>
      </c>
      <c r="H146" s="24"/>
      <c r="I146" s="24">
        <f>ROUND(ROUND(H146,2)*ROUND(G146,3),2)</f>
        <v>0</v>
      </c>
      <c r="O146">
        <f>(I146*21)/100</f>
        <v>0</v>
      </c>
      <c r="P146" t="s">
        <v>22</v>
      </c>
    </row>
    <row r="147" spans="1:16" ht="12.75" customHeight="1" x14ac:dyDescent="0.2">
      <c r="A147" s="25" t="s">
        <v>47</v>
      </c>
      <c r="E147" s="26" t="s">
        <v>23</v>
      </c>
    </row>
    <row r="148" spans="1:16" ht="12.75" customHeight="1" x14ac:dyDescent="0.2">
      <c r="A148" s="29" t="s">
        <v>48</v>
      </c>
      <c r="E148" s="28" t="s">
        <v>303</v>
      </c>
    </row>
    <row r="149" spans="1:16" ht="12.75" customHeight="1" x14ac:dyDescent="0.2">
      <c r="A149" s="16" t="s">
        <v>204</v>
      </c>
      <c r="B149" s="20" t="s">
        <v>304</v>
      </c>
      <c r="C149" s="20" t="s">
        <v>305</v>
      </c>
      <c r="D149" s="16" t="s">
        <v>227</v>
      </c>
      <c r="E149" s="21" t="s">
        <v>306</v>
      </c>
      <c r="F149" s="22" t="s">
        <v>256</v>
      </c>
      <c r="G149" s="23">
        <v>1</v>
      </c>
      <c r="H149" s="24"/>
      <c r="I149" s="24">
        <f>ROUND(ROUND(H149,2)*ROUND(G149,3),2)</f>
        <v>0</v>
      </c>
      <c r="O149">
        <f>(I149*21)/100</f>
        <v>0</v>
      </c>
      <c r="P149" t="s">
        <v>22</v>
      </c>
    </row>
    <row r="150" spans="1:16" ht="12.75" customHeight="1" x14ac:dyDescent="0.2">
      <c r="A150" s="25" t="s">
        <v>47</v>
      </c>
      <c r="E150" s="26" t="s">
        <v>23</v>
      </c>
    </row>
    <row r="151" spans="1:16" ht="12.75" customHeight="1" x14ac:dyDescent="0.2">
      <c r="A151" s="29" t="s">
        <v>48</v>
      </c>
      <c r="E151" s="28" t="s">
        <v>23</v>
      </c>
    </row>
    <row r="152" spans="1:16" ht="12.75" customHeight="1" x14ac:dyDescent="0.2">
      <c r="A152" s="16" t="s">
        <v>204</v>
      </c>
      <c r="B152" s="20" t="s">
        <v>307</v>
      </c>
      <c r="C152" s="20" t="s">
        <v>308</v>
      </c>
      <c r="D152" s="16" t="s">
        <v>227</v>
      </c>
      <c r="E152" s="21" t="s">
        <v>309</v>
      </c>
      <c r="F152" s="22" t="s">
        <v>256</v>
      </c>
      <c r="G152" s="23">
        <v>1</v>
      </c>
      <c r="H152" s="24"/>
      <c r="I152" s="24">
        <f>ROUND(ROUND(H152,2)*ROUND(G152,3),2)</f>
        <v>0</v>
      </c>
      <c r="O152">
        <f>(I152*21)/100</f>
        <v>0</v>
      </c>
      <c r="P152" t="s">
        <v>22</v>
      </c>
    </row>
    <row r="153" spans="1:16" ht="12.75" customHeight="1" x14ac:dyDescent="0.2">
      <c r="A153" s="25" t="s">
        <v>47</v>
      </c>
      <c r="E153" s="26" t="s">
        <v>23</v>
      </c>
    </row>
    <row r="154" spans="1:16" ht="12.75" customHeight="1" x14ac:dyDescent="0.2">
      <c r="A154" s="29" t="s">
        <v>48</v>
      </c>
      <c r="E154" s="28" t="s">
        <v>23</v>
      </c>
    </row>
    <row r="155" spans="1:16" ht="12.75" customHeight="1" x14ac:dyDescent="0.2">
      <c r="A155" s="16" t="s">
        <v>204</v>
      </c>
      <c r="B155" s="20" t="s">
        <v>310</v>
      </c>
      <c r="C155" s="20" t="s">
        <v>311</v>
      </c>
      <c r="D155" s="16" t="s">
        <v>227</v>
      </c>
      <c r="E155" s="21" t="s">
        <v>312</v>
      </c>
      <c r="F155" s="22" t="s">
        <v>256</v>
      </c>
      <c r="G155" s="23">
        <v>1</v>
      </c>
      <c r="H155" s="24"/>
      <c r="I155" s="24">
        <f>ROUND(ROUND(H155,2)*ROUND(G155,3),2)</f>
        <v>0</v>
      </c>
      <c r="O155">
        <f>(I155*21)/100</f>
        <v>0</v>
      </c>
      <c r="P155" t="s">
        <v>22</v>
      </c>
    </row>
    <row r="156" spans="1:16" ht="12.75" customHeight="1" x14ac:dyDescent="0.2">
      <c r="A156" s="25" t="s">
        <v>47</v>
      </c>
      <c r="E156" s="26" t="s">
        <v>23</v>
      </c>
    </row>
    <row r="157" spans="1:16" ht="12.75" customHeight="1" x14ac:dyDescent="0.2">
      <c r="A157" s="29" t="s">
        <v>48</v>
      </c>
      <c r="E157" s="28" t="s">
        <v>23</v>
      </c>
    </row>
    <row r="158" spans="1:16" ht="12.75" customHeight="1" x14ac:dyDescent="0.2">
      <c r="A158" s="16" t="s">
        <v>204</v>
      </c>
      <c r="B158" s="20" t="s">
        <v>313</v>
      </c>
      <c r="C158" s="20" t="s">
        <v>314</v>
      </c>
      <c r="D158" s="16" t="s">
        <v>227</v>
      </c>
      <c r="E158" s="21" t="s">
        <v>315</v>
      </c>
      <c r="F158" s="22" t="s">
        <v>256</v>
      </c>
      <c r="G158" s="23">
        <v>1</v>
      </c>
      <c r="H158" s="24"/>
      <c r="I158" s="24">
        <f>ROUND(ROUND(H158,2)*ROUND(G158,3),2)</f>
        <v>0</v>
      </c>
      <c r="O158">
        <f>(I158*21)/100</f>
        <v>0</v>
      </c>
      <c r="P158" t="s">
        <v>22</v>
      </c>
    </row>
    <row r="159" spans="1:16" ht="12.75" customHeight="1" x14ac:dyDescent="0.2">
      <c r="A159" s="25" t="s">
        <v>47</v>
      </c>
      <c r="E159" s="26" t="s">
        <v>23</v>
      </c>
    </row>
    <row r="160" spans="1:16" ht="12.75" customHeight="1" x14ac:dyDescent="0.2">
      <c r="A160" s="29" t="s">
        <v>48</v>
      </c>
      <c r="E160" s="28" t="s">
        <v>23</v>
      </c>
    </row>
    <row r="161" spans="1:16" ht="12.75" customHeight="1" x14ac:dyDescent="0.2">
      <c r="A161" s="16" t="s">
        <v>44</v>
      </c>
      <c r="B161" s="20" t="s">
        <v>316</v>
      </c>
      <c r="C161" s="20" t="s">
        <v>317</v>
      </c>
      <c r="D161" s="16" t="s">
        <v>23</v>
      </c>
      <c r="E161" s="21" t="s">
        <v>318</v>
      </c>
      <c r="F161" s="22" t="s">
        <v>256</v>
      </c>
      <c r="G161" s="23">
        <v>8</v>
      </c>
      <c r="H161" s="24"/>
      <c r="I161" s="24">
        <f>ROUND(ROUND(H161,2)*ROUND(G161,3),2)</f>
        <v>0</v>
      </c>
      <c r="O161">
        <f>(I161*21)/100</f>
        <v>0</v>
      </c>
      <c r="P161" t="s">
        <v>22</v>
      </c>
    </row>
    <row r="162" spans="1:16" ht="12.75" customHeight="1" x14ac:dyDescent="0.2">
      <c r="A162" s="25" t="s">
        <v>47</v>
      </c>
      <c r="E162" s="26" t="s">
        <v>23</v>
      </c>
    </row>
    <row r="163" spans="1:16" ht="12.75" customHeight="1" x14ac:dyDescent="0.2">
      <c r="A163" s="29" t="s">
        <v>48</v>
      </c>
      <c r="E163" s="28" t="s">
        <v>319</v>
      </c>
    </row>
    <row r="164" spans="1:16" ht="12.75" customHeight="1" x14ac:dyDescent="0.2">
      <c r="A164" s="16" t="s">
        <v>204</v>
      </c>
      <c r="B164" s="20" t="s">
        <v>320</v>
      </c>
      <c r="C164" s="20" t="s">
        <v>321</v>
      </c>
      <c r="D164" s="16" t="s">
        <v>23</v>
      </c>
      <c r="E164" s="21" t="s">
        <v>322</v>
      </c>
      <c r="F164" s="22" t="s">
        <v>256</v>
      </c>
      <c r="G164" s="23">
        <v>2</v>
      </c>
      <c r="H164" s="24"/>
      <c r="I164" s="24">
        <f>ROUND(ROUND(H164,2)*ROUND(G164,3),2)</f>
        <v>0</v>
      </c>
      <c r="O164">
        <f>(I164*21)/100</f>
        <v>0</v>
      </c>
      <c r="P164" t="s">
        <v>22</v>
      </c>
    </row>
    <row r="165" spans="1:16" ht="12.75" customHeight="1" x14ac:dyDescent="0.2">
      <c r="A165" s="25" t="s">
        <v>47</v>
      </c>
      <c r="E165" s="26" t="s">
        <v>323</v>
      </c>
    </row>
    <row r="166" spans="1:16" ht="12.75" customHeight="1" x14ac:dyDescent="0.2">
      <c r="A166" s="29" t="s">
        <v>48</v>
      </c>
      <c r="E166" s="28" t="s">
        <v>23</v>
      </c>
    </row>
    <row r="167" spans="1:16" ht="12.75" customHeight="1" x14ac:dyDescent="0.2">
      <c r="A167" s="16" t="s">
        <v>204</v>
      </c>
      <c r="B167" s="20" t="s">
        <v>324</v>
      </c>
      <c r="C167" s="20" t="s">
        <v>325</v>
      </c>
      <c r="D167" s="16" t="s">
        <v>23</v>
      </c>
      <c r="E167" s="21" t="s">
        <v>326</v>
      </c>
      <c r="F167" s="22" t="s">
        <v>256</v>
      </c>
      <c r="G167" s="23">
        <v>1</v>
      </c>
      <c r="H167" s="24"/>
      <c r="I167" s="24">
        <f>ROUND(ROUND(H167,2)*ROUND(G167,3),2)</f>
        <v>0</v>
      </c>
      <c r="O167">
        <f>(I167*21)/100</f>
        <v>0</v>
      </c>
      <c r="P167" t="s">
        <v>22</v>
      </c>
    </row>
    <row r="168" spans="1:16" ht="12.75" customHeight="1" x14ac:dyDescent="0.2">
      <c r="A168" s="25" t="s">
        <v>47</v>
      </c>
      <c r="E168" s="26" t="s">
        <v>23</v>
      </c>
    </row>
    <row r="169" spans="1:16" ht="12.75" customHeight="1" x14ac:dyDescent="0.2">
      <c r="A169" s="29" t="s">
        <v>48</v>
      </c>
      <c r="E169" s="28" t="s">
        <v>23</v>
      </c>
    </row>
    <row r="170" spans="1:16" ht="12.75" customHeight="1" x14ac:dyDescent="0.2">
      <c r="A170" s="16" t="s">
        <v>204</v>
      </c>
      <c r="B170" s="20" t="s">
        <v>327</v>
      </c>
      <c r="C170" s="20" t="s">
        <v>328</v>
      </c>
      <c r="D170" s="16" t="s">
        <v>23</v>
      </c>
      <c r="E170" s="21" t="s">
        <v>329</v>
      </c>
      <c r="F170" s="22" t="s">
        <v>256</v>
      </c>
      <c r="G170" s="23">
        <v>1</v>
      </c>
      <c r="H170" s="24"/>
      <c r="I170" s="24">
        <f>ROUND(ROUND(H170,2)*ROUND(G170,3),2)</f>
        <v>0</v>
      </c>
      <c r="O170">
        <f>(I170*21)/100</f>
        <v>0</v>
      </c>
      <c r="P170" t="s">
        <v>22</v>
      </c>
    </row>
    <row r="171" spans="1:16" ht="12.75" customHeight="1" x14ac:dyDescent="0.2">
      <c r="A171" s="25" t="s">
        <v>47</v>
      </c>
      <c r="E171" s="26" t="s">
        <v>23</v>
      </c>
    </row>
    <row r="172" spans="1:16" ht="12.75" customHeight="1" x14ac:dyDescent="0.2">
      <c r="A172" s="29" t="s">
        <v>48</v>
      </c>
      <c r="E172" s="28" t="s">
        <v>23</v>
      </c>
    </row>
    <row r="173" spans="1:16" ht="12.75" customHeight="1" x14ac:dyDescent="0.2">
      <c r="A173" s="16" t="s">
        <v>204</v>
      </c>
      <c r="B173" s="20" t="s">
        <v>330</v>
      </c>
      <c r="C173" s="20" t="s">
        <v>331</v>
      </c>
      <c r="D173" s="16" t="s">
        <v>23</v>
      </c>
      <c r="E173" s="21" t="s">
        <v>332</v>
      </c>
      <c r="F173" s="22" t="s">
        <v>256</v>
      </c>
      <c r="G173" s="23">
        <v>2</v>
      </c>
      <c r="H173" s="24"/>
      <c r="I173" s="24">
        <f>ROUND(ROUND(H173,2)*ROUND(G173,3),2)</f>
        <v>0</v>
      </c>
      <c r="O173">
        <f>(I173*21)/100</f>
        <v>0</v>
      </c>
      <c r="P173" t="s">
        <v>22</v>
      </c>
    </row>
    <row r="174" spans="1:16" ht="12.75" customHeight="1" x14ac:dyDescent="0.2">
      <c r="A174" s="25" t="s">
        <v>47</v>
      </c>
      <c r="E174" s="26" t="s">
        <v>23</v>
      </c>
    </row>
    <row r="175" spans="1:16" ht="12.75" customHeight="1" x14ac:dyDescent="0.2">
      <c r="A175" s="29" t="s">
        <v>48</v>
      </c>
      <c r="E175" s="28" t="s">
        <v>23</v>
      </c>
    </row>
    <row r="176" spans="1:16" ht="12.75" customHeight="1" x14ac:dyDescent="0.2">
      <c r="A176" s="16" t="s">
        <v>204</v>
      </c>
      <c r="B176" s="20" t="s">
        <v>333</v>
      </c>
      <c r="C176" s="20" t="s">
        <v>334</v>
      </c>
      <c r="D176" s="16" t="s">
        <v>227</v>
      </c>
      <c r="E176" s="21" t="s">
        <v>335</v>
      </c>
      <c r="F176" s="22" t="s">
        <v>256</v>
      </c>
      <c r="G176" s="23">
        <v>1</v>
      </c>
      <c r="H176" s="24"/>
      <c r="I176" s="24">
        <f>ROUND(ROUND(H176,2)*ROUND(G176,3),2)</f>
        <v>0</v>
      </c>
      <c r="O176">
        <f>(I176*21)/100</f>
        <v>0</v>
      </c>
      <c r="P176" t="s">
        <v>22</v>
      </c>
    </row>
    <row r="177" spans="1:16" ht="12.75" customHeight="1" x14ac:dyDescent="0.2">
      <c r="A177" s="25" t="s">
        <v>47</v>
      </c>
      <c r="E177" s="26" t="s">
        <v>336</v>
      </c>
    </row>
    <row r="178" spans="1:16" ht="12.75" customHeight="1" x14ac:dyDescent="0.2">
      <c r="A178" s="29" t="s">
        <v>48</v>
      </c>
      <c r="E178" s="28" t="s">
        <v>23</v>
      </c>
    </row>
    <row r="179" spans="1:16" ht="12.75" customHeight="1" x14ac:dyDescent="0.2">
      <c r="A179" s="16" t="s">
        <v>204</v>
      </c>
      <c r="B179" s="20" t="s">
        <v>337</v>
      </c>
      <c r="C179" s="20" t="s">
        <v>338</v>
      </c>
      <c r="D179" s="16" t="s">
        <v>23</v>
      </c>
      <c r="E179" s="21" t="s">
        <v>339</v>
      </c>
      <c r="F179" s="22" t="s">
        <v>256</v>
      </c>
      <c r="G179" s="23">
        <v>1</v>
      </c>
      <c r="H179" s="24"/>
      <c r="I179" s="24">
        <f>ROUND(ROUND(H179,2)*ROUND(G179,3),2)</f>
        <v>0</v>
      </c>
      <c r="O179">
        <f>(I179*21)/100</f>
        <v>0</v>
      </c>
      <c r="P179" t="s">
        <v>22</v>
      </c>
    </row>
    <row r="180" spans="1:16" ht="12.75" customHeight="1" x14ac:dyDescent="0.2">
      <c r="A180" s="25" t="s">
        <v>47</v>
      </c>
      <c r="E180" s="26" t="s">
        <v>23</v>
      </c>
    </row>
    <row r="181" spans="1:16" ht="12.75" customHeight="1" x14ac:dyDescent="0.2">
      <c r="A181" s="29" t="s">
        <v>48</v>
      </c>
      <c r="E181" s="28" t="s">
        <v>23</v>
      </c>
    </row>
    <row r="182" spans="1:16" ht="25.5" customHeight="1" x14ac:dyDescent="0.2">
      <c r="A182" s="16" t="s">
        <v>44</v>
      </c>
      <c r="B182" s="20" t="s">
        <v>340</v>
      </c>
      <c r="C182" s="20" t="s">
        <v>341</v>
      </c>
      <c r="D182" s="16" t="s">
        <v>23</v>
      </c>
      <c r="E182" s="21" t="s">
        <v>342</v>
      </c>
      <c r="F182" s="22" t="s">
        <v>256</v>
      </c>
      <c r="G182" s="23">
        <v>1</v>
      </c>
      <c r="H182" s="24"/>
      <c r="I182" s="24">
        <f>ROUND(ROUND(H182,2)*ROUND(G182,3),2)</f>
        <v>0</v>
      </c>
      <c r="O182">
        <f>(I182*21)/100</f>
        <v>0</v>
      </c>
      <c r="P182" t="s">
        <v>22</v>
      </c>
    </row>
    <row r="183" spans="1:16" ht="12.75" customHeight="1" x14ac:dyDescent="0.2">
      <c r="A183" s="25" t="s">
        <v>47</v>
      </c>
      <c r="E183" s="26" t="s">
        <v>23</v>
      </c>
    </row>
    <row r="184" spans="1:16" ht="12.75" customHeight="1" x14ac:dyDescent="0.2">
      <c r="A184" s="29" t="s">
        <v>48</v>
      </c>
      <c r="E184" s="28" t="s">
        <v>23</v>
      </c>
    </row>
    <row r="185" spans="1:16" ht="12.75" customHeight="1" x14ac:dyDescent="0.2">
      <c r="A185" s="16" t="s">
        <v>204</v>
      </c>
      <c r="B185" s="20" t="s">
        <v>343</v>
      </c>
      <c r="C185" s="20" t="s">
        <v>344</v>
      </c>
      <c r="D185" s="16" t="s">
        <v>23</v>
      </c>
      <c r="E185" s="21" t="s">
        <v>345</v>
      </c>
      <c r="F185" s="22" t="s">
        <v>256</v>
      </c>
      <c r="G185" s="23">
        <v>1</v>
      </c>
      <c r="H185" s="24"/>
      <c r="I185" s="24">
        <f>ROUND(ROUND(H185,2)*ROUND(G185,3),2)</f>
        <v>0</v>
      </c>
      <c r="O185">
        <f>(I185*21)/100</f>
        <v>0</v>
      </c>
      <c r="P185" t="s">
        <v>22</v>
      </c>
    </row>
    <row r="186" spans="1:16" ht="12.75" customHeight="1" x14ac:dyDescent="0.2">
      <c r="A186" s="25" t="s">
        <v>47</v>
      </c>
      <c r="E186" s="26" t="s">
        <v>23</v>
      </c>
    </row>
    <row r="187" spans="1:16" ht="12.75" customHeight="1" x14ac:dyDescent="0.2">
      <c r="A187" s="29" t="s">
        <v>48</v>
      </c>
      <c r="E187" s="28" t="s">
        <v>23</v>
      </c>
    </row>
    <row r="188" spans="1:16" ht="12.75" customHeight="1" x14ac:dyDescent="0.2">
      <c r="A188" s="16" t="s">
        <v>44</v>
      </c>
      <c r="B188" s="20" t="s">
        <v>346</v>
      </c>
      <c r="C188" s="20" t="s">
        <v>347</v>
      </c>
      <c r="D188" s="16" t="s">
        <v>23</v>
      </c>
      <c r="E188" s="21" t="s">
        <v>348</v>
      </c>
      <c r="F188" s="22" t="s">
        <v>256</v>
      </c>
      <c r="G188" s="23">
        <v>1</v>
      </c>
      <c r="H188" s="24"/>
      <c r="I188" s="24">
        <f>ROUND(ROUND(H188,2)*ROUND(G188,3),2)</f>
        <v>0</v>
      </c>
      <c r="O188">
        <f>(I188*21)/100</f>
        <v>0</v>
      </c>
      <c r="P188" t="s">
        <v>22</v>
      </c>
    </row>
    <row r="189" spans="1:16" ht="12.75" customHeight="1" x14ac:dyDescent="0.2">
      <c r="A189" s="25" t="s">
        <v>47</v>
      </c>
      <c r="E189" s="26" t="s">
        <v>23</v>
      </c>
    </row>
    <row r="190" spans="1:16" ht="12.75" customHeight="1" x14ac:dyDescent="0.2">
      <c r="A190" s="29" t="s">
        <v>48</v>
      </c>
      <c r="E190" s="28" t="s">
        <v>23</v>
      </c>
    </row>
    <row r="191" spans="1:16" ht="12.75" customHeight="1" x14ac:dyDescent="0.2">
      <c r="A191" s="16" t="s">
        <v>204</v>
      </c>
      <c r="B191" s="20" t="s">
        <v>349</v>
      </c>
      <c r="C191" s="20" t="s">
        <v>350</v>
      </c>
      <c r="D191" s="16" t="s">
        <v>227</v>
      </c>
      <c r="E191" s="21" t="s">
        <v>351</v>
      </c>
      <c r="F191" s="22" t="s">
        <v>256</v>
      </c>
      <c r="G191" s="23">
        <v>1</v>
      </c>
      <c r="H191" s="24"/>
      <c r="I191" s="24">
        <f>ROUND(ROUND(H191,2)*ROUND(G191,3),2)</f>
        <v>0</v>
      </c>
      <c r="O191">
        <f>(I191*21)/100</f>
        <v>0</v>
      </c>
      <c r="P191" t="s">
        <v>22</v>
      </c>
    </row>
    <row r="192" spans="1:16" ht="12.75" customHeight="1" x14ac:dyDescent="0.2">
      <c r="A192" s="25" t="s">
        <v>47</v>
      </c>
      <c r="E192" s="26" t="s">
        <v>352</v>
      </c>
    </row>
    <row r="193" spans="1:16" ht="12.75" customHeight="1" x14ac:dyDescent="0.2">
      <c r="A193" s="29" t="s">
        <v>48</v>
      </c>
      <c r="E193" s="28" t="s">
        <v>23</v>
      </c>
    </row>
    <row r="194" spans="1:16" ht="25.5" customHeight="1" x14ac:dyDescent="0.2">
      <c r="A194" s="16" t="s">
        <v>44</v>
      </c>
      <c r="B194" s="20" t="s">
        <v>353</v>
      </c>
      <c r="C194" s="20" t="s">
        <v>354</v>
      </c>
      <c r="D194" s="16" t="s">
        <v>355</v>
      </c>
      <c r="E194" s="21" t="s">
        <v>356</v>
      </c>
      <c r="F194" s="22" t="s">
        <v>160</v>
      </c>
      <c r="G194" s="23">
        <v>24.33</v>
      </c>
      <c r="H194" s="24"/>
      <c r="I194" s="24">
        <f>ROUND(ROUND(H194,2)*ROUND(G194,3),2)</f>
        <v>0</v>
      </c>
      <c r="O194">
        <f>(I194*21)/100</f>
        <v>0</v>
      </c>
      <c r="P194" t="s">
        <v>22</v>
      </c>
    </row>
    <row r="195" spans="1:16" ht="12.75" customHeight="1" x14ac:dyDescent="0.2">
      <c r="A195" s="25" t="s">
        <v>47</v>
      </c>
      <c r="E195" s="26" t="s">
        <v>23</v>
      </c>
    </row>
    <row r="196" spans="1:16" ht="12.75" customHeight="1" x14ac:dyDescent="0.2">
      <c r="A196" s="29" t="s">
        <v>48</v>
      </c>
      <c r="E196" s="28" t="s">
        <v>23</v>
      </c>
    </row>
    <row r="197" spans="1:16" ht="12.75" customHeight="1" x14ac:dyDescent="0.2">
      <c r="A197" s="16" t="s">
        <v>204</v>
      </c>
      <c r="B197" s="20" t="s">
        <v>357</v>
      </c>
      <c r="C197" s="20" t="s">
        <v>358</v>
      </c>
      <c r="D197" s="16" t="s">
        <v>23</v>
      </c>
      <c r="E197" s="21" t="s">
        <v>359</v>
      </c>
      <c r="F197" s="22" t="s">
        <v>160</v>
      </c>
      <c r="G197" s="23">
        <v>24.33</v>
      </c>
      <c r="H197" s="24"/>
      <c r="I197" s="24">
        <f>ROUND(ROUND(H197,2)*ROUND(G197,3),2)</f>
        <v>0</v>
      </c>
      <c r="O197">
        <f>(I197*21)/100</f>
        <v>0</v>
      </c>
      <c r="P197" t="s">
        <v>22</v>
      </c>
    </row>
    <row r="198" spans="1:16" ht="12.75" customHeight="1" x14ac:dyDescent="0.2">
      <c r="A198" s="25" t="s">
        <v>47</v>
      </c>
      <c r="E198" s="28" t="s">
        <v>913</v>
      </c>
    </row>
    <row r="199" spans="1:16" ht="12.75" customHeight="1" x14ac:dyDescent="0.2">
      <c r="A199" s="29" t="s">
        <v>48</v>
      </c>
      <c r="E199" s="28" t="s">
        <v>23</v>
      </c>
    </row>
    <row r="200" spans="1:16" ht="25.5" customHeight="1" x14ac:dyDescent="0.2">
      <c r="A200" s="16" t="s">
        <v>44</v>
      </c>
      <c r="B200" s="20" t="s">
        <v>360</v>
      </c>
      <c r="C200" s="20" t="s">
        <v>354</v>
      </c>
      <c r="D200" s="16" t="s">
        <v>361</v>
      </c>
      <c r="E200" s="21" t="s">
        <v>356</v>
      </c>
      <c r="F200" s="22" t="s">
        <v>160</v>
      </c>
      <c r="G200" s="23">
        <v>25</v>
      </c>
      <c r="H200" s="24"/>
      <c r="I200" s="24">
        <f>ROUND(ROUND(H200,2)*ROUND(G200,3),2)</f>
        <v>0</v>
      </c>
      <c r="O200">
        <f>(I200*21)/100</f>
        <v>0</v>
      </c>
      <c r="P200" t="s">
        <v>22</v>
      </c>
    </row>
    <row r="201" spans="1:16" ht="25.5" customHeight="1" x14ac:dyDescent="0.2">
      <c r="A201" s="25" t="s">
        <v>47</v>
      </c>
      <c r="E201" s="26" t="s">
        <v>362</v>
      </c>
    </row>
    <row r="202" spans="1:16" ht="12.75" customHeight="1" x14ac:dyDescent="0.2">
      <c r="A202" s="29" t="s">
        <v>48</v>
      </c>
      <c r="E202" s="28" t="s">
        <v>23</v>
      </c>
    </row>
    <row r="203" spans="1:16" ht="25.5" customHeight="1" x14ac:dyDescent="0.2">
      <c r="A203" s="16" t="s">
        <v>44</v>
      </c>
      <c r="B203" s="20" t="s">
        <v>363</v>
      </c>
      <c r="C203" s="20" t="s">
        <v>364</v>
      </c>
      <c r="D203" s="16" t="s">
        <v>23</v>
      </c>
      <c r="E203" s="21" t="s">
        <v>365</v>
      </c>
      <c r="F203" s="22" t="s">
        <v>160</v>
      </c>
      <c r="G203" s="23">
        <v>270</v>
      </c>
      <c r="H203" s="24"/>
      <c r="I203" s="24">
        <f>ROUND(ROUND(H203,2)*ROUND(G203,3),2)</f>
        <v>0</v>
      </c>
      <c r="O203">
        <f>(I203*21)/100</f>
        <v>0</v>
      </c>
      <c r="P203" t="s">
        <v>22</v>
      </c>
    </row>
    <row r="204" spans="1:16" ht="25.5" customHeight="1" x14ac:dyDescent="0.2">
      <c r="A204" s="25" t="s">
        <v>47</v>
      </c>
      <c r="E204" s="26" t="s">
        <v>362</v>
      </c>
    </row>
    <row r="205" spans="1:16" ht="12.75" customHeight="1" x14ac:dyDescent="0.2">
      <c r="A205" s="29" t="s">
        <v>48</v>
      </c>
      <c r="E205" s="28" t="s">
        <v>23</v>
      </c>
    </row>
    <row r="206" spans="1:16" ht="25.5" customHeight="1" x14ac:dyDescent="0.2">
      <c r="A206" s="16" t="s">
        <v>44</v>
      </c>
      <c r="B206" s="20" t="s">
        <v>366</v>
      </c>
      <c r="C206" s="20" t="s">
        <v>367</v>
      </c>
      <c r="D206" s="16" t="s">
        <v>23</v>
      </c>
      <c r="E206" s="21" t="s">
        <v>368</v>
      </c>
      <c r="F206" s="22" t="s">
        <v>256</v>
      </c>
      <c r="G206" s="23">
        <v>28</v>
      </c>
      <c r="H206" s="24"/>
      <c r="I206" s="24">
        <f>ROUND(ROUND(H206,2)*ROUND(G206,3),2)</f>
        <v>0</v>
      </c>
      <c r="O206">
        <f>(I206*21)/100</f>
        <v>0</v>
      </c>
      <c r="P206" t="s">
        <v>22</v>
      </c>
    </row>
    <row r="207" spans="1:16" ht="12.75" customHeight="1" x14ac:dyDescent="0.2">
      <c r="A207" s="25" t="s">
        <v>47</v>
      </c>
      <c r="E207" s="26" t="s">
        <v>23</v>
      </c>
    </row>
    <row r="208" spans="1:16" ht="12.75" customHeight="1" x14ac:dyDescent="0.2">
      <c r="A208" s="29" t="s">
        <v>48</v>
      </c>
      <c r="E208" s="28" t="s">
        <v>23</v>
      </c>
    </row>
    <row r="209" spans="1:16" ht="12.75" customHeight="1" x14ac:dyDescent="0.2">
      <c r="A209" s="16" t="s">
        <v>204</v>
      </c>
      <c r="B209" s="20" t="s">
        <v>369</v>
      </c>
      <c r="C209" s="20" t="s">
        <v>370</v>
      </c>
      <c r="D209" s="16" t="s">
        <v>227</v>
      </c>
      <c r="E209" s="21" t="s">
        <v>371</v>
      </c>
      <c r="F209" s="22" t="s">
        <v>256</v>
      </c>
      <c r="G209" s="23">
        <v>28</v>
      </c>
      <c r="H209" s="24"/>
      <c r="I209" s="24">
        <f>ROUND(ROUND(H209,2)*ROUND(G209,3),2)</f>
        <v>0</v>
      </c>
      <c r="O209">
        <f>(I209*21)/100</f>
        <v>0</v>
      </c>
      <c r="P209" t="s">
        <v>22</v>
      </c>
    </row>
    <row r="210" spans="1:16" ht="12.75" customHeight="1" x14ac:dyDescent="0.2">
      <c r="A210" s="25" t="s">
        <v>47</v>
      </c>
      <c r="E210" s="26" t="s">
        <v>372</v>
      </c>
    </row>
    <row r="211" spans="1:16" ht="12.75" customHeight="1" x14ac:dyDescent="0.2">
      <c r="A211" s="29" t="s">
        <v>48</v>
      </c>
      <c r="E211" s="28" t="s">
        <v>23</v>
      </c>
    </row>
    <row r="212" spans="1:16" ht="12.75" customHeight="1" x14ac:dyDescent="0.2">
      <c r="A212" s="16" t="s">
        <v>44</v>
      </c>
      <c r="B212" s="20" t="s">
        <v>373</v>
      </c>
      <c r="C212" s="20" t="s">
        <v>374</v>
      </c>
      <c r="D212" s="16" t="s">
        <v>23</v>
      </c>
      <c r="E212" s="21" t="s">
        <v>375</v>
      </c>
      <c r="F212" s="22" t="s">
        <v>256</v>
      </c>
      <c r="G212" s="23">
        <v>14</v>
      </c>
      <c r="H212" s="24"/>
      <c r="I212" s="24">
        <f>ROUND(ROUND(H212,2)*ROUND(G212,3),2)</f>
        <v>0</v>
      </c>
      <c r="O212">
        <f>(I212*21)/100</f>
        <v>0</v>
      </c>
      <c r="P212" t="s">
        <v>22</v>
      </c>
    </row>
    <row r="213" spans="1:16" ht="12.75" customHeight="1" x14ac:dyDescent="0.2">
      <c r="A213" s="25" t="s">
        <v>47</v>
      </c>
      <c r="E213" s="26" t="s">
        <v>23</v>
      </c>
    </row>
    <row r="214" spans="1:16" ht="12.75" customHeight="1" x14ac:dyDescent="0.2">
      <c r="A214" s="29" t="s">
        <v>48</v>
      </c>
      <c r="E214" s="28" t="s">
        <v>23</v>
      </c>
    </row>
    <row r="215" spans="1:16" ht="12.75" customHeight="1" x14ac:dyDescent="0.2">
      <c r="A215" s="16" t="s">
        <v>204</v>
      </c>
      <c r="B215" s="39" t="s">
        <v>376</v>
      </c>
      <c r="C215" s="39" t="s">
        <v>377</v>
      </c>
      <c r="D215" s="40" t="s">
        <v>23</v>
      </c>
      <c r="E215" s="58" t="s">
        <v>378</v>
      </c>
      <c r="F215" s="41" t="s">
        <v>256</v>
      </c>
      <c r="G215" s="42">
        <v>14</v>
      </c>
      <c r="H215" s="43"/>
      <c r="I215" s="43">
        <f>ROUND(ROUND(H215,2)*ROUND(G215,3),2)</f>
        <v>0</v>
      </c>
      <c r="O215">
        <f>(I215*21)/100</f>
        <v>0</v>
      </c>
      <c r="P215" t="s">
        <v>22</v>
      </c>
    </row>
    <row r="216" spans="1:16" ht="12.75" customHeight="1" x14ac:dyDescent="0.2">
      <c r="A216" s="25" t="s">
        <v>47</v>
      </c>
      <c r="B216" s="44"/>
      <c r="C216" s="44"/>
      <c r="D216" s="44"/>
      <c r="E216" s="38" t="s">
        <v>379</v>
      </c>
      <c r="F216" s="44"/>
      <c r="G216" s="44"/>
      <c r="H216" s="44"/>
      <c r="I216" s="44"/>
    </row>
    <row r="217" spans="1:16" ht="12.75" customHeight="1" x14ac:dyDescent="0.2">
      <c r="A217" s="29" t="s">
        <v>48</v>
      </c>
      <c r="B217" s="44"/>
      <c r="C217" s="44"/>
      <c r="D217" s="44"/>
      <c r="E217" s="36" t="s">
        <v>23</v>
      </c>
      <c r="F217" s="44"/>
      <c r="G217" s="44"/>
      <c r="H217" s="44"/>
      <c r="I217" s="44"/>
    </row>
    <row r="218" spans="1:16" ht="12.75" customHeight="1" x14ac:dyDescent="0.2">
      <c r="A218" s="16" t="s">
        <v>44</v>
      </c>
      <c r="B218" s="20" t="s">
        <v>380</v>
      </c>
      <c r="C218" s="20" t="s">
        <v>381</v>
      </c>
      <c r="D218" s="16" t="s">
        <v>23</v>
      </c>
      <c r="E218" s="21" t="s">
        <v>382</v>
      </c>
      <c r="F218" s="22" t="s">
        <v>256</v>
      </c>
      <c r="G218" s="23">
        <v>2</v>
      </c>
      <c r="H218" s="24"/>
      <c r="I218" s="24">
        <f>ROUND(ROUND(H218,2)*ROUND(G218,3),2)</f>
        <v>0</v>
      </c>
      <c r="O218">
        <f>(I218*21)/100</f>
        <v>0</v>
      </c>
      <c r="P218" t="s">
        <v>22</v>
      </c>
    </row>
    <row r="219" spans="1:16" ht="12.75" customHeight="1" x14ac:dyDescent="0.2">
      <c r="A219" s="25" t="s">
        <v>47</v>
      </c>
      <c r="E219" s="26" t="s">
        <v>23</v>
      </c>
    </row>
    <row r="220" spans="1:16" ht="12.75" customHeight="1" x14ac:dyDescent="0.2">
      <c r="A220" s="29" t="s">
        <v>48</v>
      </c>
      <c r="E220" s="28" t="s">
        <v>23</v>
      </c>
    </row>
    <row r="221" spans="1:16" ht="12.75" customHeight="1" x14ac:dyDescent="0.2">
      <c r="A221" s="16" t="s">
        <v>204</v>
      </c>
      <c r="B221" s="39" t="s">
        <v>383</v>
      </c>
      <c r="C221" s="39" t="s">
        <v>384</v>
      </c>
      <c r="D221" s="40" t="s">
        <v>23</v>
      </c>
      <c r="E221" s="58" t="s">
        <v>385</v>
      </c>
      <c r="F221" s="41" t="s">
        <v>256</v>
      </c>
      <c r="G221" s="42">
        <v>2</v>
      </c>
      <c r="H221" s="43"/>
      <c r="I221" s="43">
        <f>ROUND(ROUND(H221,2)*ROUND(G221,3),2)</f>
        <v>0</v>
      </c>
      <c r="O221">
        <f>(I221*21)/100</f>
        <v>0</v>
      </c>
      <c r="P221" t="s">
        <v>22</v>
      </c>
    </row>
    <row r="222" spans="1:16" ht="12.75" customHeight="1" x14ac:dyDescent="0.2">
      <c r="A222" s="25" t="s">
        <v>47</v>
      </c>
      <c r="B222" s="44"/>
      <c r="C222" s="44"/>
      <c r="D222" s="44"/>
      <c r="E222" s="38" t="s">
        <v>23</v>
      </c>
      <c r="F222" s="44"/>
      <c r="G222" s="44"/>
      <c r="H222" s="44"/>
      <c r="I222" s="44"/>
    </row>
    <row r="223" spans="1:16" ht="12.75" customHeight="1" x14ac:dyDescent="0.2">
      <c r="A223" s="29" t="s">
        <v>48</v>
      </c>
      <c r="B223" s="44"/>
      <c r="C223" s="44"/>
      <c r="D223" s="44"/>
      <c r="E223" s="36" t="s">
        <v>23</v>
      </c>
      <c r="F223" s="44"/>
      <c r="G223" s="44"/>
      <c r="H223" s="44"/>
      <c r="I223" s="44"/>
    </row>
    <row r="224" spans="1:16" ht="12.75" customHeight="1" x14ac:dyDescent="0.2">
      <c r="A224" s="16" t="s">
        <v>44</v>
      </c>
      <c r="B224" s="20" t="s">
        <v>386</v>
      </c>
      <c r="C224" s="20" t="s">
        <v>387</v>
      </c>
      <c r="D224" s="16" t="s">
        <v>23</v>
      </c>
      <c r="E224" s="21" t="s">
        <v>388</v>
      </c>
      <c r="F224" s="22" t="s">
        <v>256</v>
      </c>
      <c r="G224" s="23">
        <v>2</v>
      </c>
      <c r="H224" s="24"/>
      <c r="I224" s="24">
        <f>ROUND(ROUND(H224,2)*ROUND(G224,3),2)</f>
        <v>0</v>
      </c>
      <c r="O224">
        <f>(I224*21)/100</f>
        <v>0</v>
      </c>
      <c r="P224" t="s">
        <v>22</v>
      </c>
    </row>
    <row r="225" spans="1:16" ht="12.75" customHeight="1" x14ac:dyDescent="0.2">
      <c r="A225" s="25" t="s">
        <v>47</v>
      </c>
      <c r="E225" s="26" t="s">
        <v>23</v>
      </c>
    </row>
    <row r="226" spans="1:16" ht="12.75" customHeight="1" x14ac:dyDescent="0.2">
      <c r="A226" s="29" t="s">
        <v>48</v>
      </c>
      <c r="E226" s="28" t="s">
        <v>23</v>
      </c>
    </row>
    <row r="227" spans="1:16" ht="12.75" customHeight="1" x14ac:dyDescent="0.2">
      <c r="A227" s="16" t="s">
        <v>204</v>
      </c>
      <c r="B227" s="39" t="s">
        <v>389</v>
      </c>
      <c r="C227" s="39" t="s">
        <v>390</v>
      </c>
      <c r="D227" s="40" t="s">
        <v>23</v>
      </c>
      <c r="E227" s="58" t="s">
        <v>391</v>
      </c>
      <c r="F227" s="41" t="s">
        <v>256</v>
      </c>
      <c r="G227" s="42">
        <v>2</v>
      </c>
      <c r="H227" s="43"/>
      <c r="I227" s="43">
        <f>ROUND(ROUND(H227,2)*ROUND(G227,3),2)</f>
        <v>0</v>
      </c>
      <c r="O227">
        <f>(I227*21)/100</f>
        <v>0</v>
      </c>
      <c r="P227" t="s">
        <v>22</v>
      </c>
    </row>
    <row r="228" spans="1:16" ht="12.75" customHeight="1" x14ac:dyDescent="0.2">
      <c r="A228" s="25" t="s">
        <v>47</v>
      </c>
      <c r="B228" s="44"/>
      <c r="C228" s="44"/>
      <c r="D228" s="44"/>
      <c r="E228" s="38" t="s">
        <v>23</v>
      </c>
      <c r="F228" s="44"/>
      <c r="G228" s="44"/>
      <c r="H228" s="44"/>
      <c r="I228" s="44"/>
    </row>
    <row r="229" spans="1:16" ht="12.75" customHeight="1" x14ac:dyDescent="0.2">
      <c r="A229" s="29" t="s">
        <v>48</v>
      </c>
      <c r="B229" s="44"/>
      <c r="C229" s="44"/>
      <c r="D229" s="44"/>
      <c r="E229" s="36" t="s">
        <v>23</v>
      </c>
      <c r="F229" s="44"/>
      <c r="G229" s="44"/>
      <c r="H229" s="44"/>
      <c r="I229" s="44"/>
    </row>
    <row r="230" spans="1:16" ht="12.75" customHeight="1" x14ac:dyDescent="0.2">
      <c r="A230" s="16" t="s">
        <v>44</v>
      </c>
      <c r="B230" s="20" t="s">
        <v>392</v>
      </c>
      <c r="C230" s="20" t="s">
        <v>393</v>
      </c>
      <c r="D230" s="16" t="s">
        <v>23</v>
      </c>
      <c r="E230" s="21" t="s">
        <v>394</v>
      </c>
      <c r="F230" s="22" t="s">
        <v>256</v>
      </c>
      <c r="G230" s="23">
        <v>14</v>
      </c>
      <c r="H230" s="24"/>
      <c r="I230" s="24">
        <f>ROUND(ROUND(H230,2)*ROUND(G230,3),2)</f>
        <v>0</v>
      </c>
      <c r="O230">
        <f>(I230*21)/100</f>
        <v>0</v>
      </c>
      <c r="P230" t="s">
        <v>22</v>
      </c>
    </row>
    <row r="231" spans="1:16" ht="12.75" customHeight="1" x14ac:dyDescent="0.2">
      <c r="A231" s="25" t="s">
        <v>47</v>
      </c>
      <c r="E231" s="26" t="s">
        <v>23</v>
      </c>
    </row>
    <row r="232" spans="1:16" ht="12.75" customHeight="1" x14ac:dyDescent="0.2">
      <c r="A232" s="29" t="s">
        <v>48</v>
      </c>
      <c r="E232" s="28" t="s">
        <v>23</v>
      </c>
    </row>
    <row r="233" spans="1:16" ht="12.75" customHeight="1" x14ac:dyDescent="0.2">
      <c r="A233" s="16" t="s">
        <v>204</v>
      </c>
      <c r="B233" s="39" t="s">
        <v>395</v>
      </c>
      <c r="C233" s="39" t="s">
        <v>396</v>
      </c>
      <c r="D233" s="40" t="s">
        <v>227</v>
      </c>
      <c r="E233" s="58" t="s">
        <v>397</v>
      </c>
      <c r="F233" s="41" t="s">
        <v>256</v>
      </c>
      <c r="G233" s="42">
        <v>14</v>
      </c>
      <c r="H233" s="43"/>
      <c r="I233" s="43">
        <f>ROUND(ROUND(H233,2)*ROUND(G233,3),2)</f>
        <v>0</v>
      </c>
      <c r="O233">
        <f>(I233*21)/100</f>
        <v>0</v>
      </c>
      <c r="P233" t="s">
        <v>22</v>
      </c>
    </row>
    <row r="234" spans="1:16" ht="12.75" customHeight="1" x14ac:dyDescent="0.2">
      <c r="A234" s="25" t="s">
        <v>47</v>
      </c>
      <c r="B234" s="44"/>
      <c r="C234" s="44"/>
      <c r="D234" s="44"/>
      <c r="E234" s="38" t="s">
        <v>398</v>
      </c>
      <c r="F234" s="44"/>
      <c r="G234" s="44"/>
      <c r="H234" s="44"/>
      <c r="I234" s="44"/>
    </row>
    <row r="235" spans="1:16" ht="12.75" customHeight="1" x14ac:dyDescent="0.2">
      <c r="A235" s="29" t="s">
        <v>48</v>
      </c>
      <c r="B235" s="44"/>
      <c r="C235" s="44"/>
      <c r="D235" s="44"/>
      <c r="E235" s="36" t="s">
        <v>23</v>
      </c>
      <c r="F235" s="44"/>
      <c r="G235" s="44"/>
      <c r="H235" s="44"/>
      <c r="I235" s="44"/>
    </row>
    <row r="236" spans="1:16" ht="12.75" customHeight="1" x14ac:dyDescent="0.2">
      <c r="A236" s="16" t="s">
        <v>44</v>
      </c>
      <c r="B236" s="20" t="s">
        <v>399</v>
      </c>
      <c r="C236" s="20" t="s">
        <v>400</v>
      </c>
      <c r="D236" s="16" t="s">
        <v>23</v>
      </c>
      <c r="E236" s="21" t="s">
        <v>401</v>
      </c>
      <c r="F236" s="22" t="s">
        <v>160</v>
      </c>
      <c r="G236" s="23">
        <v>24.33</v>
      </c>
      <c r="H236" s="24"/>
      <c r="I236" s="24">
        <f>ROUND(ROUND(H236,2)*ROUND(G236,3),2)</f>
        <v>0</v>
      </c>
      <c r="O236">
        <f>(I236*21)/100</f>
        <v>0</v>
      </c>
      <c r="P236" t="s">
        <v>22</v>
      </c>
    </row>
    <row r="237" spans="1:16" ht="12.75" customHeight="1" x14ac:dyDescent="0.2">
      <c r="A237" s="25" t="s">
        <v>47</v>
      </c>
      <c r="E237" s="26" t="s">
        <v>23</v>
      </c>
    </row>
    <row r="238" spans="1:16" ht="12.75" customHeight="1" x14ac:dyDescent="0.2">
      <c r="A238" s="29" t="s">
        <v>48</v>
      </c>
      <c r="E238" s="28" t="s">
        <v>23</v>
      </c>
    </row>
    <row r="239" spans="1:16" ht="12.75" customHeight="1" x14ac:dyDescent="0.2">
      <c r="A239" s="16" t="s">
        <v>44</v>
      </c>
      <c r="B239" s="20" t="s">
        <v>402</v>
      </c>
      <c r="C239" s="20" t="s">
        <v>403</v>
      </c>
      <c r="D239" s="16" t="s">
        <v>23</v>
      </c>
      <c r="E239" s="21" t="s">
        <v>404</v>
      </c>
      <c r="F239" s="22" t="s">
        <v>160</v>
      </c>
      <c r="G239" s="23">
        <v>293.33</v>
      </c>
      <c r="H239" s="24"/>
      <c r="I239" s="24">
        <f>ROUND(ROUND(H239,2)*ROUND(G239,3),2)</f>
        <v>0</v>
      </c>
      <c r="O239">
        <f>(I239*21)/100</f>
        <v>0</v>
      </c>
      <c r="P239" t="s">
        <v>22</v>
      </c>
    </row>
    <row r="240" spans="1:16" ht="12.75" customHeight="1" x14ac:dyDescent="0.2">
      <c r="A240" s="25" t="s">
        <v>47</v>
      </c>
      <c r="E240" s="26" t="s">
        <v>23</v>
      </c>
    </row>
    <row r="241" spans="1:16" ht="12.75" customHeight="1" x14ac:dyDescent="0.2">
      <c r="A241" s="29" t="s">
        <v>48</v>
      </c>
      <c r="E241" s="28" t="s">
        <v>405</v>
      </c>
    </row>
    <row r="242" spans="1:16" ht="12.75" customHeight="1" x14ac:dyDescent="0.2">
      <c r="A242" s="16" t="s">
        <v>44</v>
      </c>
      <c r="B242" s="20" t="s">
        <v>406</v>
      </c>
      <c r="C242" s="20" t="s">
        <v>407</v>
      </c>
      <c r="D242" s="16" t="s">
        <v>227</v>
      </c>
      <c r="E242" s="21" t="s">
        <v>408</v>
      </c>
      <c r="F242" s="22" t="s">
        <v>160</v>
      </c>
      <c r="G242" s="23">
        <v>293.33</v>
      </c>
      <c r="H242" s="24"/>
      <c r="I242" s="24">
        <f>ROUND(ROUND(H242,2)*ROUND(G242,3),2)</f>
        <v>0</v>
      </c>
      <c r="O242">
        <f>(I242*21)/100</f>
        <v>0</v>
      </c>
      <c r="P242" t="s">
        <v>22</v>
      </c>
    </row>
    <row r="243" spans="1:16" ht="12.75" customHeight="1" x14ac:dyDescent="0.2">
      <c r="A243" s="25" t="s">
        <v>47</v>
      </c>
      <c r="E243" s="26" t="s">
        <v>23</v>
      </c>
    </row>
    <row r="244" spans="1:16" ht="12.75" customHeight="1" x14ac:dyDescent="0.2">
      <c r="A244" s="29" t="s">
        <v>48</v>
      </c>
      <c r="E244" s="28" t="s">
        <v>405</v>
      </c>
    </row>
    <row r="245" spans="1:16" ht="12.75" customHeight="1" x14ac:dyDescent="0.2">
      <c r="A245" s="16" t="s">
        <v>44</v>
      </c>
      <c r="B245" s="20" t="s">
        <v>409</v>
      </c>
      <c r="C245" s="20" t="s">
        <v>410</v>
      </c>
      <c r="D245" s="16" t="s">
        <v>23</v>
      </c>
      <c r="E245" s="21" t="s">
        <v>411</v>
      </c>
      <c r="F245" s="22" t="s">
        <v>160</v>
      </c>
      <c r="G245" s="23">
        <v>269</v>
      </c>
      <c r="H245" s="24"/>
      <c r="I245" s="24">
        <f>ROUND(ROUND(H245,2)*ROUND(G245,3),2)</f>
        <v>0</v>
      </c>
      <c r="O245">
        <f>(I245*21)/100</f>
        <v>0</v>
      </c>
      <c r="P245" t="s">
        <v>22</v>
      </c>
    </row>
    <row r="246" spans="1:16" ht="12.75" customHeight="1" x14ac:dyDescent="0.2">
      <c r="A246" s="25" t="s">
        <v>47</v>
      </c>
      <c r="E246" s="26" t="s">
        <v>23</v>
      </c>
    </row>
    <row r="247" spans="1:16" ht="12.75" customHeight="1" x14ac:dyDescent="0.2">
      <c r="A247" s="29" t="s">
        <v>48</v>
      </c>
      <c r="E247" s="28" t="s">
        <v>23</v>
      </c>
    </row>
    <row r="248" spans="1:16" ht="12.75" customHeight="1" x14ac:dyDescent="0.2">
      <c r="A248" s="16" t="s">
        <v>44</v>
      </c>
      <c r="B248" s="20" t="s">
        <v>412</v>
      </c>
      <c r="C248" s="20" t="s">
        <v>413</v>
      </c>
      <c r="D248" s="16" t="s">
        <v>23</v>
      </c>
      <c r="E248" s="21" t="s">
        <v>414</v>
      </c>
      <c r="F248" s="22" t="s">
        <v>256</v>
      </c>
      <c r="G248" s="23">
        <v>14</v>
      </c>
      <c r="H248" s="24"/>
      <c r="I248" s="24">
        <f>ROUND(ROUND(H248,2)*ROUND(G248,3),2)</f>
        <v>0</v>
      </c>
      <c r="O248">
        <f>(I248*21)/100</f>
        <v>0</v>
      </c>
      <c r="P248" t="s">
        <v>22</v>
      </c>
    </row>
    <row r="249" spans="1:16" ht="12.75" customHeight="1" x14ac:dyDescent="0.2">
      <c r="A249" s="25" t="s">
        <v>47</v>
      </c>
      <c r="E249" s="26" t="s">
        <v>415</v>
      </c>
    </row>
    <row r="250" spans="1:16" ht="12.75" customHeight="1" x14ac:dyDescent="0.2">
      <c r="A250" s="29" t="s">
        <v>48</v>
      </c>
      <c r="E250" s="28" t="s">
        <v>23</v>
      </c>
    </row>
    <row r="251" spans="1:16" ht="12.75" customHeight="1" x14ac:dyDescent="0.2">
      <c r="A251" s="16" t="s">
        <v>204</v>
      </c>
      <c r="B251" s="39" t="s">
        <v>416</v>
      </c>
      <c r="C251" s="39" t="s">
        <v>417</v>
      </c>
      <c r="D251" s="40" t="s">
        <v>23</v>
      </c>
      <c r="E251" s="58" t="s">
        <v>418</v>
      </c>
      <c r="F251" s="41" t="s">
        <v>256</v>
      </c>
      <c r="G251" s="42">
        <v>14</v>
      </c>
      <c r="H251" s="43"/>
      <c r="I251" s="43">
        <f>ROUND(ROUND(H251,2)*ROUND(G251,3),2)</f>
        <v>0</v>
      </c>
      <c r="O251">
        <f>(I251*21)/100</f>
        <v>0</v>
      </c>
      <c r="P251" t="s">
        <v>22</v>
      </c>
    </row>
    <row r="252" spans="1:16" ht="12.75" customHeight="1" x14ac:dyDescent="0.2">
      <c r="A252" s="25" t="s">
        <v>47</v>
      </c>
      <c r="B252" s="44"/>
      <c r="C252" s="44"/>
      <c r="D252" s="44"/>
      <c r="E252" s="38" t="s">
        <v>415</v>
      </c>
      <c r="F252" s="44"/>
      <c r="G252" s="44"/>
      <c r="H252" s="44"/>
      <c r="I252" s="44"/>
    </row>
    <row r="253" spans="1:16" ht="12.75" customHeight="1" x14ac:dyDescent="0.2">
      <c r="A253" s="29" t="s">
        <v>48</v>
      </c>
      <c r="B253" s="44"/>
      <c r="C253" s="44"/>
      <c r="D253" s="44"/>
      <c r="E253" s="36" t="s">
        <v>23</v>
      </c>
      <c r="F253" s="44"/>
      <c r="G253" s="44"/>
      <c r="H253" s="44"/>
      <c r="I253" s="44"/>
    </row>
    <row r="254" spans="1:16" ht="12.75" customHeight="1" x14ac:dyDescent="0.2">
      <c r="A254" s="16" t="s">
        <v>44</v>
      </c>
      <c r="B254" s="20" t="s">
        <v>419</v>
      </c>
      <c r="C254" s="20" t="s">
        <v>420</v>
      </c>
      <c r="D254" s="16" t="s">
        <v>23</v>
      </c>
      <c r="E254" s="21" t="s">
        <v>421</v>
      </c>
      <c r="F254" s="22" t="s">
        <v>256</v>
      </c>
      <c r="G254" s="23">
        <v>2</v>
      </c>
      <c r="H254" s="24"/>
      <c r="I254" s="24">
        <f>ROUND(ROUND(H254,2)*ROUND(G254,3),2)</f>
        <v>0</v>
      </c>
      <c r="O254">
        <f>(I254*21)/100</f>
        <v>0</v>
      </c>
      <c r="P254" t="s">
        <v>22</v>
      </c>
    </row>
    <row r="255" spans="1:16" ht="12.75" customHeight="1" x14ac:dyDescent="0.2">
      <c r="A255" s="25" t="s">
        <v>47</v>
      </c>
      <c r="E255" s="26" t="s">
        <v>415</v>
      </c>
    </row>
    <row r="256" spans="1:16" ht="12.75" customHeight="1" x14ac:dyDescent="0.2">
      <c r="A256" s="29" t="s">
        <v>48</v>
      </c>
      <c r="E256" s="28" t="s">
        <v>23</v>
      </c>
    </row>
    <row r="257" spans="1:16" ht="12.75" customHeight="1" x14ac:dyDescent="0.2">
      <c r="A257" s="16" t="s">
        <v>204</v>
      </c>
      <c r="B257" s="39" t="s">
        <v>422</v>
      </c>
      <c r="C257" s="39" t="s">
        <v>423</v>
      </c>
      <c r="D257" s="40" t="s">
        <v>23</v>
      </c>
      <c r="E257" s="58" t="s">
        <v>424</v>
      </c>
      <c r="F257" s="41" t="s">
        <v>256</v>
      </c>
      <c r="G257" s="42">
        <v>2</v>
      </c>
      <c r="H257" s="43"/>
      <c r="I257" s="43">
        <f>ROUND(ROUND(H257,2)*ROUND(G257,3),2)</f>
        <v>0</v>
      </c>
      <c r="O257">
        <f>(I257*21)/100</f>
        <v>0</v>
      </c>
      <c r="P257" t="s">
        <v>22</v>
      </c>
    </row>
    <row r="258" spans="1:16" ht="12.75" customHeight="1" x14ac:dyDescent="0.2">
      <c r="A258" s="25" t="s">
        <v>47</v>
      </c>
      <c r="B258" s="44"/>
      <c r="C258" s="44"/>
      <c r="D258" s="44"/>
      <c r="E258" s="38" t="s">
        <v>415</v>
      </c>
      <c r="F258" s="44"/>
      <c r="G258" s="44"/>
      <c r="H258" s="44"/>
      <c r="I258" s="44"/>
    </row>
    <row r="259" spans="1:16" ht="12.75" customHeight="1" x14ac:dyDescent="0.2">
      <c r="A259" s="29" t="s">
        <v>48</v>
      </c>
      <c r="B259" s="44"/>
      <c r="C259" s="44"/>
      <c r="D259" s="44"/>
      <c r="E259" s="36" t="s">
        <v>23</v>
      </c>
      <c r="F259" s="44"/>
      <c r="G259" s="44"/>
      <c r="H259" s="44"/>
      <c r="I259" s="44"/>
    </row>
    <row r="260" spans="1:16" ht="12.75" customHeight="1" x14ac:dyDescent="0.2">
      <c r="A260" s="16" t="s">
        <v>44</v>
      </c>
      <c r="B260" s="20" t="s">
        <v>425</v>
      </c>
      <c r="C260" s="20" t="s">
        <v>426</v>
      </c>
      <c r="D260" s="16" t="s">
        <v>23</v>
      </c>
      <c r="E260" s="21" t="s">
        <v>427</v>
      </c>
      <c r="F260" s="22" t="s">
        <v>256</v>
      </c>
      <c r="G260" s="23">
        <v>2</v>
      </c>
      <c r="H260" s="24"/>
      <c r="I260" s="24">
        <f>ROUND(ROUND(H260,2)*ROUND(G260,3),2)</f>
        <v>0</v>
      </c>
      <c r="O260">
        <f>(I260*21)/100</f>
        <v>0</v>
      </c>
      <c r="P260" t="s">
        <v>22</v>
      </c>
    </row>
    <row r="261" spans="1:16" ht="12.75" customHeight="1" x14ac:dyDescent="0.2">
      <c r="A261" s="25" t="s">
        <v>47</v>
      </c>
      <c r="E261" s="26" t="s">
        <v>23</v>
      </c>
    </row>
    <row r="262" spans="1:16" ht="12.75" customHeight="1" x14ac:dyDescent="0.2">
      <c r="A262" s="29" t="s">
        <v>48</v>
      </c>
      <c r="E262" s="28" t="s">
        <v>23</v>
      </c>
    </row>
    <row r="263" spans="1:16" ht="12.75" customHeight="1" x14ac:dyDescent="0.2">
      <c r="A263" s="16" t="s">
        <v>204</v>
      </c>
      <c r="B263" s="39" t="s">
        <v>428</v>
      </c>
      <c r="C263" s="39" t="s">
        <v>429</v>
      </c>
      <c r="D263" s="40" t="s">
        <v>23</v>
      </c>
      <c r="E263" s="58" t="s">
        <v>430</v>
      </c>
      <c r="F263" s="41" t="s">
        <v>256</v>
      </c>
      <c r="G263" s="42">
        <v>2</v>
      </c>
      <c r="H263" s="43"/>
      <c r="I263" s="43">
        <f>ROUND(ROUND(H263,2)*ROUND(G263,3),2)</f>
        <v>0</v>
      </c>
      <c r="O263">
        <f>(I263*21)/100</f>
        <v>0</v>
      </c>
      <c r="P263" t="s">
        <v>22</v>
      </c>
    </row>
    <row r="264" spans="1:16" ht="12.75" customHeight="1" x14ac:dyDescent="0.2">
      <c r="A264" s="25" t="s">
        <v>47</v>
      </c>
      <c r="B264" s="44"/>
      <c r="C264" s="44"/>
      <c r="D264" s="44"/>
      <c r="E264" s="38" t="s">
        <v>23</v>
      </c>
      <c r="F264" s="44"/>
      <c r="G264" s="44"/>
      <c r="H264" s="44"/>
      <c r="I264" s="44"/>
    </row>
    <row r="265" spans="1:16" ht="12.75" customHeight="1" x14ac:dyDescent="0.2">
      <c r="A265" s="27" t="s">
        <v>48</v>
      </c>
      <c r="B265" s="44"/>
      <c r="C265" s="44"/>
      <c r="D265" s="44"/>
      <c r="E265" s="36" t="s">
        <v>23</v>
      </c>
      <c r="F265" s="44"/>
      <c r="G265" s="44"/>
      <c r="H265" s="44"/>
      <c r="I265" s="44"/>
    </row>
    <row r="266" spans="1:16" ht="12.75" customHeight="1" x14ac:dyDescent="0.2">
      <c r="A266" s="5" t="s">
        <v>41</v>
      </c>
      <c r="B266" s="5"/>
      <c r="C266" s="30" t="s">
        <v>38</v>
      </c>
      <c r="D266" s="5"/>
      <c r="E266" s="18" t="s">
        <v>431</v>
      </c>
      <c r="F266" s="5"/>
      <c r="G266" s="5"/>
      <c r="H266" s="5"/>
      <c r="I266" s="31">
        <f>0+I267+I270+I273+I276+I279+I282+I285+I288+I291+I294+I297+I300+I303</f>
        <v>0</v>
      </c>
    </row>
    <row r="267" spans="1:16" ht="12.75" customHeight="1" x14ac:dyDescent="0.2">
      <c r="A267" s="16" t="s">
        <v>44</v>
      </c>
      <c r="B267" s="20" t="s">
        <v>432</v>
      </c>
      <c r="C267" s="20" t="s">
        <v>433</v>
      </c>
      <c r="D267" s="16" t="s">
        <v>227</v>
      </c>
      <c r="E267" s="21" t="s">
        <v>434</v>
      </c>
      <c r="F267" s="22" t="s">
        <v>256</v>
      </c>
      <c r="G267" s="23">
        <v>1</v>
      </c>
      <c r="H267" s="24"/>
      <c r="I267" s="24">
        <f>ROUND(ROUND(H267,2)*ROUND(G267,3),2)</f>
        <v>0</v>
      </c>
      <c r="O267">
        <f>(I267*21)/100</f>
        <v>0</v>
      </c>
      <c r="P267" t="s">
        <v>22</v>
      </c>
    </row>
    <row r="268" spans="1:16" ht="38.25" customHeight="1" x14ac:dyDescent="0.2">
      <c r="A268" s="25" t="s">
        <v>47</v>
      </c>
      <c r="E268" s="26" t="s">
        <v>435</v>
      </c>
    </row>
    <row r="269" spans="1:16" ht="12.75" customHeight="1" x14ac:dyDescent="0.2">
      <c r="A269" s="29" t="s">
        <v>48</v>
      </c>
      <c r="E269" s="28" t="s">
        <v>23</v>
      </c>
    </row>
    <row r="270" spans="1:16" ht="12.75" customHeight="1" x14ac:dyDescent="0.2">
      <c r="A270" s="16" t="s">
        <v>204</v>
      </c>
      <c r="B270" s="20" t="s">
        <v>436</v>
      </c>
      <c r="C270" s="20" t="s">
        <v>437</v>
      </c>
      <c r="D270" s="16" t="s">
        <v>227</v>
      </c>
      <c r="E270" s="21" t="s">
        <v>438</v>
      </c>
      <c r="F270" s="22" t="s">
        <v>165</v>
      </c>
      <c r="G270" s="23">
        <v>7.4999999999999997E-2</v>
      </c>
      <c r="H270" s="24"/>
      <c r="I270" s="24">
        <f>ROUND(ROUND(H270,2)*ROUND(G270,3),2)</f>
        <v>0</v>
      </c>
      <c r="O270">
        <f>(I270*21)/100</f>
        <v>0</v>
      </c>
      <c r="P270" t="s">
        <v>22</v>
      </c>
    </row>
    <row r="271" spans="1:16" ht="12.75" customHeight="1" x14ac:dyDescent="0.2">
      <c r="A271" s="25" t="s">
        <v>47</v>
      </c>
      <c r="E271" s="26" t="s">
        <v>23</v>
      </c>
    </row>
    <row r="272" spans="1:16" ht="12.75" customHeight="1" x14ac:dyDescent="0.2">
      <c r="A272" s="29" t="s">
        <v>48</v>
      </c>
      <c r="E272" s="28" t="s">
        <v>23</v>
      </c>
    </row>
    <row r="273" spans="1:16" ht="12.75" customHeight="1" x14ac:dyDescent="0.2">
      <c r="A273" s="16" t="s">
        <v>44</v>
      </c>
      <c r="B273" s="20" t="s">
        <v>439</v>
      </c>
      <c r="C273" s="20" t="s">
        <v>440</v>
      </c>
      <c r="D273" s="16" t="s">
        <v>23</v>
      </c>
      <c r="E273" s="21" t="s">
        <v>441</v>
      </c>
      <c r="F273" s="22" t="s">
        <v>139</v>
      </c>
      <c r="G273" s="23">
        <v>1</v>
      </c>
      <c r="H273" s="24"/>
      <c r="I273" s="24">
        <f>ROUND(ROUND(H273,2)*ROUND(G273,3),2)</f>
        <v>0</v>
      </c>
      <c r="O273">
        <f>(I273*21)/100</f>
        <v>0</v>
      </c>
      <c r="P273" t="s">
        <v>22</v>
      </c>
    </row>
    <row r="274" spans="1:16" ht="25.5" customHeight="1" x14ac:dyDescent="0.2">
      <c r="A274" s="25" t="s">
        <v>47</v>
      </c>
      <c r="E274" s="26" t="s">
        <v>442</v>
      </c>
    </row>
    <row r="275" spans="1:16" ht="12.75" customHeight="1" x14ac:dyDescent="0.2">
      <c r="A275" s="29" t="s">
        <v>48</v>
      </c>
      <c r="E275" s="28" t="s">
        <v>23</v>
      </c>
    </row>
    <row r="276" spans="1:16" ht="12.75" customHeight="1" x14ac:dyDescent="0.2">
      <c r="A276" s="16" t="s">
        <v>44</v>
      </c>
      <c r="B276" s="20" t="s">
        <v>443</v>
      </c>
      <c r="C276" s="20" t="s">
        <v>444</v>
      </c>
      <c r="D276" s="16" t="s">
        <v>227</v>
      </c>
      <c r="E276" s="21" t="s">
        <v>445</v>
      </c>
      <c r="F276" s="22" t="s">
        <v>144</v>
      </c>
      <c r="G276" s="23">
        <v>300</v>
      </c>
      <c r="H276" s="24"/>
      <c r="I276" s="24">
        <f>ROUND(ROUND(H276,2)*ROUND(G276,3),2)</f>
        <v>0</v>
      </c>
      <c r="O276">
        <f>(I276*21)/100</f>
        <v>0</v>
      </c>
      <c r="P276" t="s">
        <v>22</v>
      </c>
    </row>
    <row r="277" spans="1:16" ht="12.75" customHeight="1" x14ac:dyDescent="0.2">
      <c r="A277" s="25" t="s">
        <v>47</v>
      </c>
      <c r="E277" s="26" t="s">
        <v>23</v>
      </c>
    </row>
    <row r="278" spans="1:16" ht="12.75" customHeight="1" x14ac:dyDescent="0.2">
      <c r="A278" s="29" t="s">
        <v>48</v>
      </c>
      <c r="E278" s="28" t="s">
        <v>23</v>
      </c>
    </row>
    <row r="279" spans="1:16" ht="12.75" customHeight="1" x14ac:dyDescent="0.2">
      <c r="A279" s="16" t="s">
        <v>44</v>
      </c>
      <c r="B279" s="20" t="s">
        <v>446</v>
      </c>
      <c r="C279" s="20" t="s">
        <v>447</v>
      </c>
      <c r="D279" s="16" t="s">
        <v>23</v>
      </c>
      <c r="E279" s="21" t="s">
        <v>448</v>
      </c>
      <c r="F279" s="22" t="s">
        <v>160</v>
      </c>
      <c r="G279" s="23">
        <v>50</v>
      </c>
      <c r="H279" s="24"/>
      <c r="I279" s="24">
        <f>ROUND(ROUND(H279,2)*ROUND(G279,3),2)</f>
        <v>0</v>
      </c>
      <c r="O279">
        <f>(I279*21)/100</f>
        <v>0</v>
      </c>
      <c r="P279" t="s">
        <v>22</v>
      </c>
    </row>
    <row r="280" spans="1:16" ht="12.75" customHeight="1" x14ac:dyDescent="0.2">
      <c r="A280" s="25" t="s">
        <v>47</v>
      </c>
      <c r="E280" s="26" t="s">
        <v>449</v>
      </c>
    </row>
    <row r="281" spans="1:16" ht="12.75" customHeight="1" x14ac:dyDescent="0.2">
      <c r="A281" s="29" t="s">
        <v>48</v>
      </c>
      <c r="E281" s="28" t="s">
        <v>23</v>
      </c>
    </row>
    <row r="282" spans="1:16" ht="12.75" customHeight="1" x14ac:dyDescent="0.2">
      <c r="A282" s="16" t="s">
        <v>44</v>
      </c>
      <c r="B282" s="20" t="s">
        <v>450</v>
      </c>
      <c r="C282" s="20" t="s">
        <v>451</v>
      </c>
      <c r="D282" s="16" t="s">
        <v>23</v>
      </c>
      <c r="E282" s="21" t="s">
        <v>452</v>
      </c>
      <c r="F282" s="22" t="s">
        <v>256</v>
      </c>
      <c r="G282" s="23">
        <v>1</v>
      </c>
      <c r="H282" s="24"/>
      <c r="I282" s="24">
        <f>ROUND(ROUND(H282,2)*ROUND(G282,3),2)</f>
        <v>0</v>
      </c>
      <c r="O282">
        <f>(I282*21)/100</f>
        <v>0</v>
      </c>
      <c r="P282" t="s">
        <v>22</v>
      </c>
    </row>
    <row r="283" spans="1:16" ht="12.75" customHeight="1" x14ac:dyDescent="0.2">
      <c r="A283" s="25" t="s">
        <v>47</v>
      </c>
      <c r="E283" s="26" t="s">
        <v>453</v>
      </c>
    </row>
    <row r="284" spans="1:16" ht="12.75" customHeight="1" x14ac:dyDescent="0.2">
      <c r="A284" s="29" t="s">
        <v>48</v>
      </c>
      <c r="E284" s="28" t="s">
        <v>23</v>
      </c>
    </row>
    <row r="285" spans="1:16" ht="12.75" customHeight="1" x14ac:dyDescent="0.2">
      <c r="A285" s="16" t="s">
        <v>44</v>
      </c>
      <c r="B285" s="20" t="s">
        <v>454</v>
      </c>
      <c r="C285" s="20" t="s">
        <v>455</v>
      </c>
      <c r="D285" s="16" t="s">
        <v>23</v>
      </c>
      <c r="E285" s="21" t="s">
        <v>456</v>
      </c>
      <c r="F285" s="22" t="s">
        <v>196</v>
      </c>
      <c r="G285" s="23">
        <v>195.977</v>
      </c>
      <c r="H285" s="24"/>
      <c r="I285" s="24">
        <f>ROUND(ROUND(H285,2)*ROUND(G285,3),2)</f>
        <v>0</v>
      </c>
      <c r="O285">
        <f>(I285*21)/100</f>
        <v>0</v>
      </c>
      <c r="P285" t="s">
        <v>22</v>
      </c>
    </row>
    <row r="286" spans="1:16" ht="25.5" customHeight="1" x14ac:dyDescent="0.2">
      <c r="A286" s="25" t="s">
        <v>47</v>
      </c>
      <c r="E286" s="26" t="s">
        <v>457</v>
      </c>
    </row>
    <row r="287" spans="1:16" ht="12.75" customHeight="1" x14ac:dyDescent="0.2">
      <c r="A287" s="29" t="s">
        <v>48</v>
      </c>
      <c r="E287" s="28" t="s">
        <v>23</v>
      </c>
    </row>
    <row r="288" spans="1:16" ht="12.75" customHeight="1" x14ac:dyDescent="0.2">
      <c r="A288" s="16" t="s">
        <v>44</v>
      </c>
      <c r="B288" s="20" t="s">
        <v>458</v>
      </c>
      <c r="C288" s="20" t="s">
        <v>459</v>
      </c>
      <c r="D288" s="16" t="s">
        <v>23</v>
      </c>
      <c r="E288" s="21" t="s">
        <v>460</v>
      </c>
      <c r="F288" s="22" t="s">
        <v>196</v>
      </c>
      <c r="G288" s="23">
        <v>195.976</v>
      </c>
      <c r="H288" s="24"/>
      <c r="I288" s="24">
        <f>ROUND(ROUND(H288,2)*ROUND(G288,3),2)</f>
        <v>0</v>
      </c>
      <c r="O288">
        <f>(I288*21)/100</f>
        <v>0</v>
      </c>
      <c r="P288" t="s">
        <v>22</v>
      </c>
    </row>
    <row r="289" spans="1:16" ht="25.5" customHeight="1" x14ac:dyDescent="0.2">
      <c r="A289" s="25" t="s">
        <v>47</v>
      </c>
      <c r="E289" s="26" t="s">
        <v>461</v>
      </c>
    </row>
    <row r="290" spans="1:16" ht="12.75" customHeight="1" x14ac:dyDescent="0.2">
      <c r="A290" s="29" t="s">
        <v>48</v>
      </c>
      <c r="E290" s="28" t="s">
        <v>462</v>
      </c>
    </row>
    <row r="291" spans="1:16" ht="12.75" customHeight="1" x14ac:dyDescent="0.2">
      <c r="A291" s="16" t="s">
        <v>44</v>
      </c>
      <c r="B291" s="20" t="s">
        <v>463</v>
      </c>
      <c r="C291" s="20" t="s">
        <v>464</v>
      </c>
      <c r="D291" s="16" t="s">
        <v>23</v>
      </c>
      <c r="E291" s="21" t="s">
        <v>465</v>
      </c>
      <c r="F291" s="22" t="s">
        <v>196</v>
      </c>
      <c r="G291" s="23">
        <v>194.126</v>
      </c>
      <c r="H291" s="24"/>
      <c r="I291" s="24">
        <f>ROUND(ROUND(H291,2)*ROUND(G291,3),2)</f>
        <v>0</v>
      </c>
      <c r="O291">
        <f>(I291*21)/100</f>
        <v>0</v>
      </c>
      <c r="P291" t="s">
        <v>22</v>
      </c>
    </row>
    <row r="292" spans="1:16" ht="12.75" customHeight="1" x14ac:dyDescent="0.2">
      <c r="A292" s="25" t="s">
        <v>47</v>
      </c>
      <c r="E292" s="26" t="s">
        <v>23</v>
      </c>
    </row>
    <row r="293" spans="1:16" ht="12.75" customHeight="1" x14ac:dyDescent="0.2">
      <c r="A293" s="29" t="s">
        <v>48</v>
      </c>
      <c r="E293" s="28" t="s">
        <v>466</v>
      </c>
    </row>
    <row r="294" spans="1:16" ht="12.75" customHeight="1" x14ac:dyDescent="0.2">
      <c r="A294" s="16" t="s">
        <v>44</v>
      </c>
      <c r="B294" s="20" t="s">
        <v>467</v>
      </c>
      <c r="C294" s="20" t="s">
        <v>468</v>
      </c>
      <c r="D294" s="16" t="s">
        <v>23</v>
      </c>
      <c r="E294" s="21" t="s">
        <v>469</v>
      </c>
      <c r="F294" s="22" t="s">
        <v>196</v>
      </c>
      <c r="G294" s="23">
        <v>0.16500000000000001</v>
      </c>
      <c r="H294" s="24"/>
      <c r="I294" s="24">
        <f>ROUND(ROUND(H294,2)*ROUND(G294,3),2)</f>
        <v>0</v>
      </c>
      <c r="O294">
        <f>(I294*21)/100</f>
        <v>0</v>
      </c>
      <c r="P294" t="s">
        <v>22</v>
      </c>
    </row>
    <row r="295" spans="1:16" ht="12.75" customHeight="1" x14ac:dyDescent="0.2">
      <c r="A295" s="25" t="s">
        <v>47</v>
      </c>
      <c r="E295" s="26" t="s">
        <v>470</v>
      </c>
    </row>
    <row r="296" spans="1:16" ht="12.75" customHeight="1" x14ac:dyDescent="0.2">
      <c r="A296" s="29" t="s">
        <v>48</v>
      </c>
      <c r="E296" s="28" t="s">
        <v>23</v>
      </c>
    </row>
    <row r="297" spans="1:16" ht="12.75" customHeight="1" x14ac:dyDescent="0.2">
      <c r="A297" s="16" t="s">
        <v>44</v>
      </c>
      <c r="B297" s="20" t="s">
        <v>471</v>
      </c>
      <c r="C297" s="20" t="s">
        <v>472</v>
      </c>
      <c r="D297" s="16" t="s">
        <v>23</v>
      </c>
      <c r="E297" s="21" t="s">
        <v>473</v>
      </c>
      <c r="F297" s="22" t="s">
        <v>196</v>
      </c>
      <c r="G297" s="23">
        <v>99.361000000000004</v>
      </c>
      <c r="H297" s="24"/>
      <c r="I297" s="24">
        <f>ROUND(ROUND(H297,2)*ROUND(G297,3),2)</f>
        <v>0</v>
      </c>
      <c r="O297">
        <f>(I297*21)/100</f>
        <v>0</v>
      </c>
      <c r="P297" t="s">
        <v>22</v>
      </c>
    </row>
    <row r="298" spans="1:16" ht="12.75" customHeight="1" x14ac:dyDescent="0.2">
      <c r="A298" s="25" t="s">
        <v>47</v>
      </c>
      <c r="E298" s="26" t="s">
        <v>474</v>
      </c>
    </row>
    <row r="299" spans="1:16" ht="12.75" customHeight="1" x14ac:dyDescent="0.2">
      <c r="A299" s="29" t="s">
        <v>48</v>
      </c>
      <c r="E299" s="28" t="s">
        <v>475</v>
      </c>
    </row>
    <row r="300" spans="1:16" ht="12.75" customHeight="1" x14ac:dyDescent="0.2">
      <c r="A300" s="16" t="s">
        <v>44</v>
      </c>
      <c r="B300" s="20" t="s">
        <v>476</v>
      </c>
      <c r="C300" s="20" t="s">
        <v>477</v>
      </c>
      <c r="D300" s="16" t="s">
        <v>23</v>
      </c>
      <c r="E300" s="21" t="s">
        <v>478</v>
      </c>
      <c r="F300" s="22" t="s">
        <v>196</v>
      </c>
      <c r="G300" s="23">
        <v>94.59</v>
      </c>
      <c r="H300" s="24"/>
      <c r="I300" s="24">
        <f>ROUND(ROUND(H300,2)*ROUND(G300,3),2)</f>
        <v>0</v>
      </c>
      <c r="O300">
        <f>(I300*21)/100</f>
        <v>0</v>
      </c>
      <c r="P300" t="s">
        <v>22</v>
      </c>
    </row>
    <row r="301" spans="1:16" ht="12.75" customHeight="1" x14ac:dyDescent="0.2">
      <c r="A301" s="25" t="s">
        <v>47</v>
      </c>
      <c r="E301" s="26" t="s">
        <v>479</v>
      </c>
    </row>
    <row r="302" spans="1:16" ht="12.75" customHeight="1" x14ac:dyDescent="0.2">
      <c r="A302" s="29" t="s">
        <v>48</v>
      </c>
      <c r="E302" s="28" t="s">
        <v>23</v>
      </c>
    </row>
    <row r="303" spans="1:16" ht="12.75" customHeight="1" x14ac:dyDescent="0.2">
      <c r="A303" s="16" t="s">
        <v>44</v>
      </c>
      <c r="B303" s="20" t="s">
        <v>480</v>
      </c>
      <c r="C303" s="20" t="s">
        <v>481</v>
      </c>
      <c r="D303" s="16" t="s">
        <v>23</v>
      </c>
      <c r="E303" s="21" t="s">
        <v>482</v>
      </c>
      <c r="F303" s="22" t="s">
        <v>196</v>
      </c>
      <c r="G303" s="23">
        <v>8.0038750000000007</v>
      </c>
      <c r="H303" s="24"/>
      <c r="I303" s="24">
        <f>ROUND(ROUND(H303,2)*ROUND(G303,3),2)</f>
        <v>0</v>
      </c>
      <c r="O303">
        <f>(I303*21)/100</f>
        <v>0</v>
      </c>
      <c r="P303" t="s">
        <v>22</v>
      </c>
    </row>
    <row r="304" spans="1:16" ht="12.75" customHeight="1" x14ac:dyDescent="0.2">
      <c r="A304" s="25" t="s">
        <v>47</v>
      </c>
      <c r="E304" s="26" t="s">
        <v>483</v>
      </c>
    </row>
    <row r="305" spans="1:5" ht="12.75" customHeight="1" x14ac:dyDescent="0.2">
      <c r="A305" s="27" t="s">
        <v>48</v>
      </c>
      <c r="E305" s="28" t="s">
        <v>23</v>
      </c>
    </row>
  </sheetData>
  <sheetProtection formatColumns="0" selectLockedCell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8"/>
  <sheetViews>
    <sheetView topLeftCell="B1" zoomScaleNormal="100" workbookViewId="0">
      <pane ySplit="7" topLeftCell="A8" activePane="bottomLeft" state="frozen"/>
      <selection pane="bottomLeft" activeCell="E216" sqref="E216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P2" t="s">
        <v>21</v>
      </c>
    </row>
    <row r="3" spans="1:16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484</v>
      </c>
      <c r="I3" s="32">
        <f>0+I8+I12+I88+I98+I120+I148+I296</f>
        <v>0</v>
      </c>
      <c r="O3" t="s">
        <v>18</v>
      </c>
      <c r="P3" t="s">
        <v>22</v>
      </c>
    </row>
    <row r="4" spans="1:16" ht="15" customHeight="1" x14ac:dyDescent="0.2">
      <c r="A4" t="s">
        <v>16</v>
      </c>
      <c r="B4" s="12" t="s">
        <v>17</v>
      </c>
      <c r="C4" s="65" t="s">
        <v>484</v>
      </c>
      <c r="D4" s="66"/>
      <c r="E4" s="13" t="s">
        <v>485</v>
      </c>
      <c r="F4" s="5"/>
      <c r="G4" s="5"/>
      <c r="H4" s="14"/>
      <c r="I4" s="14"/>
      <c r="O4" t="s">
        <v>19</v>
      </c>
      <c r="P4" t="s">
        <v>22</v>
      </c>
    </row>
    <row r="5" spans="1:16" ht="12.75" customHeight="1" x14ac:dyDescent="0.2">
      <c r="A5" s="63" t="s">
        <v>24</v>
      </c>
      <c r="B5" s="63" t="s">
        <v>26</v>
      </c>
      <c r="C5" s="63" t="s">
        <v>28</v>
      </c>
      <c r="D5" s="63" t="s">
        <v>29</v>
      </c>
      <c r="E5" s="63" t="s">
        <v>30</v>
      </c>
      <c r="F5" s="63" t="s">
        <v>32</v>
      </c>
      <c r="G5" s="63" t="s">
        <v>34</v>
      </c>
      <c r="H5" s="63" t="s">
        <v>36</v>
      </c>
      <c r="I5" s="63"/>
      <c r="O5" t="s">
        <v>20</v>
      </c>
      <c r="P5" t="s">
        <v>22</v>
      </c>
    </row>
    <row r="6" spans="1:16" ht="12.75" customHeight="1" x14ac:dyDescent="0.2">
      <c r="A6" s="63"/>
      <c r="B6" s="63"/>
      <c r="C6" s="63"/>
      <c r="D6" s="63"/>
      <c r="E6" s="63"/>
      <c r="F6" s="63"/>
      <c r="G6" s="63"/>
      <c r="H6" s="11" t="s">
        <v>37</v>
      </c>
      <c r="I6" s="11" t="s">
        <v>39</v>
      </c>
    </row>
    <row r="7" spans="1:16" ht="12.75" customHeight="1" x14ac:dyDescent="0.2">
      <c r="A7" s="11" t="s">
        <v>25</v>
      </c>
      <c r="B7" s="11" t="s">
        <v>27</v>
      </c>
      <c r="C7" s="11" t="s">
        <v>22</v>
      </c>
      <c r="D7" s="11" t="s">
        <v>21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6" ht="12.75" customHeight="1" x14ac:dyDescent="0.2">
      <c r="A8" s="14" t="s">
        <v>41</v>
      </c>
      <c r="B8" s="14"/>
      <c r="C8" s="17" t="s">
        <v>25</v>
      </c>
      <c r="D8" s="14"/>
      <c r="E8" s="18" t="s">
        <v>136</v>
      </c>
      <c r="F8" s="14"/>
      <c r="G8" s="14"/>
      <c r="H8" s="14"/>
      <c r="I8" s="19">
        <f>0+I9</f>
        <v>0</v>
      </c>
    </row>
    <row r="9" spans="1:16" ht="12.75" customHeight="1" x14ac:dyDescent="0.2">
      <c r="A9" s="16" t="s">
        <v>44</v>
      </c>
      <c r="B9" s="20" t="s">
        <v>27</v>
      </c>
      <c r="C9" s="20" t="s">
        <v>137</v>
      </c>
      <c r="D9" s="16" t="s">
        <v>23</v>
      </c>
      <c r="E9" s="21" t="s">
        <v>138</v>
      </c>
      <c r="F9" s="22" t="s">
        <v>139</v>
      </c>
      <c r="G9" s="23">
        <v>6</v>
      </c>
      <c r="H9" s="24"/>
      <c r="I9" s="24">
        <f>ROUND(ROUND(H9,2)*ROUND(G9,3),2)</f>
        <v>0</v>
      </c>
      <c r="O9">
        <f>(I9*21)/100</f>
        <v>0</v>
      </c>
      <c r="P9" t="s">
        <v>22</v>
      </c>
    </row>
    <row r="10" spans="1:16" ht="12.75" customHeight="1" x14ac:dyDescent="0.2">
      <c r="A10" s="25" t="s">
        <v>47</v>
      </c>
      <c r="E10" s="26" t="s">
        <v>140</v>
      </c>
    </row>
    <row r="11" spans="1:16" ht="12.75" customHeight="1" x14ac:dyDescent="0.2">
      <c r="A11" s="27" t="s">
        <v>48</v>
      </c>
      <c r="E11" s="28" t="s">
        <v>23</v>
      </c>
    </row>
    <row r="12" spans="1:16" ht="12.75" customHeight="1" x14ac:dyDescent="0.2">
      <c r="A12" s="5" t="s">
        <v>41</v>
      </c>
      <c r="B12" s="5"/>
      <c r="C12" s="30" t="s">
        <v>27</v>
      </c>
      <c r="D12" s="5"/>
      <c r="E12" s="18" t="s">
        <v>141</v>
      </c>
      <c r="F12" s="5"/>
      <c r="G12" s="5"/>
      <c r="H12" s="5"/>
      <c r="I12" s="31">
        <f>0+I13+I16+I19+I22+I25+I28+I31+I34+I37+I40+I43+I46+I49+I52+I55+I58+I61+I64+I67+I70+I73+I76+I79+I82+I85</f>
        <v>0</v>
      </c>
    </row>
    <row r="13" spans="1:16" ht="12.75" customHeight="1" x14ac:dyDescent="0.2">
      <c r="A13" s="16" t="s">
        <v>44</v>
      </c>
      <c r="B13" s="20" t="s">
        <v>22</v>
      </c>
      <c r="C13" s="20" t="s">
        <v>486</v>
      </c>
      <c r="D13" s="16" t="s">
        <v>23</v>
      </c>
      <c r="E13" s="21" t="s">
        <v>487</v>
      </c>
      <c r="F13" s="22" t="s">
        <v>144</v>
      </c>
      <c r="G13" s="23">
        <v>3.0870000000000002</v>
      </c>
      <c r="H13" s="24"/>
      <c r="I13" s="24">
        <f>ROUND(ROUND(H13,2)*ROUND(G13,3),2)</f>
        <v>0</v>
      </c>
      <c r="O13">
        <f>(I13*21)/100</f>
        <v>0</v>
      </c>
      <c r="P13" t="s">
        <v>22</v>
      </c>
    </row>
    <row r="14" spans="1:16" ht="12.75" customHeight="1" x14ac:dyDescent="0.2">
      <c r="A14" s="25" t="s">
        <v>47</v>
      </c>
      <c r="E14" s="26" t="s">
        <v>488</v>
      </c>
    </row>
    <row r="15" spans="1:16" ht="12.75" customHeight="1" x14ac:dyDescent="0.2">
      <c r="A15" s="29" t="s">
        <v>48</v>
      </c>
      <c r="E15" s="28" t="s">
        <v>489</v>
      </c>
    </row>
    <row r="16" spans="1:16" ht="12.75" customHeight="1" x14ac:dyDescent="0.2">
      <c r="A16" s="16" t="s">
        <v>44</v>
      </c>
      <c r="B16" s="20" t="s">
        <v>21</v>
      </c>
      <c r="C16" s="20" t="s">
        <v>142</v>
      </c>
      <c r="D16" s="16" t="s">
        <v>23</v>
      </c>
      <c r="E16" s="21" t="s">
        <v>143</v>
      </c>
      <c r="F16" s="22" t="s">
        <v>144</v>
      </c>
      <c r="G16" s="23">
        <v>287.07299999999998</v>
      </c>
      <c r="H16" s="24"/>
      <c r="I16" s="24">
        <f>ROUND(ROUND(H16,2)*ROUND(G16,3),2)</f>
        <v>0</v>
      </c>
      <c r="O16">
        <f>(I16*21)/100</f>
        <v>0</v>
      </c>
      <c r="P16" t="s">
        <v>22</v>
      </c>
    </row>
    <row r="17" spans="1:16" ht="12.75" customHeight="1" x14ac:dyDescent="0.2">
      <c r="A17" s="25" t="s">
        <v>47</v>
      </c>
      <c r="E17" s="26" t="s">
        <v>23</v>
      </c>
    </row>
    <row r="18" spans="1:16" ht="12.75" customHeight="1" x14ac:dyDescent="0.2">
      <c r="A18" s="29" t="s">
        <v>48</v>
      </c>
      <c r="E18" s="28" t="s">
        <v>490</v>
      </c>
    </row>
    <row r="19" spans="1:16" ht="12.75" customHeight="1" x14ac:dyDescent="0.2">
      <c r="A19" s="16" t="s">
        <v>44</v>
      </c>
      <c r="B19" s="20" t="s">
        <v>31</v>
      </c>
      <c r="C19" s="20" t="s">
        <v>491</v>
      </c>
      <c r="D19" s="16" t="s">
        <v>23</v>
      </c>
      <c r="E19" s="21" t="s">
        <v>492</v>
      </c>
      <c r="F19" s="22" t="s">
        <v>144</v>
      </c>
      <c r="G19" s="23">
        <v>211.65</v>
      </c>
      <c r="H19" s="24"/>
      <c r="I19" s="24">
        <f>ROUND(ROUND(H19,2)*ROUND(G19,3),2)</f>
        <v>0</v>
      </c>
      <c r="O19">
        <f>(I19*21)/100</f>
        <v>0</v>
      </c>
      <c r="P19" t="s">
        <v>22</v>
      </c>
    </row>
    <row r="20" spans="1:16" ht="12.75" customHeight="1" x14ac:dyDescent="0.2">
      <c r="A20" s="25" t="s">
        <v>47</v>
      </c>
      <c r="E20" s="26" t="s">
        <v>23</v>
      </c>
    </row>
    <row r="21" spans="1:16" ht="12.75" customHeight="1" x14ac:dyDescent="0.2">
      <c r="A21" s="29" t="s">
        <v>48</v>
      </c>
      <c r="E21" s="28" t="s">
        <v>23</v>
      </c>
    </row>
    <row r="22" spans="1:16" ht="25.5" customHeight="1" x14ac:dyDescent="0.2">
      <c r="A22" s="16" t="s">
        <v>44</v>
      </c>
      <c r="B22" s="20" t="s">
        <v>33</v>
      </c>
      <c r="C22" s="20" t="s">
        <v>148</v>
      </c>
      <c r="D22" s="16" t="s">
        <v>23</v>
      </c>
      <c r="E22" s="21" t="s">
        <v>149</v>
      </c>
      <c r="F22" s="22" t="s">
        <v>144</v>
      </c>
      <c r="G22" s="23">
        <v>519.88499999999999</v>
      </c>
      <c r="H22" s="24"/>
      <c r="I22" s="24">
        <f>ROUND(ROUND(H22,2)*ROUND(G22,3),2)</f>
        <v>0</v>
      </c>
      <c r="O22">
        <f>(I22*21)/100</f>
        <v>0</v>
      </c>
      <c r="P22" t="s">
        <v>22</v>
      </c>
    </row>
    <row r="23" spans="1:16" ht="12.75" customHeight="1" x14ac:dyDescent="0.2">
      <c r="A23" s="25" t="s">
        <v>47</v>
      </c>
      <c r="E23" s="26" t="s">
        <v>493</v>
      </c>
    </row>
    <row r="24" spans="1:16" ht="12.75" customHeight="1" x14ac:dyDescent="0.2">
      <c r="A24" s="29" t="s">
        <v>48</v>
      </c>
      <c r="E24" s="28" t="s">
        <v>494</v>
      </c>
    </row>
    <row r="25" spans="1:16" ht="12.75" customHeight="1" x14ac:dyDescent="0.2">
      <c r="A25" s="16" t="s">
        <v>44</v>
      </c>
      <c r="B25" s="20" t="s">
        <v>35</v>
      </c>
      <c r="C25" s="20" t="s">
        <v>151</v>
      </c>
      <c r="D25" s="16" t="s">
        <v>23</v>
      </c>
      <c r="E25" s="21" t="s">
        <v>152</v>
      </c>
      <c r="F25" s="22" t="s">
        <v>153</v>
      </c>
      <c r="G25" s="23">
        <v>50</v>
      </c>
      <c r="H25" s="24"/>
      <c r="I25" s="24">
        <f>ROUND(ROUND(H25,2)*ROUND(G25,3),2)</f>
        <v>0</v>
      </c>
      <c r="O25">
        <f>(I25*21)/100</f>
        <v>0</v>
      </c>
      <c r="P25" t="s">
        <v>22</v>
      </c>
    </row>
    <row r="26" spans="1:16" ht="12.75" customHeight="1" x14ac:dyDescent="0.2">
      <c r="A26" s="25" t="s">
        <v>47</v>
      </c>
      <c r="E26" s="26" t="s">
        <v>154</v>
      </c>
    </row>
    <row r="27" spans="1:16" ht="12.75" customHeight="1" x14ac:dyDescent="0.2">
      <c r="A27" s="29" t="s">
        <v>48</v>
      </c>
      <c r="E27" s="28" t="s">
        <v>23</v>
      </c>
    </row>
    <row r="28" spans="1:16" ht="12.75" customHeight="1" x14ac:dyDescent="0.2">
      <c r="A28" s="16" t="s">
        <v>44</v>
      </c>
      <c r="B28" s="20" t="s">
        <v>65</v>
      </c>
      <c r="C28" s="20" t="s">
        <v>155</v>
      </c>
      <c r="D28" s="16" t="s">
        <v>23</v>
      </c>
      <c r="E28" s="21" t="s">
        <v>156</v>
      </c>
      <c r="F28" s="22" t="s">
        <v>157</v>
      </c>
      <c r="G28" s="23">
        <v>40</v>
      </c>
      <c r="H28" s="24"/>
      <c r="I28" s="24">
        <f>ROUND(ROUND(H28,2)*ROUND(G28,3),2)</f>
        <v>0</v>
      </c>
      <c r="O28">
        <f>(I28*21)/100</f>
        <v>0</v>
      </c>
      <c r="P28" t="s">
        <v>22</v>
      </c>
    </row>
    <row r="29" spans="1:16" ht="12.75" customHeight="1" x14ac:dyDescent="0.2">
      <c r="A29" s="25" t="s">
        <v>47</v>
      </c>
      <c r="E29" s="26" t="s">
        <v>23</v>
      </c>
    </row>
    <row r="30" spans="1:16" ht="12.75" customHeight="1" x14ac:dyDescent="0.2">
      <c r="A30" s="29" t="s">
        <v>48</v>
      </c>
      <c r="E30" s="28" t="s">
        <v>23</v>
      </c>
    </row>
    <row r="31" spans="1:16" ht="12.75" customHeight="1" x14ac:dyDescent="0.2">
      <c r="A31" s="16" t="s">
        <v>44</v>
      </c>
      <c r="B31" s="20" t="s">
        <v>68</v>
      </c>
      <c r="C31" s="20" t="s">
        <v>158</v>
      </c>
      <c r="D31" s="16" t="s">
        <v>23</v>
      </c>
      <c r="E31" s="21" t="s">
        <v>159</v>
      </c>
      <c r="F31" s="22" t="s">
        <v>160</v>
      </c>
      <c r="G31" s="23">
        <v>4</v>
      </c>
      <c r="H31" s="24"/>
      <c r="I31" s="24">
        <f>ROUND(ROUND(H31,2)*ROUND(G31,3),2)</f>
        <v>0</v>
      </c>
      <c r="O31">
        <f>(I31*21)/100</f>
        <v>0</v>
      </c>
      <c r="P31" t="s">
        <v>22</v>
      </c>
    </row>
    <row r="32" spans="1:16" ht="12.75" customHeight="1" x14ac:dyDescent="0.2">
      <c r="A32" s="25" t="s">
        <v>47</v>
      </c>
      <c r="E32" s="26" t="s">
        <v>161</v>
      </c>
    </row>
    <row r="33" spans="1:16" ht="12.75" customHeight="1" x14ac:dyDescent="0.2">
      <c r="A33" s="29" t="s">
        <v>48</v>
      </c>
      <c r="E33" s="28" t="s">
        <v>495</v>
      </c>
    </row>
    <row r="34" spans="1:16" ht="12.75" customHeight="1" x14ac:dyDescent="0.2">
      <c r="A34" s="16" t="s">
        <v>44</v>
      </c>
      <c r="B34" s="20" t="s">
        <v>38</v>
      </c>
      <c r="C34" s="20" t="s">
        <v>163</v>
      </c>
      <c r="D34" s="16" t="s">
        <v>23</v>
      </c>
      <c r="E34" s="21" t="s">
        <v>164</v>
      </c>
      <c r="F34" s="22" t="s">
        <v>165</v>
      </c>
      <c r="G34" s="23">
        <v>114.81</v>
      </c>
      <c r="H34" s="24"/>
      <c r="I34" s="24">
        <f>ROUND(ROUND(H34,2)*ROUND(G34,3),2)</f>
        <v>0</v>
      </c>
      <c r="O34">
        <f>(I34*21)/100</f>
        <v>0</v>
      </c>
      <c r="P34" t="s">
        <v>22</v>
      </c>
    </row>
    <row r="35" spans="1:16" ht="12.75" customHeight="1" x14ac:dyDescent="0.2">
      <c r="A35" s="25" t="s">
        <v>47</v>
      </c>
      <c r="E35" s="26" t="s">
        <v>23</v>
      </c>
    </row>
    <row r="36" spans="1:16" ht="12.75" customHeight="1" x14ac:dyDescent="0.2">
      <c r="A36" s="29" t="s">
        <v>48</v>
      </c>
      <c r="E36" s="28" t="s">
        <v>496</v>
      </c>
    </row>
    <row r="37" spans="1:16" ht="12.75" customHeight="1" x14ac:dyDescent="0.2">
      <c r="A37" s="16" t="s">
        <v>44</v>
      </c>
      <c r="B37" s="20" t="s">
        <v>40</v>
      </c>
      <c r="C37" s="20" t="s">
        <v>167</v>
      </c>
      <c r="D37" s="16" t="s">
        <v>23</v>
      </c>
      <c r="E37" s="21" t="s">
        <v>168</v>
      </c>
      <c r="F37" s="22" t="s">
        <v>165</v>
      </c>
      <c r="G37" s="23">
        <v>0.33200000000000002</v>
      </c>
      <c r="H37" s="24"/>
      <c r="I37" s="24">
        <f>ROUND(ROUND(H37,2)*ROUND(G37,3),2)</f>
        <v>0</v>
      </c>
      <c r="O37">
        <f>(I37*21)/100</f>
        <v>0</v>
      </c>
      <c r="P37" t="s">
        <v>22</v>
      </c>
    </row>
    <row r="38" spans="1:16" ht="12.75" customHeight="1" x14ac:dyDescent="0.2">
      <c r="A38" s="25" t="s">
        <v>47</v>
      </c>
      <c r="E38" s="26" t="s">
        <v>23</v>
      </c>
    </row>
    <row r="39" spans="1:16" ht="12.75" customHeight="1" x14ac:dyDescent="0.2">
      <c r="A39" s="29" t="s">
        <v>48</v>
      </c>
      <c r="E39" s="28" t="s">
        <v>497</v>
      </c>
    </row>
    <row r="40" spans="1:16" ht="12.75" customHeight="1" x14ac:dyDescent="0.2">
      <c r="A40" s="16" t="s">
        <v>44</v>
      </c>
      <c r="B40" s="20" t="s">
        <v>80</v>
      </c>
      <c r="C40" s="20" t="s">
        <v>170</v>
      </c>
      <c r="D40" s="16" t="s">
        <v>23</v>
      </c>
      <c r="E40" s="21" t="s">
        <v>171</v>
      </c>
      <c r="F40" s="22" t="s">
        <v>165</v>
      </c>
      <c r="G40" s="23">
        <v>153.16800000000001</v>
      </c>
      <c r="H40" s="24"/>
      <c r="I40" s="24">
        <f>ROUND(ROUND(H40,2)*ROUND(G40,3),2)</f>
        <v>0</v>
      </c>
      <c r="O40">
        <f>(I40*21)/100</f>
        <v>0</v>
      </c>
      <c r="P40" t="s">
        <v>22</v>
      </c>
    </row>
    <row r="41" spans="1:16" ht="12.75" customHeight="1" x14ac:dyDescent="0.2">
      <c r="A41" s="25" t="s">
        <v>47</v>
      </c>
      <c r="E41" s="26" t="s">
        <v>23</v>
      </c>
    </row>
    <row r="42" spans="1:16" ht="38.25" customHeight="1" x14ac:dyDescent="0.2">
      <c r="A42" s="29" t="s">
        <v>48</v>
      </c>
      <c r="E42" s="28" t="s">
        <v>498</v>
      </c>
    </row>
    <row r="43" spans="1:16" ht="12.75" customHeight="1" x14ac:dyDescent="0.2">
      <c r="A43" s="16" t="s">
        <v>44</v>
      </c>
      <c r="B43" s="20" t="s">
        <v>84</v>
      </c>
      <c r="C43" s="20" t="s">
        <v>173</v>
      </c>
      <c r="D43" s="16" t="s">
        <v>23</v>
      </c>
      <c r="E43" s="21" t="s">
        <v>174</v>
      </c>
      <c r="F43" s="22" t="s">
        <v>165</v>
      </c>
      <c r="G43" s="23">
        <v>76.584000000000003</v>
      </c>
      <c r="H43" s="24"/>
      <c r="I43" s="24">
        <f>ROUND(ROUND(H43,2)*ROUND(G43,3),2)</f>
        <v>0</v>
      </c>
      <c r="O43">
        <f>(I43*21)/100</f>
        <v>0</v>
      </c>
      <c r="P43" t="s">
        <v>22</v>
      </c>
    </row>
    <row r="44" spans="1:16" ht="12.75" customHeight="1" x14ac:dyDescent="0.2">
      <c r="A44" s="25" t="s">
        <v>47</v>
      </c>
      <c r="E44" s="26" t="s">
        <v>23</v>
      </c>
    </row>
    <row r="45" spans="1:16" ht="12.75" customHeight="1" x14ac:dyDescent="0.2">
      <c r="A45" s="29" t="s">
        <v>48</v>
      </c>
      <c r="E45" s="28" t="s">
        <v>499</v>
      </c>
    </row>
    <row r="46" spans="1:16" ht="12.75" customHeight="1" x14ac:dyDescent="0.2">
      <c r="A46" s="16" t="s">
        <v>44</v>
      </c>
      <c r="B46" s="20" t="s">
        <v>88</v>
      </c>
      <c r="C46" s="20" t="s">
        <v>176</v>
      </c>
      <c r="D46" s="16" t="s">
        <v>23</v>
      </c>
      <c r="E46" s="21" t="s">
        <v>177</v>
      </c>
      <c r="F46" s="22" t="s">
        <v>165</v>
      </c>
      <c r="G46" s="23">
        <v>153.16800000000001</v>
      </c>
      <c r="H46" s="24"/>
      <c r="I46" s="24">
        <f>ROUND(ROUND(H46,2)*ROUND(G46,3),2)</f>
        <v>0</v>
      </c>
      <c r="O46">
        <f>(I46*21)/100</f>
        <v>0</v>
      </c>
      <c r="P46" t="s">
        <v>22</v>
      </c>
    </row>
    <row r="47" spans="1:16" ht="12.75" customHeight="1" x14ac:dyDescent="0.2">
      <c r="A47" s="25" t="s">
        <v>47</v>
      </c>
      <c r="E47" s="26" t="s">
        <v>23</v>
      </c>
    </row>
    <row r="48" spans="1:16" ht="38.25" customHeight="1" x14ac:dyDescent="0.2">
      <c r="A48" s="29" t="s">
        <v>48</v>
      </c>
      <c r="E48" s="28" t="s">
        <v>498</v>
      </c>
    </row>
    <row r="49" spans="1:16" ht="12.75" customHeight="1" x14ac:dyDescent="0.2">
      <c r="A49" s="16" t="s">
        <v>44</v>
      </c>
      <c r="B49" s="20" t="s">
        <v>90</v>
      </c>
      <c r="C49" s="20" t="s">
        <v>178</v>
      </c>
      <c r="D49" s="16" t="s">
        <v>23</v>
      </c>
      <c r="E49" s="21" t="s">
        <v>179</v>
      </c>
      <c r="F49" s="22" t="s">
        <v>165</v>
      </c>
      <c r="G49" s="23">
        <v>76.584000000000003</v>
      </c>
      <c r="H49" s="24"/>
      <c r="I49" s="24">
        <f>ROUND(ROUND(H49,2)*ROUND(G49,3),2)</f>
        <v>0</v>
      </c>
      <c r="O49">
        <f>(I49*21)/100</f>
        <v>0</v>
      </c>
      <c r="P49" t="s">
        <v>22</v>
      </c>
    </row>
    <row r="50" spans="1:16" ht="12.75" customHeight="1" x14ac:dyDescent="0.2">
      <c r="A50" s="25" t="s">
        <v>47</v>
      </c>
      <c r="E50" s="26" t="s">
        <v>23</v>
      </c>
    </row>
    <row r="51" spans="1:16" ht="12.75" customHeight="1" x14ac:dyDescent="0.2">
      <c r="A51" s="29" t="s">
        <v>48</v>
      </c>
      <c r="E51" s="28" t="s">
        <v>499</v>
      </c>
    </row>
    <row r="52" spans="1:16" ht="25.5" customHeight="1" x14ac:dyDescent="0.2">
      <c r="A52" s="16" t="s">
        <v>44</v>
      </c>
      <c r="B52" s="20" t="s">
        <v>94</v>
      </c>
      <c r="C52" s="20" t="s">
        <v>180</v>
      </c>
      <c r="D52" s="16" t="s">
        <v>23</v>
      </c>
      <c r="E52" s="21" t="s">
        <v>181</v>
      </c>
      <c r="F52" s="22" t="s">
        <v>144</v>
      </c>
      <c r="G52" s="23">
        <v>939.56</v>
      </c>
      <c r="H52" s="24"/>
      <c r="I52" s="24">
        <f>ROUND(ROUND(H52,2)*ROUND(G52,3),2)</f>
        <v>0</v>
      </c>
      <c r="O52">
        <f>(I52*21)/100</f>
        <v>0</v>
      </c>
      <c r="P52" t="s">
        <v>22</v>
      </c>
    </row>
    <row r="53" spans="1:16" ht="12.75" customHeight="1" x14ac:dyDescent="0.2">
      <c r="A53" s="25" t="s">
        <v>47</v>
      </c>
      <c r="E53" s="26" t="s">
        <v>23</v>
      </c>
    </row>
    <row r="54" spans="1:16" ht="12.75" customHeight="1" x14ac:dyDescent="0.2">
      <c r="A54" s="29" t="s">
        <v>48</v>
      </c>
      <c r="E54" s="28" t="s">
        <v>500</v>
      </c>
    </row>
    <row r="55" spans="1:16" ht="25.5" customHeight="1" x14ac:dyDescent="0.2">
      <c r="A55" s="16" t="s">
        <v>44</v>
      </c>
      <c r="B55" s="20" t="s">
        <v>100</v>
      </c>
      <c r="C55" s="20" t="s">
        <v>183</v>
      </c>
      <c r="D55" s="16" t="s">
        <v>23</v>
      </c>
      <c r="E55" s="21" t="s">
        <v>184</v>
      </c>
      <c r="F55" s="22" t="s">
        <v>144</v>
      </c>
      <c r="G55" s="23">
        <v>939.56</v>
      </c>
      <c r="H55" s="24"/>
      <c r="I55" s="24">
        <f>ROUND(ROUND(H55,2)*ROUND(G55,3),2)</f>
        <v>0</v>
      </c>
      <c r="O55">
        <f>(I55*21)/100</f>
        <v>0</v>
      </c>
      <c r="P55" t="s">
        <v>22</v>
      </c>
    </row>
    <row r="56" spans="1:16" ht="12.75" customHeight="1" x14ac:dyDescent="0.2">
      <c r="A56" s="25" t="s">
        <v>47</v>
      </c>
      <c r="E56" s="26" t="s">
        <v>23</v>
      </c>
    </row>
    <row r="57" spans="1:16" ht="12.75" customHeight="1" x14ac:dyDescent="0.2">
      <c r="A57" s="29" t="s">
        <v>48</v>
      </c>
      <c r="E57" s="28" t="s">
        <v>500</v>
      </c>
    </row>
    <row r="58" spans="1:16" ht="12.75" customHeight="1" x14ac:dyDescent="0.2">
      <c r="A58" s="16" t="s">
        <v>44</v>
      </c>
      <c r="B58" s="20" t="s">
        <v>103</v>
      </c>
      <c r="C58" s="20" t="s">
        <v>185</v>
      </c>
      <c r="D58" s="16" t="s">
        <v>23</v>
      </c>
      <c r="E58" s="21" t="s">
        <v>186</v>
      </c>
      <c r="F58" s="22" t="s">
        <v>165</v>
      </c>
      <c r="G58" s="23">
        <v>306.33600000000001</v>
      </c>
      <c r="H58" s="24"/>
      <c r="I58" s="24">
        <f>ROUND(ROUND(H58,2)*ROUND(G58,3),2)</f>
        <v>0</v>
      </c>
      <c r="O58">
        <f>(I58*21)/100</f>
        <v>0</v>
      </c>
      <c r="P58" t="s">
        <v>22</v>
      </c>
    </row>
    <row r="59" spans="1:16" ht="12.75" customHeight="1" x14ac:dyDescent="0.2">
      <c r="A59" s="25" t="s">
        <v>47</v>
      </c>
      <c r="E59" s="26" t="s">
        <v>23</v>
      </c>
    </row>
    <row r="60" spans="1:16" ht="12.75" customHeight="1" x14ac:dyDescent="0.2">
      <c r="A60" s="29" t="s">
        <v>48</v>
      </c>
      <c r="E60" s="28" t="s">
        <v>501</v>
      </c>
    </row>
    <row r="61" spans="1:16" ht="12.75" customHeight="1" x14ac:dyDescent="0.2">
      <c r="A61" s="16" t="s">
        <v>44</v>
      </c>
      <c r="B61" s="20" t="s">
        <v>107</v>
      </c>
      <c r="C61" s="20" t="s">
        <v>188</v>
      </c>
      <c r="D61" s="16" t="s">
        <v>23</v>
      </c>
      <c r="E61" s="21" t="s">
        <v>189</v>
      </c>
      <c r="F61" s="22" t="s">
        <v>165</v>
      </c>
      <c r="G61" s="23">
        <v>139.65</v>
      </c>
      <c r="H61" s="24"/>
      <c r="I61" s="24">
        <f>ROUND(ROUND(H61,2)*ROUND(G61,3),2)</f>
        <v>0</v>
      </c>
      <c r="O61">
        <f>(I61*21)/100</f>
        <v>0</v>
      </c>
      <c r="P61" t="s">
        <v>22</v>
      </c>
    </row>
    <row r="62" spans="1:16" ht="12.75" customHeight="1" x14ac:dyDescent="0.2">
      <c r="A62" s="25" t="s">
        <v>47</v>
      </c>
      <c r="E62" s="26" t="s">
        <v>23</v>
      </c>
    </row>
    <row r="63" spans="1:16" ht="25.5" customHeight="1" x14ac:dyDescent="0.2">
      <c r="A63" s="29" t="s">
        <v>48</v>
      </c>
      <c r="E63" s="28" t="s">
        <v>502</v>
      </c>
    </row>
    <row r="64" spans="1:16" ht="12.75" customHeight="1" x14ac:dyDescent="0.2">
      <c r="A64" s="16" t="s">
        <v>44</v>
      </c>
      <c r="B64" s="20" t="s">
        <v>112</v>
      </c>
      <c r="C64" s="20" t="s">
        <v>191</v>
      </c>
      <c r="D64" s="16" t="s">
        <v>23</v>
      </c>
      <c r="E64" s="21" t="s">
        <v>192</v>
      </c>
      <c r="F64" s="22" t="s">
        <v>165</v>
      </c>
      <c r="G64" s="23">
        <v>139.65</v>
      </c>
      <c r="H64" s="24"/>
      <c r="I64" s="24">
        <f>ROUND(ROUND(H64,2)*ROUND(G64,3),2)</f>
        <v>0</v>
      </c>
      <c r="O64">
        <f>(I64*21)/100</f>
        <v>0</v>
      </c>
      <c r="P64" t="s">
        <v>22</v>
      </c>
    </row>
    <row r="65" spans="1:16" ht="12.75" customHeight="1" x14ac:dyDescent="0.2">
      <c r="A65" s="25" t="s">
        <v>47</v>
      </c>
      <c r="E65" s="26" t="s">
        <v>193</v>
      </c>
    </row>
    <row r="66" spans="1:16" ht="12.75" customHeight="1" x14ac:dyDescent="0.2">
      <c r="A66" s="29" t="s">
        <v>48</v>
      </c>
      <c r="E66" s="28" t="s">
        <v>23</v>
      </c>
    </row>
    <row r="67" spans="1:16" ht="12.75" customHeight="1" x14ac:dyDescent="0.2">
      <c r="A67" s="16" t="s">
        <v>44</v>
      </c>
      <c r="B67" s="20" t="s">
        <v>118</v>
      </c>
      <c r="C67" s="20" t="s">
        <v>194</v>
      </c>
      <c r="D67" s="16" t="s">
        <v>23</v>
      </c>
      <c r="E67" s="21" t="s">
        <v>195</v>
      </c>
      <c r="F67" s="22" t="s">
        <v>196</v>
      </c>
      <c r="G67" s="23">
        <v>279.3</v>
      </c>
      <c r="H67" s="24"/>
      <c r="I67" s="24">
        <f>ROUND(ROUND(H67,2)*ROUND(G67,3),2)</f>
        <v>0</v>
      </c>
      <c r="O67">
        <f>(I67*21)/100</f>
        <v>0</v>
      </c>
      <c r="P67" t="s">
        <v>22</v>
      </c>
    </row>
    <row r="68" spans="1:16" ht="12.75" customHeight="1" x14ac:dyDescent="0.2">
      <c r="A68" s="25" t="s">
        <v>47</v>
      </c>
      <c r="E68" s="26" t="s">
        <v>193</v>
      </c>
    </row>
    <row r="69" spans="1:16" ht="12.75" customHeight="1" x14ac:dyDescent="0.2">
      <c r="A69" s="29" t="s">
        <v>48</v>
      </c>
      <c r="E69" s="28" t="s">
        <v>503</v>
      </c>
    </row>
    <row r="70" spans="1:16" ht="12.75" customHeight="1" x14ac:dyDescent="0.2">
      <c r="A70" s="16" t="s">
        <v>44</v>
      </c>
      <c r="B70" s="20" t="s">
        <v>123</v>
      </c>
      <c r="C70" s="20" t="s">
        <v>198</v>
      </c>
      <c r="D70" s="16" t="s">
        <v>23</v>
      </c>
      <c r="E70" s="21" t="s">
        <v>199</v>
      </c>
      <c r="F70" s="22" t="s">
        <v>165</v>
      </c>
      <c r="G70" s="23">
        <v>166.68600000000001</v>
      </c>
      <c r="H70" s="24"/>
      <c r="I70" s="24">
        <f>ROUND(ROUND(H70,2)*ROUND(G70,3),2)</f>
        <v>0</v>
      </c>
      <c r="O70">
        <f>(I70*21)/100</f>
        <v>0</v>
      </c>
      <c r="P70" t="s">
        <v>22</v>
      </c>
    </row>
    <row r="71" spans="1:16" ht="12.75" customHeight="1" x14ac:dyDescent="0.2">
      <c r="A71" s="25" t="s">
        <v>47</v>
      </c>
      <c r="E71" s="26" t="s">
        <v>23</v>
      </c>
    </row>
    <row r="72" spans="1:16" ht="12.75" customHeight="1" x14ac:dyDescent="0.2">
      <c r="A72" s="29" t="s">
        <v>48</v>
      </c>
      <c r="E72" s="28" t="s">
        <v>504</v>
      </c>
    </row>
    <row r="73" spans="1:16" ht="25.5" customHeight="1" x14ac:dyDescent="0.2">
      <c r="A73" s="16" t="s">
        <v>44</v>
      </c>
      <c r="B73" s="20" t="s">
        <v>127</v>
      </c>
      <c r="C73" s="20" t="s">
        <v>201</v>
      </c>
      <c r="D73" s="16" t="s">
        <v>23</v>
      </c>
      <c r="E73" s="21" t="s">
        <v>202</v>
      </c>
      <c r="F73" s="22" t="s">
        <v>165</v>
      </c>
      <c r="G73" s="23">
        <v>110.899</v>
      </c>
      <c r="H73" s="24"/>
      <c r="I73" s="24">
        <f>ROUND(ROUND(H73,2)*ROUND(G73,3),2)</f>
        <v>0</v>
      </c>
      <c r="O73">
        <f>(I73*21)/100</f>
        <v>0</v>
      </c>
      <c r="P73" t="s">
        <v>22</v>
      </c>
    </row>
    <row r="74" spans="1:16" ht="12.75" customHeight="1" x14ac:dyDescent="0.2">
      <c r="A74" s="25" t="s">
        <v>47</v>
      </c>
      <c r="E74" s="26" t="s">
        <v>23</v>
      </c>
    </row>
    <row r="75" spans="1:16" ht="25.5" customHeight="1" x14ac:dyDescent="0.2">
      <c r="A75" s="29" t="s">
        <v>48</v>
      </c>
      <c r="E75" s="28" t="s">
        <v>505</v>
      </c>
    </row>
    <row r="76" spans="1:16" ht="12.75" customHeight="1" x14ac:dyDescent="0.2">
      <c r="A76" s="16" t="s">
        <v>204</v>
      </c>
      <c r="B76" s="20" t="s">
        <v>131</v>
      </c>
      <c r="C76" s="20" t="s">
        <v>205</v>
      </c>
      <c r="D76" s="16" t="s">
        <v>23</v>
      </c>
      <c r="E76" s="21" t="s">
        <v>206</v>
      </c>
      <c r="F76" s="22" t="s">
        <v>196</v>
      </c>
      <c r="G76" s="23">
        <v>230.11500000000001</v>
      </c>
      <c r="H76" s="24"/>
      <c r="I76" s="24">
        <f>ROUND(ROUND(H76,2)*ROUND(G76,3),2)</f>
        <v>0</v>
      </c>
      <c r="O76">
        <f>(I76*21)/100</f>
        <v>0</v>
      </c>
      <c r="P76" t="s">
        <v>22</v>
      </c>
    </row>
    <row r="77" spans="1:16" ht="12.75" customHeight="1" x14ac:dyDescent="0.2">
      <c r="A77" s="25" t="s">
        <v>47</v>
      </c>
      <c r="E77" s="26" t="s">
        <v>23</v>
      </c>
    </row>
    <row r="78" spans="1:16" ht="12.75" customHeight="1" x14ac:dyDescent="0.2">
      <c r="A78" s="29" t="s">
        <v>48</v>
      </c>
      <c r="E78" s="28" t="s">
        <v>506</v>
      </c>
    </row>
    <row r="79" spans="1:16" ht="12.75" customHeight="1" x14ac:dyDescent="0.2">
      <c r="A79" s="16" t="s">
        <v>44</v>
      </c>
      <c r="B79" s="20" t="s">
        <v>211</v>
      </c>
      <c r="C79" s="20" t="s">
        <v>208</v>
      </c>
      <c r="D79" s="16" t="s">
        <v>23</v>
      </c>
      <c r="E79" s="21" t="s">
        <v>209</v>
      </c>
      <c r="F79" s="22" t="s">
        <v>144</v>
      </c>
      <c r="G79" s="23">
        <v>7.38</v>
      </c>
      <c r="H79" s="24"/>
      <c r="I79" s="24">
        <f>ROUND(ROUND(H79,2)*ROUND(G79,3),2)</f>
        <v>0</v>
      </c>
      <c r="O79">
        <f>(I79*21)/100</f>
        <v>0</v>
      </c>
      <c r="P79" t="s">
        <v>22</v>
      </c>
    </row>
    <row r="80" spans="1:16" ht="12.75" customHeight="1" x14ac:dyDescent="0.2">
      <c r="A80" s="25" t="s">
        <v>47</v>
      </c>
      <c r="E80" s="26" t="s">
        <v>23</v>
      </c>
    </row>
    <row r="81" spans="1:16" ht="12.75" customHeight="1" x14ac:dyDescent="0.2">
      <c r="A81" s="29" t="s">
        <v>48</v>
      </c>
      <c r="E81" s="28" t="s">
        <v>507</v>
      </c>
    </row>
    <row r="82" spans="1:16" ht="12.75" customHeight="1" x14ac:dyDescent="0.2">
      <c r="A82" s="16" t="s">
        <v>204</v>
      </c>
      <c r="B82" s="20" t="s">
        <v>216</v>
      </c>
      <c r="C82" s="20" t="s">
        <v>212</v>
      </c>
      <c r="D82" s="16" t="s">
        <v>23</v>
      </c>
      <c r="E82" s="21" t="s">
        <v>213</v>
      </c>
      <c r="F82" s="22" t="s">
        <v>214</v>
      </c>
      <c r="G82" s="23">
        <v>7.3999999999999996E-2</v>
      </c>
      <c r="H82" s="24"/>
      <c r="I82" s="24">
        <f>ROUND(ROUND(H82,2)*ROUND(G82,3),2)</f>
        <v>0</v>
      </c>
      <c r="O82">
        <f>(I82*21)/100</f>
        <v>0</v>
      </c>
      <c r="P82" t="s">
        <v>22</v>
      </c>
    </row>
    <row r="83" spans="1:16" ht="12.75" customHeight="1" x14ac:dyDescent="0.2">
      <c r="A83" s="25" t="s">
        <v>47</v>
      </c>
      <c r="E83" s="26" t="s">
        <v>23</v>
      </c>
    </row>
    <row r="84" spans="1:16" ht="12.75" customHeight="1" x14ac:dyDescent="0.2">
      <c r="A84" s="29" t="s">
        <v>48</v>
      </c>
      <c r="E84" s="28" t="s">
        <v>508</v>
      </c>
    </row>
    <row r="85" spans="1:16" ht="12.75" customHeight="1" x14ac:dyDescent="0.2">
      <c r="A85" s="16" t="s">
        <v>44</v>
      </c>
      <c r="B85" s="20" t="s">
        <v>220</v>
      </c>
      <c r="C85" s="20" t="s">
        <v>217</v>
      </c>
      <c r="D85" s="16" t="s">
        <v>23</v>
      </c>
      <c r="E85" s="21" t="s">
        <v>218</v>
      </c>
      <c r="F85" s="22" t="s">
        <v>144</v>
      </c>
      <c r="G85" s="23">
        <v>0.33200000000000002</v>
      </c>
      <c r="H85" s="24"/>
      <c r="I85" s="24">
        <f>ROUND(ROUND(H85,2)*ROUND(G85,3),2)</f>
        <v>0</v>
      </c>
      <c r="O85">
        <f>(I85*21)/100</f>
        <v>0</v>
      </c>
      <c r="P85" t="s">
        <v>22</v>
      </c>
    </row>
    <row r="86" spans="1:16" ht="12.75" customHeight="1" x14ac:dyDescent="0.2">
      <c r="A86" s="25" t="s">
        <v>47</v>
      </c>
      <c r="E86" s="26" t="s">
        <v>23</v>
      </c>
    </row>
    <row r="87" spans="1:16" ht="12.75" customHeight="1" x14ac:dyDescent="0.2">
      <c r="A87" s="27" t="s">
        <v>48</v>
      </c>
      <c r="E87" s="28" t="s">
        <v>497</v>
      </c>
    </row>
    <row r="88" spans="1:16" ht="12.75" customHeight="1" x14ac:dyDescent="0.2">
      <c r="A88" s="5" t="s">
        <v>41</v>
      </c>
      <c r="B88" s="5"/>
      <c r="C88" s="30" t="s">
        <v>31</v>
      </c>
      <c r="D88" s="5"/>
      <c r="E88" s="18" t="s">
        <v>219</v>
      </c>
      <c r="F88" s="5"/>
      <c r="G88" s="5"/>
      <c r="H88" s="5"/>
      <c r="I88" s="31">
        <f>0+I89+I92+I95</f>
        <v>0</v>
      </c>
    </row>
    <row r="89" spans="1:16" ht="12.75" customHeight="1" x14ac:dyDescent="0.2">
      <c r="A89" s="16" t="s">
        <v>44</v>
      </c>
      <c r="B89" s="20" t="s">
        <v>225</v>
      </c>
      <c r="C89" s="20" t="s">
        <v>221</v>
      </c>
      <c r="D89" s="16" t="s">
        <v>23</v>
      </c>
      <c r="E89" s="21" t="s">
        <v>222</v>
      </c>
      <c r="F89" s="22" t="s">
        <v>165</v>
      </c>
      <c r="G89" s="23">
        <v>28.768999999999998</v>
      </c>
      <c r="H89" s="24"/>
      <c r="I89" s="24">
        <f>ROUND(ROUND(H89,2)*ROUND(G89,3),2)</f>
        <v>0</v>
      </c>
      <c r="O89">
        <f>(I89*21)/100</f>
        <v>0</v>
      </c>
      <c r="P89" t="s">
        <v>22</v>
      </c>
    </row>
    <row r="90" spans="1:16" ht="12.75" customHeight="1" x14ac:dyDescent="0.2">
      <c r="A90" s="25" t="s">
        <v>47</v>
      </c>
      <c r="E90" s="26" t="s">
        <v>223</v>
      </c>
    </row>
    <row r="91" spans="1:16" ht="12.75" customHeight="1" x14ac:dyDescent="0.2">
      <c r="A91" s="29" t="s">
        <v>48</v>
      </c>
      <c r="E91" s="28" t="s">
        <v>509</v>
      </c>
    </row>
    <row r="92" spans="1:16" ht="12.75" customHeight="1" x14ac:dyDescent="0.2">
      <c r="A92" s="16" t="s">
        <v>44</v>
      </c>
      <c r="B92" s="20" t="s">
        <v>231</v>
      </c>
      <c r="C92" s="20" t="s">
        <v>226</v>
      </c>
      <c r="D92" s="16" t="s">
        <v>227</v>
      </c>
      <c r="E92" s="21" t="s">
        <v>228</v>
      </c>
      <c r="F92" s="22" t="s">
        <v>165</v>
      </c>
      <c r="G92" s="23">
        <v>1.1000000000000001</v>
      </c>
      <c r="H92" s="24"/>
      <c r="I92" s="24">
        <f>ROUND(ROUND(H92,2)*ROUND(G92,3),2)</f>
        <v>0</v>
      </c>
      <c r="O92">
        <f>(I92*21)/100</f>
        <v>0</v>
      </c>
      <c r="P92" t="s">
        <v>22</v>
      </c>
    </row>
    <row r="93" spans="1:16" ht="12.75" customHeight="1" x14ac:dyDescent="0.2">
      <c r="A93" s="25" t="s">
        <v>47</v>
      </c>
      <c r="E93" s="26" t="s">
        <v>229</v>
      </c>
    </row>
    <row r="94" spans="1:16" ht="12.75" customHeight="1" x14ac:dyDescent="0.2">
      <c r="A94" s="29" t="s">
        <v>48</v>
      </c>
      <c r="E94" s="28" t="s">
        <v>510</v>
      </c>
    </row>
    <row r="95" spans="1:16" ht="12.75" customHeight="1" x14ac:dyDescent="0.2">
      <c r="A95" s="16" t="s">
        <v>44</v>
      </c>
      <c r="B95" s="20" t="s">
        <v>236</v>
      </c>
      <c r="C95" s="20" t="s">
        <v>232</v>
      </c>
      <c r="D95" s="16" t="s">
        <v>23</v>
      </c>
      <c r="E95" s="21" t="s">
        <v>233</v>
      </c>
      <c r="F95" s="22" t="s">
        <v>144</v>
      </c>
      <c r="G95" s="23">
        <v>5.5659999999999998</v>
      </c>
      <c r="H95" s="24"/>
      <c r="I95" s="24">
        <f>ROUND(ROUND(H95,2)*ROUND(G95,3),2)</f>
        <v>0</v>
      </c>
      <c r="O95">
        <f>(I95*21)/100</f>
        <v>0</v>
      </c>
      <c r="P95" t="s">
        <v>22</v>
      </c>
    </row>
    <row r="96" spans="1:16" ht="12.75" customHeight="1" x14ac:dyDescent="0.2">
      <c r="A96" s="25" t="s">
        <v>47</v>
      </c>
      <c r="E96" s="26" t="s">
        <v>23</v>
      </c>
    </row>
    <row r="97" spans="1:16" ht="25.5" customHeight="1" x14ac:dyDescent="0.2">
      <c r="A97" s="27" t="s">
        <v>48</v>
      </c>
      <c r="E97" s="28" t="s">
        <v>511</v>
      </c>
    </row>
    <row r="98" spans="1:16" ht="12.75" customHeight="1" x14ac:dyDescent="0.2">
      <c r="A98" s="5" t="s">
        <v>41</v>
      </c>
      <c r="B98" s="5"/>
      <c r="C98" s="30" t="s">
        <v>33</v>
      </c>
      <c r="D98" s="5"/>
      <c r="E98" s="18" t="s">
        <v>235</v>
      </c>
      <c r="F98" s="5"/>
      <c r="G98" s="5"/>
      <c r="H98" s="5"/>
      <c r="I98" s="31">
        <f>0+I99+I102+I105+I108+I111+I114+I117</f>
        <v>0</v>
      </c>
    </row>
    <row r="99" spans="1:16" ht="12.75" customHeight="1" x14ac:dyDescent="0.2">
      <c r="A99" s="16" t="s">
        <v>44</v>
      </c>
      <c r="B99" s="20" t="s">
        <v>240</v>
      </c>
      <c r="C99" s="20" t="s">
        <v>512</v>
      </c>
      <c r="D99" s="16" t="s">
        <v>23</v>
      </c>
      <c r="E99" s="21" t="s">
        <v>513</v>
      </c>
      <c r="F99" s="22" t="s">
        <v>144</v>
      </c>
      <c r="G99" s="23">
        <v>3.0870000000000002</v>
      </c>
      <c r="H99" s="24"/>
      <c r="I99" s="24">
        <f>ROUND(ROUND(H99,2)*ROUND(G99,3),2)</f>
        <v>0</v>
      </c>
      <c r="O99">
        <f>(I99*21)/100</f>
        <v>0</v>
      </c>
      <c r="P99" t="s">
        <v>22</v>
      </c>
    </row>
    <row r="100" spans="1:16" ht="12.75" customHeight="1" x14ac:dyDescent="0.2">
      <c r="A100" s="25" t="s">
        <v>47</v>
      </c>
      <c r="E100" s="26" t="s">
        <v>514</v>
      </c>
    </row>
    <row r="101" spans="1:16" ht="12.75" customHeight="1" x14ac:dyDescent="0.2">
      <c r="A101" s="29" t="s">
        <v>48</v>
      </c>
      <c r="E101" s="28" t="s">
        <v>489</v>
      </c>
    </row>
    <row r="102" spans="1:16" ht="12.75" customHeight="1" x14ac:dyDescent="0.2">
      <c r="A102" s="16" t="s">
        <v>44</v>
      </c>
      <c r="B102" s="20" t="s">
        <v>244</v>
      </c>
      <c r="C102" s="20" t="s">
        <v>237</v>
      </c>
      <c r="D102" s="16" t="s">
        <v>23</v>
      </c>
      <c r="E102" s="21" t="s">
        <v>238</v>
      </c>
      <c r="F102" s="22" t="s">
        <v>144</v>
      </c>
      <c r="G102" s="23">
        <v>287.07299999999998</v>
      </c>
      <c r="H102" s="24"/>
      <c r="I102" s="24">
        <f>ROUND(ROUND(H102,2)*ROUND(G102,3),2)</f>
        <v>0</v>
      </c>
      <c r="O102">
        <f>(I102*21)/100</f>
        <v>0</v>
      </c>
      <c r="P102" t="s">
        <v>22</v>
      </c>
    </row>
    <row r="103" spans="1:16" ht="12.75" customHeight="1" x14ac:dyDescent="0.2">
      <c r="A103" s="25" t="s">
        <v>47</v>
      </c>
      <c r="E103" s="26" t="s">
        <v>239</v>
      </c>
    </row>
    <row r="104" spans="1:16" ht="12.75" customHeight="1" x14ac:dyDescent="0.2">
      <c r="A104" s="29" t="s">
        <v>48</v>
      </c>
      <c r="E104" s="28" t="s">
        <v>490</v>
      </c>
    </row>
    <row r="105" spans="1:16" ht="25.5" customHeight="1" x14ac:dyDescent="0.2">
      <c r="A105" s="16" t="s">
        <v>44</v>
      </c>
      <c r="B105" s="20" t="s">
        <v>248</v>
      </c>
      <c r="C105" s="20" t="s">
        <v>515</v>
      </c>
      <c r="D105" s="16" t="s">
        <v>23</v>
      </c>
      <c r="E105" s="21" t="s">
        <v>516</v>
      </c>
      <c r="F105" s="22" t="s">
        <v>144</v>
      </c>
      <c r="G105" s="23">
        <v>232.81200000000001</v>
      </c>
      <c r="H105" s="24"/>
      <c r="I105" s="24">
        <f>ROUND(ROUND(H105,2)*ROUND(G105,3),2)</f>
        <v>0</v>
      </c>
      <c r="O105">
        <f>(I105*21)/100</f>
        <v>0</v>
      </c>
      <c r="P105" t="s">
        <v>22</v>
      </c>
    </row>
    <row r="106" spans="1:16" ht="12.75" customHeight="1" x14ac:dyDescent="0.2">
      <c r="A106" s="25" t="s">
        <v>47</v>
      </c>
      <c r="E106" s="26" t="s">
        <v>517</v>
      </c>
    </row>
    <row r="107" spans="1:16" ht="12.75" customHeight="1" x14ac:dyDescent="0.2">
      <c r="A107" s="29" t="s">
        <v>48</v>
      </c>
      <c r="E107" s="28" t="s">
        <v>518</v>
      </c>
    </row>
    <row r="108" spans="1:16" ht="12.75" customHeight="1" x14ac:dyDescent="0.2">
      <c r="A108" s="16" t="s">
        <v>44</v>
      </c>
      <c r="B108" s="20" t="s">
        <v>253</v>
      </c>
      <c r="C108" s="20" t="s">
        <v>241</v>
      </c>
      <c r="D108" s="16" t="s">
        <v>23</v>
      </c>
      <c r="E108" s="21" t="s">
        <v>242</v>
      </c>
      <c r="F108" s="22" t="s">
        <v>144</v>
      </c>
      <c r="G108" s="23">
        <v>2019.5239999999999</v>
      </c>
      <c r="H108" s="24"/>
      <c r="I108" s="24">
        <f>ROUND(ROUND(H108,2)*ROUND(G108,3),2)</f>
        <v>0</v>
      </c>
      <c r="O108">
        <f>(I108*21)/100</f>
        <v>0</v>
      </c>
      <c r="P108" t="s">
        <v>22</v>
      </c>
    </row>
    <row r="109" spans="1:16" ht="12.75" customHeight="1" x14ac:dyDescent="0.2">
      <c r="A109" s="25" t="s">
        <v>47</v>
      </c>
      <c r="E109" s="26" t="s">
        <v>243</v>
      </c>
    </row>
    <row r="110" spans="1:16" ht="12.75" customHeight="1" x14ac:dyDescent="0.2">
      <c r="A110" s="29" t="s">
        <v>48</v>
      </c>
      <c r="E110" s="28" t="s">
        <v>519</v>
      </c>
    </row>
    <row r="111" spans="1:16" ht="25.5" customHeight="1" x14ac:dyDescent="0.2">
      <c r="A111" s="16" t="s">
        <v>44</v>
      </c>
      <c r="B111" s="20" t="s">
        <v>258</v>
      </c>
      <c r="C111" s="20" t="s">
        <v>245</v>
      </c>
      <c r="D111" s="16" t="s">
        <v>23</v>
      </c>
      <c r="E111" s="21" t="s">
        <v>246</v>
      </c>
      <c r="F111" s="22" t="s">
        <v>144</v>
      </c>
      <c r="G111" s="23">
        <v>1786.712</v>
      </c>
      <c r="H111" s="24"/>
      <c r="I111" s="24">
        <f>ROUND(ROUND(H111,2)*ROUND(G111,3),2)</f>
        <v>0</v>
      </c>
      <c r="O111">
        <f>(I111*21)/100</f>
        <v>0</v>
      </c>
      <c r="P111" t="s">
        <v>22</v>
      </c>
    </row>
    <row r="112" spans="1:16" ht="12.75" customHeight="1" x14ac:dyDescent="0.2">
      <c r="A112" s="25" t="s">
        <v>47</v>
      </c>
      <c r="E112" s="26" t="s">
        <v>247</v>
      </c>
    </row>
    <row r="113" spans="1:16" ht="12.75" customHeight="1" x14ac:dyDescent="0.2">
      <c r="A113" s="29" t="s">
        <v>48</v>
      </c>
      <c r="E113" s="28" t="s">
        <v>520</v>
      </c>
    </row>
    <row r="114" spans="1:16" ht="25.5" customHeight="1" x14ac:dyDescent="0.2">
      <c r="A114" s="16" t="s">
        <v>44</v>
      </c>
      <c r="B114" s="20" t="s">
        <v>262</v>
      </c>
      <c r="C114" s="20" t="s">
        <v>521</v>
      </c>
      <c r="D114" s="16" t="s">
        <v>23</v>
      </c>
      <c r="E114" s="21" t="s">
        <v>522</v>
      </c>
      <c r="F114" s="22" t="s">
        <v>144</v>
      </c>
      <c r="G114" s="23">
        <v>232.81200000000001</v>
      </c>
      <c r="H114" s="24"/>
      <c r="I114" s="24">
        <f>ROUND(ROUND(H114,2)*ROUND(G114,3),2)</f>
        <v>0</v>
      </c>
      <c r="O114">
        <f>(I114*21)/100</f>
        <v>0</v>
      </c>
      <c r="P114" t="s">
        <v>22</v>
      </c>
    </row>
    <row r="115" spans="1:16" ht="12.75" customHeight="1" x14ac:dyDescent="0.2">
      <c r="A115" s="25" t="s">
        <v>47</v>
      </c>
      <c r="E115" s="26" t="s">
        <v>523</v>
      </c>
    </row>
    <row r="116" spans="1:16" ht="12.75" customHeight="1" x14ac:dyDescent="0.2">
      <c r="A116" s="29" t="s">
        <v>48</v>
      </c>
      <c r="E116" s="28" t="s">
        <v>518</v>
      </c>
    </row>
    <row r="117" spans="1:16" ht="25.5" customHeight="1" x14ac:dyDescent="0.2">
      <c r="A117" s="16" t="s">
        <v>44</v>
      </c>
      <c r="B117" s="20" t="s">
        <v>266</v>
      </c>
      <c r="C117" s="20" t="s">
        <v>249</v>
      </c>
      <c r="D117" s="16" t="s">
        <v>23</v>
      </c>
      <c r="E117" s="21" t="s">
        <v>250</v>
      </c>
      <c r="F117" s="22" t="s">
        <v>144</v>
      </c>
      <c r="G117" s="23">
        <v>54.261000000000003</v>
      </c>
      <c r="H117" s="24"/>
      <c r="I117" s="24">
        <f>ROUND(ROUND(H117,2)*ROUND(G117,3),2)</f>
        <v>0</v>
      </c>
      <c r="O117">
        <f>(I117*21)/100</f>
        <v>0</v>
      </c>
      <c r="P117" t="s">
        <v>22</v>
      </c>
    </row>
    <row r="118" spans="1:16" ht="12.75" customHeight="1" x14ac:dyDescent="0.2">
      <c r="A118" s="25" t="s">
        <v>47</v>
      </c>
      <c r="E118" s="26" t="s">
        <v>251</v>
      </c>
    </row>
    <row r="119" spans="1:16" ht="12.75" customHeight="1" x14ac:dyDescent="0.2">
      <c r="A119" s="27" t="s">
        <v>48</v>
      </c>
      <c r="E119" s="28" t="s">
        <v>524</v>
      </c>
    </row>
    <row r="120" spans="1:16" ht="12.75" customHeight="1" x14ac:dyDescent="0.2">
      <c r="A120" s="5" t="s">
        <v>41</v>
      </c>
      <c r="B120" s="5"/>
      <c r="C120" s="30" t="s">
        <v>65</v>
      </c>
      <c r="D120" s="5"/>
      <c r="E120" s="18" t="s">
        <v>252</v>
      </c>
      <c r="F120" s="5"/>
      <c r="G120" s="5"/>
      <c r="H120" s="5"/>
      <c r="I120" s="31">
        <f>0+I121+I124+I127+I130+I133+I136+I139+I142+I145</f>
        <v>0</v>
      </c>
    </row>
    <row r="121" spans="1:16" ht="12.75" customHeight="1" x14ac:dyDescent="0.2">
      <c r="A121" s="16" t="s">
        <v>44</v>
      </c>
      <c r="B121" s="20" t="s">
        <v>270</v>
      </c>
      <c r="C121" s="20" t="s">
        <v>254</v>
      </c>
      <c r="D121" s="16" t="s">
        <v>23</v>
      </c>
      <c r="E121" s="21" t="s">
        <v>255</v>
      </c>
      <c r="F121" s="22" t="s">
        <v>256</v>
      </c>
      <c r="G121" s="23">
        <v>19</v>
      </c>
      <c r="H121" s="24"/>
      <c r="I121" s="24">
        <f>ROUND(ROUND(H121,2)*ROUND(G121,3),2)</f>
        <v>0</v>
      </c>
      <c r="O121">
        <f>(I121*21)/100</f>
        <v>0</v>
      </c>
      <c r="P121" t="s">
        <v>22</v>
      </c>
    </row>
    <row r="122" spans="1:16" ht="12.75" customHeight="1" x14ac:dyDescent="0.2">
      <c r="A122" s="25" t="s">
        <v>47</v>
      </c>
      <c r="E122" s="26" t="s">
        <v>23</v>
      </c>
    </row>
    <row r="123" spans="1:16" ht="12.75" customHeight="1" x14ac:dyDescent="0.2">
      <c r="A123" s="29" t="s">
        <v>48</v>
      </c>
      <c r="E123" s="28" t="s">
        <v>525</v>
      </c>
    </row>
    <row r="124" spans="1:16" ht="12.75" customHeight="1" x14ac:dyDescent="0.2">
      <c r="A124" s="16" t="s">
        <v>204</v>
      </c>
      <c r="B124" s="20" t="s">
        <v>274</v>
      </c>
      <c r="C124" s="20" t="s">
        <v>259</v>
      </c>
      <c r="D124" s="16" t="s">
        <v>23</v>
      </c>
      <c r="E124" s="21" t="s">
        <v>260</v>
      </c>
      <c r="F124" s="22" t="s">
        <v>160</v>
      </c>
      <c r="G124" s="23">
        <v>24.4</v>
      </c>
      <c r="H124" s="24"/>
      <c r="I124" s="24">
        <f>ROUND(ROUND(H124,2)*ROUND(G124,3),2)</f>
        <v>0</v>
      </c>
      <c r="O124">
        <f>(I124*21)/100</f>
        <v>0</v>
      </c>
      <c r="P124" t="s">
        <v>22</v>
      </c>
    </row>
    <row r="125" spans="1:16" ht="12.75" customHeight="1" x14ac:dyDescent="0.2">
      <c r="A125" s="25" t="s">
        <v>47</v>
      </c>
      <c r="E125" s="26" t="s">
        <v>23</v>
      </c>
    </row>
    <row r="126" spans="1:16" ht="12.75" customHeight="1" x14ac:dyDescent="0.2">
      <c r="A126" s="29" t="s">
        <v>48</v>
      </c>
      <c r="E126" s="28" t="s">
        <v>526</v>
      </c>
    </row>
    <row r="127" spans="1:16" ht="12.75" customHeight="1" x14ac:dyDescent="0.2">
      <c r="A127" s="16" t="s">
        <v>204</v>
      </c>
      <c r="B127" s="39" t="s">
        <v>277</v>
      </c>
      <c r="C127" s="39" t="s">
        <v>527</v>
      </c>
      <c r="D127" s="40" t="s">
        <v>23</v>
      </c>
      <c r="E127" s="58" t="s">
        <v>528</v>
      </c>
      <c r="F127" s="41" t="s">
        <v>256</v>
      </c>
      <c r="G127" s="42">
        <v>1</v>
      </c>
      <c r="H127" s="43"/>
      <c r="I127" s="43">
        <f>ROUND(ROUND(H127,2)*ROUND(G127,3),2)</f>
        <v>0</v>
      </c>
      <c r="O127">
        <f>(I127*21)/100</f>
        <v>0</v>
      </c>
      <c r="P127" t="s">
        <v>22</v>
      </c>
    </row>
    <row r="128" spans="1:16" ht="12.75" customHeight="1" x14ac:dyDescent="0.2">
      <c r="A128" s="25" t="s">
        <v>47</v>
      </c>
      <c r="B128" s="44"/>
      <c r="C128" s="44"/>
      <c r="D128" s="44"/>
      <c r="E128" s="38" t="s">
        <v>529</v>
      </c>
      <c r="F128" s="44"/>
      <c r="G128" s="44"/>
      <c r="H128" s="44"/>
      <c r="I128" s="44"/>
    </row>
    <row r="129" spans="1:16" ht="12.75" customHeight="1" x14ac:dyDescent="0.2">
      <c r="A129" s="29" t="s">
        <v>48</v>
      </c>
      <c r="B129" s="44"/>
      <c r="C129" s="44"/>
      <c r="D129" s="44"/>
      <c r="E129" s="36" t="s">
        <v>23</v>
      </c>
      <c r="F129" s="44"/>
      <c r="G129" s="44"/>
      <c r="H129" s="44"/>
      <c r="I129" s="44"/>
    </row>
    <row r="130" spans="1:16" ht="12.75" customHeight="1" x14ac:dyDescent="0.2">
      <c r="A130" s="16" t="s">
        <v>204</v>
      </c>
      <c r="B130" s="39" t="s">
        <v>283</v>
      </c>
      <c r="C130" s="39" t="s">
        <v>263</v>
      </c>
      <c r="D130" s="40" t="s">
        <v>355</v>
      </c>
      <c r="E130" s="58" t="s">
        <v>264</v>
      </c>
      <c r="F130" s="41" t="s">
        <v>256</v>
      </c>
      <c r="G130" s="42">
        <v>15</v>
      </c>
      <c r="H130" s="43"/>
      <c r="I130" s="43">
        <f>ROUND(ROUND(H130,2)*ROUND(G130,3),2)</f>
        <v>0</v>
      </c>
      <c r="O130">
        <f>(I130*21)/100</f>
        <v>0</v>
      </c>
      <c r="P130" t="s">
        <v>22</v>
      </c>
    </row>
    <row r="131" spans="1:16" ht="12.75" customHeight="1" x14ac:dyDescent="0.2">
      <c r="A131" s="25" t="s">
        <v>47</v>
      </c>
      <c r="B131" s="44"/>
      <c r="C131" s="44"/>
      <c r="D131" s="44"/>
      <c r="E131" s="38" t="s">
        <v>265</v>
      </c>
      <c r="F131" s="44"/>
      <c r="G131" s="44"/>
      <c r="H131" s="44"/>
      <c r="I131" s="44"/>
    </row>
    <row r="132" spans="1:16" ht="12.75" customHeight="1" x14ac:dyDescent="0.2">
      <c r="A132" s="29" t="s">
        <v>48</v>
      </c>
      <c r="B132" s="44"/>
      <c r="C132" s="44"/>
      <c r="D132" s="44"/>
      <c r="E132" s="36" t="s">
        <v>23</v>
      </c>
      <c r="F132" s="44"/>
      <c r="G132" s="44"/>
      <c r="H132" s="44"/>
      <c r="I132" s="44"/>
    </row>
    <row r="133" spans="1:16" ht="12.75" customHeight="1" x14ac:dyDescent="0.2">
      <c r="A133" s="16" t="s">
        <v>204</v>
      </c>
      <c r="B133" s="39" t="s">
        <v>286</v>
      </c>
      <c r="C133" s="39" t="s">
        <v>263</v>
      </c>
      <c r="D133" s="40" t="s">
        <v>361</v>
      </c>
      <c r="E133" s="58" t="s">
        <v>264</v>
      </c>
      <c r="F133" s="41" t="s">
        <v>256</v>
      </c>
      <c r="G133" s="42">
        <v>1</v>
      </c>
      <c r="H133" s="43"/>
      <c r="I133" s="43">
        <f>ROUND(ROUND(H133,2)*ROUND(G133,3),2)</f>
        <v>0</v>
      </c>
      <c r="O133">
        <f>(I133*21)/100</f>
        <v>0</v>
      </c>
      <c r="P133" t="s">
        <v>22</v>
      </c>
    </row>
    <row r="134" spans="1:16" ht="12.75" customHeight="1" x14ac:dyDescent="0.2">
      <c r="A134" s="25" t="s">
        <v>47</v>
      </c>
      <c r="B134" s="44"/>
      <c r="C134" s="44"/>
      <c r="D134" s="44"/>
      <c r="E134" s="38" t="s">
        <v>269</v>
      </c>
      <c r="F134" s="44"/>
      <c r="G134" s="44"/>
      <c r="H134" s="44"/>
      <c r="I134" s="44"/>
    </row>
    <row r="135" spans="1:16" ht="12.75" customHeight="1" x14ac:dyDescent="0.2">
      <c r="A135" s="29" t="s">
        <v>48</v>
      </c>
      <c r="B135" s="44"/>
      <c r="C135" s="44"/>
      <c r="D135" s="44"/>
      <c r="E135" s="36" t="s">
        <v>23</v>
      </c>
      <c r="F135" s="44"/>
      <c r="G135" s="44"/>
      <c r="H135" s="44"/>
      <c r="I135" s="44"/>
    </row>
    <row r="136" spans="1:16" ht="12.75" customHeight="1" x14ac:dyDescent="0.2">
      <c r="A136" s="16" t="s">
        <v>204</v>
      </c>
      <c r="B136" s="39" t="s">
        <v>289</v>
      </c>
      <c r="C136" s="39" t="s">
        <v>267</v>
      </c>
      <c r="D136" s="40" t="s">
        <v>23</v>
      </c>
      <c r="E136" s="58" t="s">
        <v>268</v>
      </c>
      <c r="F136" s="41" t="s">
        <v>256</v>
      </c>
      <c r="G136" s="42">
        <v>2</v>
      </c>
      <c r="H136" s="43"/>
      <c r="I136" s="43">
        <f>ROUND(ROUND(H136,2)*ROUND(G136,3),2)</f>
        <v>0</v>
      </c>
      <c r="O136">
        <f>(I136*21)/100</f>
        <v>0</v>
      </c>
      <c r="P136" t="s">
        <v>22</v>
      </c>
    </row>
    <row r="137" spans="1:16" ht="12.75" customHeight="1" x14ac:dyDescent="0.2">
      <c r="A137" s="25" t="s">
        <v>47</v>
      </c>
      <c r="B137" s="44"/>
      <c r="C137" s="44"/>
      <c r="D137" s="44"/>
      <c r="E137" s="38" t="s">
        <v>269</v>
      </c>
      <c r="F137" s="44"/>
      <c r="G137" s="44"/>
      <c r="H137" s="44"/>
      <c r="I137" s="44"/>
    </row>
    <row r="138" spans="1:16" ht="12.75" customHeight="1" x14ac:dyDescent="0.2">
      <c r="A138" s="29" t="s">
        <v>48</v>
      </c>
      <c r="B138" s="44"/>
      <c r="C138" s="44"/>
      <c r="D138" s="44"/>
      <c r="E138" s="36" t="s">
        <v>23</v>
      </c>
      <c r="F138" s="44"/>
      <c r="G138" s="44"/>
      <c r="H138" s="44"/>
      <c r="I138" s="44"/>
    </row>
    <row r="139" spans="1:16" ht="12.75" customHeight="1" x14ac:dyDescent="0.2">
      <c r="A139" s="16" t="s">
        <v>44</v>
      </c>
      <c r="B139" s="20" t="s">
        <v>292</v>
      </c>
      <c r="C139" s="20" t="s">
        <v>530</v>
      </c>
      <c r="D139" s="16" t="s">
        <v>23</v>
      </c>
      <c r="E139" s="21" t="s">
        <v>531</v>
      </c>
      <c r="F139" s="22" t="s">
        <v>46</v>
      </c>
      <c r="G139" s="23">
        <v>2</v>
      </c>
      <c r="H139" s="24"/>
      <c r="I139" s="24">
        <f>ROUND(ROUND(H139,2)*ROUND(G139,3),2)</f>
        <v>0</v>
      </c>
      <c r="O139">
        <f>(I139*21)/100</f>
        <v>0</v>
      </c>
      <c r="P139" t="s">
        <v>22</v>
      </c>
    </row>
    <row r="140" spans="1:16" ht="12.75" customHeight="1" x14ac:dyDescent="0.2">
      <c r="A140" s="25" t="s">
        <v>47</v>
      </c>
      <c r="E140" s="26" t="s">
        <v>273</v>
      </c>
    </row>
    <row r="141" spans="1:16" ht="12.75" customHeight="1" x14ac:dyDescent="0.2">
      <c r="A141" s="29" t="s">
        <v>48</v>
      </c>
      <c r="E141" s="28" t="s">
        <v>23</v>
      </c>
    </row>
    <row r="142" spans="1:16" ht="12.75" customHeight="1" x14ac:dyDescent="0.2">
      <c r="A142" s="16" t="s">
        <v>44</v>
      </c>
      <c r="B142" s="20" t="s">
        <v>296</v>
      </c>
      <c r="C142" s="20" t="s">
        <v>271</v>
      </c>
      <c r="D142" s="16" t="s">
        <v>23</v>
      </c>
      <c r="E142" s="21" t="s">
        <v>272</v>
      </c>
      <c r="F142" s="22" t="s">
        <v>46</v>
      </c>
      <c r="G142" s="23">
        <v>12</v>
      </c>
      <c r="H142" s="24"/>
      <c r="I142" s="24">
        <f>ROUND(ROUND(H142,2)*ROUND(G142,3),2)</f>
        <v>0</v>
      </c>
      <c r="O142">
        <f>(I142*21)/100</f>
        <v>0</v>
      </c>
      <c r="P142" t="s">
        <v>22</v>
      </c>
    </row>
    <row r="143" spans="1:16" ht="12.75" customHeight="1" x14ac:dyDescent="0.2">
      <c r="A143" s="25" t="s">
        <v>47</v>
      </c>
      <c r="E143" s="26" t="s">
        <v>273</v>
      </c>
    </row>
    <row r="144" spans="1:16" ht="12.75" customHeight="1" x14ac:dyDescent="0.2">
      <c r="A144" s="29" t="s">
        <v>48</v>
      </c>
      <c r="E144" s="28" t="s">
        <v>23</v>
      </c>
    </row>
    <row r="145" spans="1:16" ht="12.75" customHeight="1" x14ac:dyDescent="0.2">
      <c r="A145" s="16" t="s">
        <v>44</v>
      </c>
      <c r="B145" s="20" t="s">
        <v>300</v>
      </c>
      <c r="C145" s="20" t="s">
        <v>278</v>
      </c>
      <c r="D145" s="16" t="s">
        <v>227</v>
      </c>
      <c r="E145" s="21" t="s">
        <v>279</v>
      </c>
      <c r="F145" s="59" t="s">
        <v>160</v>
      </c>
      <c r="G145" s="23">
        <v>319.66000000000003</v>
      </c>
      <c r="H145" s="24"/>
      <c r="I145" s="24">
        <f>ROUND(ROUND(H145,2)*ROUND(G145,3),2)</f>
        <v>0</v>
      </c>
      <c r="O145">
        <f>(I145*21)/100</f>
        <v>0</v>
      </c>
      <c r="P145" t="s">
        <v>22</v>
      </c>
    </row>
    <row r="146" spans="1:16" ht="12.75" customHeight="1" x14ac:dyDescent="0.2">
      <c r="A146" s="25" t="s">
        <v>47</v>
      </c>
      <c r="E146" s="26" t="s">
        <v>280</v>
      </c>
    </row>
    <row r="147" spans="1:16" ht="12.75" customHeight="1" x14ac:dyDescent="0.2">
      <c r="A147" s="27" t="s">
        <v>48</v>
      </c>
      <c r="E147" s="28" t="s">
        <v>532</v>
      </c>
    </row>
    <row r="148" spans="1:16" ht="12.75" customHeight="1" x14ac:dyDescent="0.2">
      <c r="A148" s="5" t="s">
        <v>41</v>
      </c>
      <c r="B148" s="5"/>
      <c r="C148" s="30" t="s">
        <v>68</v>
      </c>
      <c r="D148" s="5"/>
      <c r="E148" s="18" t="s">
        <v>282</v>
      </c>
      <c r="F148" s="5"/>
      <c r="G148" s="5"/>
      <c r="H148" s="5"/>
      <c r="I148" s="31">
        <f>0+I149+I152+I155+I158+I161+I164+I167+I170+I173+I176+I179+I182+I185+I188+I191+I194+I197+I200+I203+I206+I209+I212+I215+I218+I221+I224+I227+I230+I233+I236+I239+I242+I245+I248+I251+I254+I257+I260+I263+I266+I269+I272+I275+I278+I281+I284+I287+I290+I293</f>
        <v>0</v>
      </c>
    </row>
    <row r="149" spans="1:16" ht="25.5" customHeight="1" x14ac:dyDescent="0.2">
      <c r="A149" s="16" t="s">
        <v>44</v>
      </c>
      <c r="B149" s="20" t="s">
        <v>304</v>
      </c>
      <c r="C149" s="20" t="s">
        <v>284</v>
      </c>
      <c r="D149" s="16" t="s">
        <v>23</v>
      </c>
      <c r="E149" s="21" t="s">
        <v>285</v>
      </c>
      <c r="F149" s="22" t="s">
        <v>160</v>
      </c>
      <c r="G149" s="23">
        <v>295.5</v>
      </c>
      <c r="H149" s="24"/>
      <c r="I149" s="24">
        <f>ROUND(ROUND(H149,2)*ROUND(G149,3),2)</f>
        <v>0</v>
      </c>
      <c r="O149">
        <f>(I149*21)/100</f>
        <v>0</v>
      </c>
      <c r="P149" t="s">
        <v>22</v>
      </c>
    </row>
    <row r="150" spans="1:16" ht="12.75" customHeight="1" x14ac:dyDescent="0.2">
      <c r="A150" s="25" t="s">
        <v>47</v>
      </c>
      <c r="E150" s="26" t="s">
        <v>23</v>
      </c>
    </row>
    <row r="151" spans="1:16" ht="12.75" customHeight="1" x14ac:dyDescent="0.2">
      <c r="A151" s="29" t="s">
        <v>48</v>
      </c>
      <c r="E151" s="28" t="s">
        <v>23</v>
      </c>
    </row>
    <row r="152" spans="1:16" ht="12.75" customHeight="1" x14ac:dyDescent="0.2">
      <c r="A152" s="16" t="s">
        <v>204</v>
      </c>
      <c r="B152" s="20" t="s">
        <v>307</v>
      </c>
      <c r="C152" s="20" t="s">
        <v>287</v>
      </c>
      <c r="D152" s="16" t="s">
        <v>23</v>
      </c>
      <c r="E152" s="21" t="s">
        <v>288</v>
      </c>
      <c r="F152" s="22" t="s">
        <v>160</v>
      </c>
      <c r="G152" s="23">
        <v>295.5</v>
      </c>
      <c r="H152" s="24"/>
      <c r="I152" s="24">
        <f>ROUND(ROUND(H152,2)*ROUND(G152,3),2)</f>
        <v>0</v>
      </c>
      <c r="O152">
        <f>(I152*21)/100</f>
        <v>0</v>
      </c>
      <c r="P152" t="s">
        <v>22</v>
      </c>
    </row>
    <row r="153" spans="1:16" ht="12.75" customHeight="1" x14ac:dyDescent="0.2">
      <c r="A153" s="25" t="s">
        <v>47</v>
      </c>
      <c r="E153" s="26" t="s">
        <v>23</v>
      </c>
    </row>
    <row r="154" spans="1:16" ht="12.75" customHeight="1" x14ac:dyDescent="0.2">
      <c r="A154" s="29" t="s">
        <v>48</v>
      </c>
      <c r="E154" s="28" t="s">
        <v>23</v>
      </c>
    </row>
    <row r="155" spans="1:16" ht="12.75" customHeight="1" x14ac:dyDescent="0.2">
      <c r="A155" s="16" t="s">
        <v>44</v>
      </c>
      <c r="B155" s="20" t="s">
        <v>310</v>
      </c>
      <c r="C155" s="20" t="s">
        <v>290</v>
      </c>
      <c r="D155" s="16" t="s">
        <v>227</v>
      </c>
      <c r="E155" s="21" t="s">
        <v>291</v>
      </c>
      <c r="F155" s="22" t="s">
        <v>256</v>
      </c>
      <c r="G155" s="23">
        <v>30</v>
      </c>
      <c r="H155" s="24"/>
      <c r="I155" s="24">
        <f>ROUND(ROUND(H155,2)*ROUND(G155,3),2)</f>
        <v>0</v>
      </c>
      <c r="O155">
        <f>(I155*21)/100</f>
        <v>0</v>
      </c>
      <c r="P155" t="s">
        <v>22</v>
      </c>
    </row>
    <row r="156" spans="1:16" ht="12.75" customHeight="1" x14ac:dyDescent="0.2">
      <c r="A156" s="25" t="s">
        <v>47</v>
      </c>
      <c r="E156" s="26" t="s">
        <v>23</v>
      </c>
    </row>
    <row r="157" spans="1:16" ht="12.75" customHeight="1" x14ac:dyDescent="0.2">
      <c r="A157" s="29" t="s">
        <v>48</v>
      </c>
      <c r="E157" s="28" t="s">
        <v>533</v>
      </c>
    </row>
    <row r="158" spans="1:16" ht="12.75" customHeight="1" x14ac:dyDescent="0.2">
      <c r="A158" s="16" t="s">
        <v>204</v>
      </c>
      <c r="B158" s="39" t="s">
        <v>313</v>
      </c>
      <c r="C158" s="39" t="s">
        <v>293</v>
      </c>
      <c r="D158" s="40" t="s">
        <v>227</v>
      </c>
      <c r="E158" s="58" t="s">
        <v>294</v>
      </c>
      <c r="F158" s="41" t="s">
        <v>256</v>
      </c>
      <c r="G158" s="42">
        <v>15</v>
      </c>
      <c r="H158" s="43"/>
      <c r="I158" s="43">
        <f>ROUND(ROUND(H158,2)*ROUND(G158,3),2)</f>
        <v>0</v>
      </c>
      <c r="O158">
        <f>(I158*21)/100</f>
        <v>0</v>
      </c>
      <c r="P158" t="s">
        <v>22</v>
      </c>
    </row>
    <row r="159" spans="1:16" ht="12.75" customHeight="1" x14ac:dyDescent="0.2">
      <c r="A159" s="25" t="s">
        <v>47</v>
      </c>
      <c r="B159" s="44"/>
      <c r="C159" s="44"/>
      <c r="D159" s="44"/>
      <c r="E159" s="38" t="s">
        <v>295</v>
      </c>
      <c r="F159" s="44"/>
      <c r="G159" s="44"/>
      <c r="H159" s="44"/>
      <c r="I159" s="44"/>
    </row>
    <row r="160" spans="1:16" ht="12.75" customHeight="1" x14ac:dyDescent="0.2">
      <c r="A160" s="29" t="s">
        <v>48</v>
      </c>
      <c r="B160" s="44"/>
      <c r="C160" s="44"/>
      <c r="D160" s="44"/>
      <c r="E160" s="36" t="s">
        <v>23</v>
      </c>
      <c r="F160" s="44"/>
      <c r="G160" s="44"/>
      <c r="H160" s="44"/>
      <c r="I160" s="44"/>
    </row>
    <row r="161" spans="1:16" ht="12.75" customHeight="1" x14ac:dyDescent="0.2">
      <c r="A161" s="16" t="s">
        <v>204</v>
      </c>
      <c r="B161" s="20" t="s">
        <v>316</v>
      </c>
      <c r="C161" s="20" t="s">
        <v>297</v>
      </c>
      <c r="D161" s="16" t="s">
        <v>23</v>
      </c>
      <c r="E161" s="21" t="s">
        <v>298</v>
      </c>
      <c r="F161" s="22" t="s">
        <v>256</v>
      </c>
      <c r="G161" s="23">
        <v>15</v>
      </c>
      <c r="H161" s="24"/>
      <c r="I161" s="24">
        <f>ROUND(ROUND(H161,2)*ROUND(G161,3),2)</f>
        <v>0</v>
      </c>
      <c r="O161">
        <f>(I161*21)/100</f>
        <v>0</v>
      </c>
      <c r="P161" t="s">
        <v>22</v>
      </c>
    </row>
    <row r="162" spans="1:16" ht="12.75" customHeight="1" x14ac:dyDescent="0.2">
      <c r="A162" s="25" t="s">
        <v>47</v>
      </c>
      <c r="E162" s="26" t="s">
        <v>299</v>
      </c>
    </row>
    <row r="163" spans="1:16" ht="12.75" customHeight="1" x14ac:dyDescent="0.2">
      <c r="A163" s="29" t="s">
        <v>48</v>
      </c>
      <c r="E163" s="28" t="s">
        <v>23</v>
      </c>
    </row>
    <row r="164" spans="1:16" ht="25.5" customHeight="1" x14ac:dyDescent="0.2">
      <c r="A164" s="16" t="s">
        <v>44</v>
      </c>
      <c r="B164" s="20" t="s">
        <v>320</v>
      </c>
      <c r="C164" s="20" t="s">
        <v>301</v>
      </c>
      <c r="D164" s="16" t="s">
        <v>23</v>
      </c>
      <c r="E164" s="21" t="s">
        <v>302</v>
      </c>
      <c r="F164" s="22" t="s">
        <v>256</v>
      </c>
      <c r="G164" s="23">
        <v>7</v>
      </c>
      <c r="H164" s="24"/>
      <c r="I164" s="24">
        <f>ROUND(ROUND(H164,2)*ROUND(G164,3),2)</f>
        <v>0</v>
      </c>
      <c r="O164">
        <f>(I164*21)/100</f>
        <v>0</v>
      </c>
      <c r="P164" t="s">
        <v>22</v>
      </c>
    </row>
    <row r="165" spans="1:16" ht="12.75" customHeight="1" x14ac:dyDescent="0.2">
      <c r="A165" s="25" t="s">
        <v>47</v>
      </c>
      <c r="E165" s="26" t="s">
        <v>23</v>
      </c>
    </row>
    <row r="166" spans="1:16" ht="12.75" customHeight="1" x14ac:dyDescent="0.2">
      <c r="A166" s="29" t="s">
        <v>48</v>
      </c>
      <c r="E166" s="28" t="s">
        <v>534</v>
      </c>
    </row>
    <row r="167" spans="1:16" ht="12.75" customHeight="1" x14ac:dyDescent="0.2">
      <c r="A167" s="16" t="s">
        <v>204</v>
      </c>
      <c r="B167" s="20" t="s">
        <v>324</v>
      </c>
      <c r="C167" s="20" t="s">
        <v>305</v>
      </c>
      <c r="D167" s="16" t="s">
        <v>227</v>
      </c>
      <c r="E167" s="21" t="s">
        <v>306</v>
      </c>
      <c r="F167" s="22" t="s">
        <v>256</v>
      </c>
      <c r="G167" s="23">
        <v>3</v>
      </c>
      <c r="H167" s="24"/>
      <c r="I167" s="24">
        <f>ROUND(ROUND(H167,2)*ROUND(G167,3),2)</f>
        <v>0</v>
      </c>
      <c r="O167">
        <f>(I167*21)/100</f>
        <v>0</v>
      </c>
      <c r="P167" t="s">
        <v>22</v>
      </c>
    </row>
    <row r="168" spans="1:16" ht="12.75" customHeight="1" x14ac:dyDescent="0.2">
      <c r="A168" s="25" t="s">
        <v>47</v>
      </c>
      <c r="E168" s="26" t="s">
        <v>23</v>
      </c>
    </row>
    <row r="169" spans="1:16" ht="12.75" customHeight="1" x14ac:dyDescent="0.2">
      <c r="A169" s="29" t="s">
        <v>48</v>
      </c>
      <c r="E169" s="28" t="s">
        <v>23</v>
      </c>
    </row>
    <row r="170" spans="1:16" ht="12.75" customHeight="1" x14ac:dyDescent="0.2">
      <c r="A170" s="16" t="s">
        <v>204</v>
      </c>
      <c r="B170" s="20" t="s">
        <v>327</v>
      </c>
      <c r="C170" s="20" t="s">
        <v>311</v>
      </c>
      <c r="D170" s="16" t="s">
        <v>227</v>
      </c>
      <c r="E170" s="21" t="s">
        <v>312</v>
      </c>
      <c r="F170" s="22" t="s">
        <v>256</v>
      </c>
      <c r="G170" s="23">
        <v>1</v>
      </c>
      <c r="H170" s="24"/>
      <c r="I170" s="24">
        <f>ROUND(ROUND(H170,2)*ROUND(G170,3),2)</f>
        <v>0</v>
      </c>
      <c r="O170">
        <f>(I170*21)/100</f>
        <v>0</v>
      </c>
      <c r="P170" t="s">
        <v>22</v>
      </c>
    </row>
    <row r="171" spans="1:16" ht="12.75" customHeight="1" x14ac:dyDescent="0.2">
      <c r="A171" s="25" t="s">
        <v>47</v>
      </c>
      <c r="E171" s="26" t="s">
        <v>23</v>
      </c>
    </row>
    <row r="172" spans="1:16" ht="12.75" customHeight="1" x14ac:dyDescent="0.2">
      <c r="A172" s="29" t="s">
        <v>48</v>
      </c>
      <c r="E172" s="28" t="s">
        <v>23</v>
      </c>
    </row>
    <row r="173" spans="1:16" ht="12.75" customHeight="1" x14ac:dyDescent="0.2">
      <c r="A173" s="16" t="s">
        <v>204</v>
      </c>
      <c r="B173" s="20" t="s">
        <v>330</v>
      </c>
      <c r="C173" s="20" t="s">
        <v>314</v>
      </c>
      <c r="D173" s="16" t="s">
        <v>227</v>
      </c>
      <c r="E173" s="21" t="s">
        <v>315</v>
      </c>
      <c r="F173" s="22" t="s">
        <v>256</v>
      </c>
      <c r="G173" s="23">
        <v>3</v>
      </c>
      <c r="H173" s="24"/>
      <c r="I173" s="24">
        <f>ROUND(ROUND(H173,2)*ROUND(G173,3),2)</f>
        <v>0</v>
      </c>
      <c r="O173">
        <f>(I173*21)/100</f>
        <v>0</v>
      </c>
      <c r="P173" t="s">
        <v>22</v>
      </c>
    </row>
    <row r="174" spans="1:16" ht="12.75" customHeight="1" x14ac:dyDescent="0.2">
      <c r="A174" s="25" t="s">
        <v>47</v>
      </c>
      <c r="E174" s="26" t="s">
        <v>23</v>
      </c>
    </row>
    <row r="175" spans="1:16" ht="12.75" customHeight="1" x14ac:dyDescent="0.2">
      <c r="A175" s="29" t="s">
        <v>48</v>
      </c>
      <c r="E175" s="28" t="s">
        <v>23</v>
      </c>
    </row>
    <row r="176" spans="1:16" ht="12.75" customHeight="1" x14ac:dyDescent="0.2">
      <c r="A176" s="16" t="s">
        <v>44</v>
      </c>
      <c r="B176" s="20" t="s">
        <v>333</v>
      </c>
      <c r="C176" s="20" t="s">
        <v>317</v>
      </c>
      <c r="D176" s="16" t="s">
        <v>23</v>
      </c>
      <c r="E176" s="21" t="s">
        <v>318</v>
      </c>
      <c r="F176" s="22" t="s">
        <v>256</v>
      </c>
      <c r="G176" s="23">
        <v>10</v>
      </c>
      <c r="H176" s="24"/>
      <c r="I176" s="24">
        <f>ROUND(ROUND(H176,2)*ROUND(G176,3),2)</f>
        <v>0</v>
      </c>
      <c r="O176">
        <f>(I176*21)/100</f>
        <v>0</v>
      </c>
      <c r="P176" t="s">
        <v>22</v>
      </c>
    </row>
    <row r="177" spans="1:16" ht="12.75" customHeight="1" x14ac:dyDescent="0.2">
      <c r="A177" s="25" t="s">
        <v>47</v>
      </c>
      <c r="E177" s="26" t="s">
        <v>23</v>
      </c>
    </row>
    <row r="178" spans="1:16" ht="12.75" customHeight="1" x14ac:dyDescent="0.2">
      <c r="A178" s="29" t="s">
        <v>48</v>
      </c>
      <c r="E178" s="28" t="s">
        <v>535</v>
      </c>
    </row>
    <row r="179" spans="1:16" ht="12.75" customHeight="1" x14ac:dyDescent="0.2">
      <c r="A179" s="16" t="s">
        <v>204</v>
      </c>
      <c r="B179" s="20" t="s">
        <v>337</v>
      </c>
      <c r="C179" s="20" t="s">
        <v>321</v>
      </c>
      <c r="D179" s="16" t="s">
        <v>23</v>
      </c>
      <c r="E179" s="21" t="s">
        <v>322</v>
      </c>
      <c r="F179" s="22" t="s">
        <v>256</v>
      </c>
      <c r="G179" s="23">
        <v>2</v>
      </c>
      <c r="H179" s="24"/>
      <c r="I179" s="24">
        <f>ROUND(ROUND(H179,2)*ROUND(G179,3),2)</f>
        <v>0</v>
      </c>
      <c r="O179">
        <f>(I179*21)/100</f>
        <v>0</v>
      </c>
      <c r="P179" t="s">
        <v>22</v>
      </c>
    </row>
    <row r="180" spans="1:16" ht="12.75" customHeight="1" x14ac:dyDescent="0.2">
      <c r="A180" s="25" t="s">
        <v>47</v>
      </c>
      <c r="E180" s="26" t="s">
        <v>323</v>
      </c>
    </row>
    <row r="181" spans="1:16" ht="12.75" customHeight="1" x14ac:dyDescent="0.2">
      <c r="A181" s="29" t="s">
        <v>48</v>
      </c>
      <c r="E181" s="28" t="s">
        <v>23</v>
      </c>
    </row>
    <row r="182" spans="1:16" ht="12.75" customHeight="1" x14ac:dyDescent="0.2">
      <c r="A182" s="16" t="s">
        <v>204</v>
      </c>
      <c r="B182" s="20" t="s">
        <v>340</v>
      </c>
      <c r="C182" s="20" t="s">
        <v>536</v>
      </c>
      <c r="D182" s="16" t="s">
        <v>227</v>
      </c>
      <c r="E182" s="21" t="s">
        <v>537</v>
      </c>
      <c r="F182" s="22" t="s">
        <v>256</v>
      </c>
      <c r="G182" s="23">
        <v>1</v>
      </c>
      <c r="H182" s="24"/>
      <c r="I182" s="24">
        <f>ROUND(ROUND(H182,2)*ROUND(G182,3),2)</f>
        <v>0</v>
      </c>
      <c r="O182">
        <f>(I182*21)/100</f>
        <v>0</v>
      </c>
      <c r="P182" t="s">
        <v>22</v>
      </c>
    </row>
    <row r="183" spans="1:16" ht="12.75" customHeight="1" x14ac:dyDescent="0.2">
      <c r="A183" s="25" t="s">
        <v>47</v>
      </c>
      <c r="E183" s="26" t="s">
        <v>538</v>
      </c>
    </row>
    <row r="184" spans="1:16" ht="12.75" customHeight="1" x14ac:dyDescent="0.2">
      <c r="A184" s="29" t="s">
        <v>48</v>
      </c>
      <c r="E184" s="28" t="s">
        <v>23</v>
      </c>
    </row>
    <row r="185" spans="1:16" ht="12.75" customHeight="1" x14ac:dyDescent="0.2">
      <c r="A185" s="16" t="s">
        <v>204</v>
      </c>
      <c r="B185" s="20" t="s">
        <v>343</v>
      </c>
      <c r="C185" s="20" t="s">
        <v>328</v>
      </c>
      <c r="D185" s="16" t="s">
        <v>23</v>
      </c>
      <c r="E185" s="21" t="s">
        <v>329</v>
      </c>
      <c r="F185" s="22" t="s">
        <v>256</v>
      </c>
      <c r="G185" s="23">
        <v>1</v>
      </c>
      <c r="H185" s="24"/>
      <c r="I185" s="24">
        <f>ROUND(ROUND(H185,2)*ROUND(G185,3),2)</f>
        <v>0</v>
      </c>
      <c r="O185">
        <f>(I185*21)/100</f>
        <v>0</v>
      </c>
      <c r="P185" t="s">
        <v>22</v>
      </c>
    </row>
    <row r="186" spans="1:16" ht="12.75" customHeight="1" x14ac:dyDescent="0.2">
      <c r="A186" s="25" t="s">
        <v>47</v>
      </c>
      <c r="E186" s="26" t="s">
        <v>23</v>
      </c>
    </row>
    <row r="187" spans="1:16" ht="12.75" customHeight="1" x14ac:dyDescent="0.2">
      <c r="A187" s="29" t="s">
        <v>48</v>
      </c>
      <c r="E187" s="28" t="s">
        <v>23</v>
      </c>
    </row>
    <row r="188" spans="1:16" ht="12.75" customHeight="1" x14ac:dyDescent="0.2">
      <c r="A188" s="16" t="s">
        <v>204</v>
      </c>
      <c r="B188" s="20" t="s">
        <v>346</v>
      </c>
      <c r="C188" s="20" t="s">
        <v>331</v>
      </c>
      <c r="D188" s="16" t="s">
        <v>23</v>
      </c>
      <c r="E188" s="21" t="s">
        <v>332</v>
      </c>
      <c r="F188" s="22" t="s">
        <v>256</v>
      </c>
      <c r="G188" s="23">
        <v>3</v>
      </c>
      <c r="H188" s="24"/>
      <c r="I188" s="24">
        <f>ROUND(ROUND(H188,2)*ROUND(G188,3),2)</f>
        <v>0</v>
      </c>
      <c r="O188">
        <f>(I188*21)/100</f>
        <v>0</v>
      </c>
      <c r="P188" t="s">
        <v>22</v>
      </c>
    </row>
    <row r="189" spans="1:16" ht="12.75" customHeight="1" x14ac:dyDescent="0.2">
      <c r="A189" s="25" t="s">
        <v>47</v>
      </c>
      <c r="E189" s="26" t="s">
        <v>23</v>
      </c>
    </row>
    <row r="190" spans="1:16" ht="12.75" customHeight="1" x14ac:dyDescent="0.2">
      <c r="A190" s="29" t="s">
        <v>48</v>
      </c>
      <c r="E190" s="28" t="s">
        <v>23</v>
      </c>
    </row>
    <row r="191" spans="1:16" ht="12.75" customHeight="1" x14ac:dyDescent="0.2">
      <c r="A191" s="16" t="s">
        <v>204</v>
      </c>
      <c r="B191" s="20" t="s">
        <v>349</v>
      </c>
      <c r="C191" s="20" t="s">
        <v>539</v>
      </c>
      <c r="D191" s="16" t="s">
        <v>23</v>
      </c>
      <c r="E191" s="21" t="s">
        <v>540</v>
      </c>
      <c r="F191" s="22" t="s">
        <v>256</v>
      </c>
      <c r="G191" s="23">
        <v>1</v>
      </c>
      <c r="H191" s="24"/>
      <c r="I191" s="24">
        <f>ROUND(ROUND(H191,2)*ROUND(G191,3),2)</f>
        <v>0</v>
      </c>
      <c r="O191">
        <f>(I191*21)/100</f>
        <v>0</v>
      </c>
      <c r="P191" t="s">
        <v>22</v>
      </c>
    </row>
    <row r="192" spans="1:16" ht="12.75" customHeight="1" x14ac:dyDescent="0.2">
      <c r="A192" s="25" t="s">
        <v>47</v>
      </c>
      <c r="E192" s="26" t="s">
        <v>23</v>
      </c>
    </row>
    <row r="193" spans="1:16" ht="12.75" customHeight="1" x14ac:dyDescent="0.2">
      <c r="A193" s="29" t="s">
        <v>48</v>
      </c>
      <c r="E193" s="28" t="s">
        <v>23</v>
      </c>
    </row>
    <row r="194" spans="1:16" ht="12.75" customHeight="1" x14ac:dyDescent="0.2">
      <c r="A194" s="16" t="s">
        <v>204</v>
      </c>
      <c r="B194" s="20" t="s">
        <v>353</v>
      </c>
      <c r="C194" s="20" t="s">
        <v>334</v>
      </c>
      <c r="D194" s="16" t="s">
        <v>227</v>
      </c>
      <c r="E194" s="21" t="s">
        <v>335</v>
      </c>
      <c r="F194" s="22" t="s">
        <v>256</v>
      </c>
      <c r="G194" s="23">
        <v>1</v>
      </c>
      <c r="H194" s="24"/>
      <c r="I194" s="24">
        <f>ROUND(ROUND(H194,2)*ROUND(G194,3),2)</f>
        <v>0</v>
      </c>
      <c r="O194">
        <f>(I194*21)/100</f>
        <v>0</v>
      </c>
      <c r="P194" t="s">
        <v>22</v>
      </c>
    </row>
    <row r="195" spans="1:16" ht="12.75" customHeight="1" x14ac:dyDescent="0.2">
      <c r="A195" s="25" t="s">
        <v>47</v>
      </c>
      <c r="E195" s="26" t="s">
        <v>336</v>
      </c>
    </row>
    <row r="196" spans="1:16" ht="12.75" customHeight="1" x14ac:dyDescent="0.2">
      <c r="A196" s="29" t="s">
        <v>48</v>
      </c>
      <c r="E196" s="28" t="s">
        <v>23</v>
      </c>
    </row>
    <row r="197" spans="1:16" ht="12.75" customHeight="1" x14ac:dyDescent="0.2">
      <c r="A197" s="16" t="s">
        <v>204</v>
      </c>
      <c r="B197" s="20" t="s">
        <v>360</v>
      </c>
      <c r="C197" s="20" t="s">
        <v>541</v>
      </c>
      <c r="D197" s="16" t="s">
        <v>23</v>
      </c>
      <c r="E197" s="21" t="s">
        <v>542</v>
      </c>
      <c r="F197" s="22" t="s">
        <v>256</v>
      </c>
      <c r="G197" s="23">
        <v>1</v>
      </c>
      <c r="H197" s="24"/>
      <c r="I197" s="24">
        <f>ROUND(ROUND(H197,2)*ROUND(G197,3),2)</f>
        <v>0</v>
      </c>
      <c r="O197">
        <f>(I197*21)/100</f>
        <v>0</v>
      </c>
      <c r="P197" t="s">
        <v>22</v>
      </c>
    </row>
    <row r="198" spans="1:16" ht="12.75" customHeight="1" x14ac:dyDescent="0.2">
      <c r="A198" s="25" t="s">
        <v>47</v>
      </c>
      <c r="E198" s="26" t="s">
        <v>23</v>
      </c>
    </row>
    <row r="199" spans="1:16" ht="12.75" customHeight="1" x14ac:dyDescent="0.2">
      <c r="A199" s="29" t="s">
        <v>48</v>
      </c>
      <c r="E199" s="28" t="s">
        <v>23</v>
      </c>
    </row>
    <row r="200" spans="1:16" ht="25.5" customHeight="1" x14ac:dyDescent="0.2">
      <c r="A200" s="16" t="s">
        <v>44</v>
      </c>
      <c r="B200" s="20" t="s">
        <v>357</v>
      </c>
      <c r="C200" s="20" t="s">
        <v>341</v>
      </c>
      <c r="D200" s="16" t="s">
        <v>23</v>
      </c>
      <c r="E200" s="21" t="s">
        <v>342</v>
      </c>
      <c r="F200" s="22" t="s">
        <v>256</v>
      </c>
      <c r="G200" s="23">
        <v>1</v>
      </c>
      <c r="H200" s="24"/>
      <c r="I200" s="24">
        <f>ROUND(ROUND(H200,2)*ROUND(G200,3),2)</f>
        <v>0</v>
      </c>
      <c r="O200">
        <f>(I200*21)/100</f>
        <v>0</v>
      </c>
      <c r="P200" t="s">
        <v>22</v>
      </c>
    </row>
    <row r="201" spans="1:16" ht="12.75" customHeight="1" x14ac:dyDescent="0.2">
      <c r="A201" s="25" t="s">
        <v>47</v>
      </c>
      <c r="E201" s="26" t="s">
        <v>23</v>
      </c>
    </row>
    <row r="202" spans="1:16" ht="12.75" customHeight="1" x14ac:dyDescent="0.2">
      <c r="A202" s="29" t="s">
        <v>48</v>
      </c>
      <c r="E202" s="28" t="s">
        <v>23</v>
      </c>
    </row>
    <row r="203" spans="1:16" ht="12.75" customHeight="1" x14ac:dyDescent="0.2">
      <c r="A203" s="16" t="s">
        <v>204</v>
      </c>
      <c r="B203" s="20" t="s">
        <v>363</v>
      </c>
      <c r="C203" s="20" t="s">
        <v>344</v>
      </c>
      <c r="D203" s="16" t="s">
        <v>23</v>
      </c>
      <c r="E203" s="21" t="s">
        <v>345</v>
      </c>
      <c r="F203" s="22" t="s">
        <v>256</v>
      </c>
      <c r="G203" s="23">
        <v>1</v>
      </c>
      <c r="H203" s="24"/>
      <c r="I203" s="24">
        <f>ROUND(ROUND(H203,2)*ROUND(G203,3),2)</f>
        <v>0</v>
      </c>
      <c r="O203">
        <f>(I203*21)/100</f>
        <v>0</v>
      </c>
      <c r="P203" t="s">
        <v>22</v>
      </c>
    </row>
    <row r="204" spans="1:16" ht="12.75" customHeight="1" x14ac:dyDescent="0.2">
      <c r="A204" s="25" t="s">
        <v>47</v>
      </c>
      <c r="E204" s="26" t="s">
        <v>23</v>
      </c>
    </row>
    <row r="205" spans="1:16" ht="12.75" customHeight="1" x14ac:dyDescent="0.2">
      <c r="A205" s="29" t="s">
        <v>48</v>
      </c>
      <c r="E205" s="28" t="s">
        <v>23</v>
      </c>
    </row>
    <row r="206" spans="1:16" ht="12.75" customHeight="1" x14ac:dyDescent="0.2">
      <c r="A206" s="16" t="s">
        <v>44</v>
      </c>
      <c r="B206" s="20" t="s">
        <v>366</v>
      </c>
      <c r="C206" s="20" t="s">
        <v>543</v>
      </c>
      <c r="D206" s="16" t="s">
        <v>23</v>
      </c>
      <c r="E206" s="21" t="s">
        <v>544</v>
      </c>
      <c r="F206" s="22" t="s">
        <v>256</v>
      </c>
      <c r="G206" s="23">
        <v>1</v>
      </c>
      <c r="H206" s="24"/>
      <c r="I206" s="24">
        <f>ROUND(ROUND(H206,2)*ROUND(G206,3),2)</f>
        <v>0</v>
      </c>
      <c r="O206">
        <f>(I206*21)/100</f>
        <v>0</v>
      </c>
      <c r="P206" t="s">
        <v>22</v>
      </c>
    </row>
    <row r="207" spans="1:16" ht="12.75" customHeight="1" x14ac:dyDescent="0.2">
      <c r="A207" s="25" t="s">
        <v>47</v>
      </c>
      <c r="E207" s="26" t="s">
        <v>23</v>
      </c>
    </row>
    <row r="208" spans="1:16" ht="12.75" customHeight="1" x14ac:dyDescent="0.2">
      <c r="A208" s="29" t="s">
        <v>48</v>
      </c>
      <c r="E208" s="28" t="s">
        <v>23</v>
      </c>
    </row>
    <row r="209" spans="1:16" ht="12.75" customHeight="1" x14ac:dyDescent="0.2">
      <c r="A209" s="16" t="s">
        <v>204</v>
      </c>
      <c r="B209" s="20" t="s">
        <v>369</v>
      </c>
      <c r="C209" s="20" t="s">
        <v>545</v>
      </c>
      <c r="D209" s="16" t="s">
        <v>23</v>
      </c>
      <c r="E209" s="21" t="s">
        <v>546</v>
      </c>
      <c r="F209" s="22" t="s">
        <v>256</v>
      </c>
      <c r="G209" s="23">
        <v>1</v>
      </c>
      <c r="H209" s="24"/>
      <c r="I209" s="24">
        <f>ROUND(ROUND(H209,2)*ROUND(G209,3),2)</f>
        <v>0</v>
      </c>
      <c r="O209">
        <f>(I209*21)/100</f>
        <v>0</v>
      </c>
      <c r="P209" t="s">
        <v>22</v>
      </c>
    </row>
    <row r="210" spans="1:16" ht="12.75" customHeight="1" x14ac:dyDescent="0.2">
      <c r="A210" s="25" t="s">
        <v>47</v>
      </c>
      <c r="E210" s="26" t="s">
        <v>23</v>
      </c>
    </row>
    <row r="211" spans="1:16" ht="12.75" customHeight="1" x14ac:dyDescent="0.2">
      <c r="A211" s="29" t="s">
        <v>48</v>
      </c>
      <c r="E211" s="28" t="s">
        <v>23</v>
      </c>
    </row>
    <row r="212" spans="1:16" ht="25.5" customHeight="1" x14ac:dyDescent="0.2">
      <c r="A212" s="16" t="s">
        <v>44</v>
      </c>
      <c r="B212" s="20" t="s">
        <v>373</v>
      </c>
      <c r="C212" s="20" t="s">
        <v>354</v>
      </c>
      <c r="D212" s="16" t="s">
        <v>355</v>
      </c>
      <c r="E212" s="21" t="s">
        <v>356</v>
      </c>
      <c r="F212" s="22" t="s">
        <v>160</v>
      </c>
      <c r="G212" s="23">
        <v>22.66</v>
      </c>
      <c r="H212" s="24"/>
      <c r="I212" s="24">
        <f>ROUND(ROUND(H212,2)*ROUND(G212,3),2)</f>
        <v>0</v>
      </c>
      <c r="O212">
        <f>(I212*21)/100</f>
        <v>0</v>
      </c>
      <c r="P212" t="s">
        <v>22</v>
      </c>
    </row>
    <row r="213" spans="1:16" ht="12.75" customHeight="1" x14ac:dyDescent="0.2">
      <c r="A213" s="25" t="s">
        <v>47</v>
      </c>
      <c r="E213" s="26" t="s">
        <v>23</v>
      </c>
    </row>
    <row r="214" spans="1:16" ht="12.75" customHeight="1" x14ac:dyDescent="0.2">
      <c r="A214" s="29" t="s">
        <v>48</v>
      </c>
      <c r="E214" s="28" t="s">
        <v>23</v>
      </c>
    </row>
    <row r="215" spans="1:16" ht="12.75" customHeight="1" x14ac:dyDescent="0.2">
      <c r="A215" s="16" t="s">
        <v>204</v>
      </c>
      <c r="B215" s="20" t="s">
        <v>380</v>
      </c>
      <c r="C215" s="20" t="s">
        <v>358</v>
      </c>
      <c r="D215" s="16" t="s">
        <v>23</v>
      </c>
      <c r="E215" s="21" t="s">
        <v>359</v>
      </c>
      <c r="F215" s="22" t="s">
        <v>160</v>
      </c>
      <c r="G215" s="23">
        <v>22.66</v>
      </c>
      <c r="H215" s="24"/>
      <c r="I215" s="24">
        <f>ROUND(ROUND(H215,2)*ROUND(G215,3),2)</f>
        <v>0</v>
      </c>
      <c r="O215">
        <f>(I215*21)/100</f>
        <v>0</v>
      </c>
      <c r="P215" t="s">
        <v>22</v>
      </c>
    </row>
    <row r="216" spans="1:16" ht="12.75" customHeight="1" x14ac:dyDescent="0.2">
      <c r="A216" s="25" t="s">
        <v>47</v>
      </c>
      <c r="E216" s="28" t="s">
        <v>913</v>
      </c>
    </row>
    <row r="217" spans="1:16" ht="12.75" customHeight="1" x14ac:dyDescent="0.2">
      <c r="A217" s="29" t="s">
        <v>48</v>
      </c>
      <c r="E217" s="28" t="s">
        <v>23</v>
      </c>
    </row>
    <row r="218" spans="1:16" ht="25.5" customHeight="1" x14ac:dyDescent="0.2">
      <c r="A218" s="16" t="s">
        <v>44</v>
      </c>
      <c r="B218" s="20" t="s">
        <v>376</v>
      </c>
      <c r="C218" s="20" t="s">
        <v>354</v>
      </c>
      <c r="D218" s="16" t="s">
        <v>361</v>
      </c>
      <c r="E218" s="21" t="s">
        <v>356</v>
      </c>
      <c r="F218" s="22" t="s">
        <v>160</v>
      </c>
      <c r="G218" s="23">
        <v>23</v>
      </c>
      <c r="H218" s="24"/>
      <c r="I218" s="24">
        <f>ROUND(ROUND(H218,2)*ROUND(G218,3),2)</f>
        <v>0</v>
      </c>
      <c r="O218">
        <f>(I218*21)/100</f>
        <v>0</v>
      </c>
      <c r="P218" t="s">
        <v>22</v>
      </c>
    </row>
    <row r="219" spans="1:16" ht="25.5" customHeight="1" x14ac:dyDescent="0.2">
      <c r="A219" s="25" t="s">
        <v>47</v>
      </c>
      <c r="E219" s="26" t="s">
        <v>362</v>
      </c>
    </row>
    <row r="220" spans="1:16" ht="12.75" customHeight="1" x14ac:dyDescent="0.2">
      <c r="A220" s="29" t="s">
        <v>48</v>
      </c>
      <c r="E220" s="28" t="s">
        <v>23</v>
      </c>
    </row>
    <row r="221" spans="1:16" ht="25.5" customHeight="1" x14ac:dyDescent="0.2">
      <c r="A221" s="16" t="s">
        <v>44</v>
      </c>
      <c r="B221" s="20" t="s">
        <v>383</v>
      </c>
      <c r="C221" s="20" t="s">
        <v>364</v>
      </c>
      <c r="D221" s="16" t="s">
        <v>23</v>
      </c>
      <c r="E221" s="21" t="s">
        <v>365</v>
      </c>
      <c r="F221" s="22" t="s">
        <v>160</v>
      </c>
      <c r="G221" s="23">
        <v>296</v>
      </c>
      <c r="H221" s="24"/>
      <c r="I221" s="24">
        <f>ROUND(ROUND(H221,2)*ROUND(G221,3),2)</f>
        <v>0</v>
      </c>
      <c r="O221">
        <f>(I221*21)/100</f>
        <v>0</v>
      </c>
      <c r="P221" t="s">
        <v>22</v>
      </c>
    </row>
    <row r="222" spans="1:16" ht="25.5" customHeight="1" x14ac:dyDescent="0.2">
      <c r="A222" s="25" t="s">
        <v>47</v>
      </c>
      <c r="E222" s="26" t="s">
        <v>362</v>
      </c>
    </row>
    <row r="223" spans="1:16" ht="12.75" customHeight="1" x14ac:dyDescent="0.2">
      <c r="A223" s="29" t="s">
        <v>48</v>
      </c>
      <c r="E223" s="28" t="s">
        <v>23</v>
      </c>
    </row>
    <row r="224" spans="1:16" ht="25.5" customHeight="1" x14ac:dyDescent="0.2">
      <c r="A224" s="16" t="s">
        <v>44</v>
      </c>
      <c r="B224" s="20" t="s">
        <v>386</v>
      </c>
      <c r="C224" s="20" t="s">
        <v>367</v>
      </c>
      <c r="D224" s="16" t="s">
        <v>23</v>
      </c>
      <c r="E224" s="21" t="s">
        <v>368</v>
      </c>
      <c r="F224" s="22" t="s">
        <v>256</v>
      </c>
      <c r="G224" s="23">
        <v>15</v>
      </c>
      <c r="H224" s="24"/>
      <c r="I224" s="24">
        <f>ROUND(ROUND(H224,2)*ROUND(G224,3),2)</f>
        <v>0</v>
      </c>
      <c r="O224">
        <f>(I224*21)/100</f>
        <v>0</v>
      </c>
      <c r="P224" t="s">
        <v>22</v>
      </c>
    </row>
    <row r="225" spans="1:16" ht="12.75" customHeight="1" x14ac:dyDescent="0.2">
      <c r="A225" s="25" t="s">
        <v>47</v>
      </c>
      <c r="E225" s="26" t="s">
        <v>23</v>
      </c>
    </row>
    <row r="226" spans="1:16" ht="12.75" customHeight="1" x14ac:dyDescent="0.2">
      <c r="A226" s="29" t="s">
        <v>48</v>
      </c>
      <c r="E226" s="28" t="s">
        <v>23</v>
      </c>
    </row>
    <row r="227" spans="1:16" ht="12.75" customHeight="1" x14ac:dyDescent="0.2">
      <c r="A227" s="16" t="s">
        <v>204</v>
      </c>
      <c r="B227" s="20" t="s">
        <v>389</v>
      </c>
      <c r="C227" s="20" t="s">
        <v>547</v>
      </c>
      <c r="D227" s="16" t="s">
        <v>23</v>
      </c>
      <c r="E227" s="21" t="s">
        <v>548</v>
      </c>
      <c r="F227" s="22" t="s">
        <v>256</v>
      </c>
      <c r="G227" s="23">
        <v>15</v>
      </c>
      <c r="H227" s="24"/>
      <c r="I227" s="24">
        <f>ROUND(ROUND(H227,2)*ROUND(G227,3),2)</f>
        <v>0</v>
      </c>
      <c r="O227">
        <f>(I227*21)/100</f>
        <v>0</v>
      </c>
      <c r="P227" t="s">
        <v>22</v>
      </c>
    </row>
    <row r="228" spans="1:16" ht="12.75" customHeight="1" x14ac:dyDescent="0.2">
      <c r="A228" s="25" t="s">
        <v>47</v>
      </c>
      <c r="E228" s="26" t="s">
        <v>549</v>
      </c>
    </row>
    <row r="229" spans="1:16" ht="12.75" customHeight="1" x14ac:dyDescent="0.2">
      <c r="A229" s="29" t="s">
        <v>48</v>
      </c>
      <c r="E229" s="28" t="s">
        <v>23</v>
      </c>
    </row>
    <row r="230" spans="1:16" ht="12.75" customHeight="1" x14ac:dyDescent="0.2">
      <c r="A230" s="16" t="s">
        <v>44</v>
      </c>
      <c r="B230" s="20" t="s">
        <v>392</v>
      </c>
      <c r="C230" s="20" t="s">
        <v>374</v>
      </c>
      <c r="D230" s="16" t="s">
        <v>23</v>
      </c>
      <c r="E230" s="21" t="s">
        <v>375</v>
      </c>
      <c r="F230" s="22" t="s">
        <v>256</v>
      </c>
      <c r="G230" s="23">
        <v>15</v>
      </c>
      <c r="H230" s="24"/>
      <c r="I230" s="24">
        <f>ROUND(ROUND(H230,2)*ROUND(G230,3),2)</f>
        <v>0</v>
      </c>
      <c r="O230">
        <f>(I230*21)/100</f>
        <v>0</v>
      </c>
      <c r="P230" t="s">
        <v>22</v>
      </c>
    </row>
    <row r="231" spans="1:16" ht="12.75" customHeight="1" x14ac:dyDescent="0.2">
      <c r="A231" s="25" t="s">
        <v>47</v>
      </c>
      <c r="E231" s="26" t="s">
        <v>23</v>
      </c>
    </row>
    <row r="232" spans="1:16" ht="12.75" customHeight="1" x14ac:dyDescent="0.2">
      <c r="A232" s="29" t="s">
        <v>48</v>
      </c>
      <c r="E232" s="28" t="s">
        <v>23</v>
      </c>
    </row>
    <row r="233" spans="1:16" ht="12.75" customHeight="1" x14ac:dyDescent="0.2">
      <c r="A233" s="16" t="s">
        <v>204</v>
      </c>
      <c r="B233" s="39" t="s">
        <v>395</v>
      </c>
      <c r="C233" s="39" t="s">
        <v>377</v>
      </c>
      <c r="D233" s="40" t="s">
        <v>23</v>
      </c>
      <c r="E233" s="58" t="s">
        <v>378</v>
      </c>
      <c r="F233" s="41" t="s">
        <v>256</v>
      </c>
      <c r="G233" s="42">
        <v>15</v>
      </c>
      <c r="H233" s="43"/>
      <c r="I233" s="43">
        <f>ROUND(ROUND(H233,2)*ROUND(G233,3),2)</f>
        <v>0</v>
      </c>
      <c r="O233">
        <f>(I233*21)/100</f>
        <v>0</v>
      </c>
      <c r="P233" t="s">
        <v>22</v>
      </c>
    </row>
    <row r="234" spans="1:16" ht="12.75" customHeight="1" x14ac:dyDescent="0.2">
      <c r="A234" s="25" t="s">
        <v>47</v>
      </c>
      <c r="B234" s="44"/>
      <c r="C234" s="44"/>
      <c r="D234" s="44"/>
      <c r="E234" s="38" t="s">
        <v>379</v>
      </c>
      <c r="F234" s="44"/>
      <c r="G234" s="44"/>
      <c r="H234" s="44"/>
      <c r="I234" s="44"/>
    </row>
    <row r="235" spans="1:16" ht="12.75" customHeight="1" x14ac:dyDescent="0.2">
      <c r="A235" s="29" t="s">
        <v>48</v>
      </c>
      <c r="B235" s="44"/>
      <c r="C235" s="44"/>
      <c r="D235" s="44"/>
      <c r="E235" s="36" t="s">
        <v>23</v>
      </c>
      <c r="F235" s="44"/>
      <c r="G235" s="44"/>
      <c r="H235" s="44"/>
      <c r="I235" s="44"/>
    </row>
    <row r="236" spans="1:16" ht="12.75" customHeight="1" x14ac:dyDescent="0.2">
      <c r="A236" s="16" t="s">
        <v>44</v>
      </c>
      <c r="B236" s="20" t="s">
        <v>399</v>
      </c>
      <c r="C236" s="20" t="s">
        <v>550</v>
      </c>
      <c r="D236" s="16" t="s">
        <v>23</v>
      </c>
      <c r="E236" s="21" t="s">
        <v>551</v>
      </c>
      <c r="F236" s="22" t="s">
        <v>256</v>
      </c>
      <c r="G236" s="23">
        <v>1</v>
      </c>
      <c r="H236" s="24"/>
      <c r="I236" s="24">
        <f>ROUND(ROUND(H236,2)*ROUND(G236,3),2)</f>
        <v>0</v>
      </c>
      <c r="O236">
        <f>(I236*21)/100</f>
        <v>0</v>
      </c>
      <c r="P236" t="s">
        <v>22</v>
      </c>
    </row>
    <row r="237" spans="1:16" ht="12.75" customHeight="1" x14ac:dyDescent="0.2">
      <c r="A237" s="25" t="s">
        <v>47</v>
      </c>
      <c r="E237" s="26" t="s">
        <v>23</v>
      </c>
    </row>
    <row r="238" spans="1:16" ht="12.75" customHeight="1" x14ac:dyDescent="0.2">
      <c r="A238" s="29" t="s">
        <v>48</v>
      </c>
      <c r="E238" s="28" t="s">
        <v>23</v>
      </c>
    </row>
    <row r="239" spans="1:16" ht="12.75" customHeight="1" x14ac:dyDescent="0.2">
      <c r="A239" s="16" t="s">
        <v>204</v>
      </c>
      <c r="B239" s="39" t="s">
        <v>402</v>
      </c>
      <c r="C239" s="39" t="s">
        <v>552</v>
      </c>
      <c r="D239" s="40" t="s">
        <v>23</v>
      </c>
      <c r="E239" s="58" t="s">
        <v>553</v>
      </c>
      <c r="F239" s="41" t="s">
        <v>256</v>
      </c>
      <c r="G239" s="42">
        <v>1</v>
      </c>
      <c r="H239" s="43"/>
      <c r="I239" s="43">
        <f>ROUND(ROUND(H239,2)*ROUND(G239,3),2)</f>
        <v>0</v>
      </c>
      <c r="O239">
        <f>(I239*21)/100</f>
        <v>0</v>
      </c>
      <c r="P239" t="s">
        <v>22</v>
      </c>
    </row>
    <row r="240" spans="1:16" ht="12.75" customHeight="1" x14ac:dyDescent="0.2">
      <c r="A240" s="25" t="s">
        <v>47</v>
      </c>
      <c r="B240" s="44"/>
      <c r="C240" s="44"/>
      <c r="D240" s="44"/>
      <c r="E240" s="38" t="s">
        <v>23</v>
      </c>
      <c r="F240" s="44"/>
      <c r="G240" s="44"/>
      <c r="H240" s="44"/>
      <c r="I240" s="44"/>
    </row>
    <row r="241" spans="1:16" ht="12.75" customHeight="1" x14ac:dyDescent="0.2">
      <c r="A241" s="29" t="s">
        <v>48</v>
      </c>
      <c r="B241" s="44"/>
      <c r="C241" s="44"/>
      <c r="D241" s="44"/>
      <c r="E241" s="36" t="s">
        <v>23</v>
      </c>
      <c r="F241" s="44"/>
      <c r="G241" s="44"/>
      <c r="H241" s="44"/>
      <c r="I241" s="44"/>
    </row>
    <row r="242" spans="1:16" ht="12.75" customHeight="1" x14ac:dyDescent="0.2">
      <c r="A242" s="16" t="s">
        <v>44</v>
      </c>
      <c r="B242" s="20" t="s">
        <v>406</v>
      </c>
      <c r="C242" s="20" t="s">
        <v>381</v>
      </c>
      <c r="D242" s="16" t="s">
        <v>23</v>
      </c>
      <c r="E242" s="21" t="s">
        <v>382</v>
      </c>
      <c r="F242" s="22" t="s">
        <v>256</v>
      </c>
      <c r="G242" s="23">
        <v>3</v>
      </c>
      <c r="H242" s="24"/>
      <c r="I242" s="24">
        <f>ROUND(ROUND(H242,2)*ROUND(G242,3),2)</f>
        <v>0</v>
      </c>
      <c r="O242">
        <f>(I242*21)/100</f>
        <v>0</v>
      </c>
      <c r="P242" t="s">
        <v>22</v>
      </c>
    </row>
    <row r="243" spans="1:16" ht="12.75" customHeight="1" x14ac:dyDescent="0.2">
      <c r="A243" s="25" t="s">
        <v>47</v>
      </c>
      <c r="E243" s="26" t="s">
        <v>23</v>
      </c>
    </row>
    <row r="244" spans="1:16" ht="12.75" customHeight="1" x14ac:dyDescent="0.2">
      <c r="A244" s="29" t="s">
        <v>48</v>
      </c>
      <c r="E244" s="28" t="s">
        <v>23</v>
      </c>
    </row>
    <row r="245" spans="1:16" ht="12.75" customHeight="1" x14ac:dyDescent="0.2">
      <c r="A245" s="16" t="s">
        <v>204</v>
      </c>
      <c r="B245" s="39" t="s">
        <v>409</v>
      </c>
      <c r="C245" s="39" t="s">
        <v>384</v>
      </c>
      <c r="D245" s="40" t="s">
        <v>23</v>
      </c>
      <c r="E245" s="58" t="s">
        <v>385</v>
      </c>
      <c r="F245" s="41" t="s">
        <v>256</v>
      </c>
      <c r="G245" s="42">
        <v>3</v>
      </c>
      <c r="H245" s="43"/>
      <c r="I245" s="43">
        <f>ROUND(ROUND(H245,2)*ROUND(G245,3),2)</f>
        <v>0</v>
      </c>
      <c r="O245">
        <f>(I245*21)/100</f>
        <v>0</v>
      </c>
      <c r="P245" t="s">
        <v>22</v>
      </c>
    </row>
    <row r="246" spans="1:16" ht="12.75" customHeight="1" x14ac:dyDescent="0.2">
      <c r="A246" s="25" t="s">
        <v>47</v>
      </c>
      <c r="B246" s="44"/>
      <c r="C246" s="44"/>
      <c r="D246" s="44"/>
      <c r="E246" s="38" t="s">
        <v>23</v>
      </c>
      <c r="F246" s="44"/>
      <c r="G246" s="44"/>
      <c r="H246" s="44"/>
      <c r="I246" s="44"/>
    </row>
    <row r="247" spans="1:16" ht="12.75" customHeight="1" x14ac:dyDescent="0.2">
      <c r="A247" s="29" t="s">
        <v>48</v>
      </c>
      <c r="B247" s="44"/>
      <c r="C247" s="44"/>
      <c r="D247" s="44"/>
      <c r="E247" s="36" t="s">
        <v>23</v>
      </c>
      <c r="F247" s="44"/>
      <c r="G247" s="44"/>
      <c r="H247" s="44"/>
      <c r="I247" s="44"/>
    </row>
    <row r="248" spans="1:16" ht="12.75" customHeight="1" x14ac:dyDescent="0.2">
      <c r="A248" s="16" t="s">
        <v>44</v>
      </c>
      <c r="B248" s="20" t="s">
        <v>412</v>
      </c>
      <c r="C248" s="20" t="s">
        <v>387</v>
      </c>
      <c r="D248" s="16" t="s">
        <v>23</v>
      </c>
      <c r="E248" s="21" t="s">
        <v>388</v>
      </c>
      <c r="F248" s="22" t="s">
        <v>256</v>
      </c>
      <c r="G248" s="23">
        <v>2</v>
      </c>
      <c r="H248" s="24"/>
      <c r="I248" s="24">
        <f>ROUND(ROUND(H248,2)*ROUND(G248,3),2)</f>
        <v>0</v>
      </c>
      <c r="O248">
        <f>(I248*21)/100</f>
        <v>0</v>
      </c>
      <c r="P248" t="s">
        <v>22</v>
      </c>
    </row>
    <row r="249" spans="1:16" ht="12.75" customHeight="1" x14ac:dyDescent="0.2">
      <c r="A249" s="25" t="s">
        <v>47</v>
      </c>
      <c r="E249" s="26" t="s">
        <v>23</v>
      </c>
    </row>
    <row r="250" spans="1:16" ht="12.75" customHeight="1" x14ac:dyDescent="0.2">
      <c r="A250" s="29" t="s">
        <v>48</v>
      </c>
      <c r="E250" s="28" t="s">
        <v>23</v>
      </c>
    </row>
    <row r="251" spans="1:16" ht="12.75" customHeight="1" x14ac:dyDescent="0.2">
      <c r="A251" s="16" t="s">
        <v>204</v>
      </c>
      <c r="B251" s="39" t="s">
        <v>416</v>
      </c>
      <c r="C251" s="39" t="s">
        <v>390</v>
      </c>
      <c r="D251" s="40" t="s">
        <v>355</v>
      </c>
      <c r="E251" s="58" t="s">
        <v>391</v>
      </c>
      <c r="F251" s="41" t="s">
        <v>256</v>
      </c>
      <c r="G251" s="42">
        <v>1</v>
      </c>
      <c r="H251" s="43"/>
      <c r="I251" s="43">
        <f>ROUND(ROUND(H251,2)*ROUND(G251,3),2)</f>
        <v>0</v>
      </c>
      <c r="O251">
        <f>(I251*21)/100</f>
        <v>0</v>
      </c>
      <c r="P251" t="s">
        <v>22</v>
      </c>
    </row>
    <row r="252" spans="1:16" ht="12.75" customHeight="1" x14ac:dyDescent="0.2">
      <c r="A252" s="25" t="s">
        <v>47</v>
      </c>
      <c r="B252" s="44"/>
      <c r="C252" s="44"/>
      <c r="D252" s="44"/>
      <c r="E252" s="38" t="s">
        <v>23</v>
      </c>
      <c r="F252" s="44"/>
      <c r="G252" s="44"/>
      <c r="H252" s="44"/>
      <c r="I252" s="44"/>
    </row>
    <row r="253" spans="1:16" ht="12.75" customHeight="1" x14ac:dyDescent="0.2">
      <c r="A253" s="29" t="s">
        <v>48</v>
      </c>
      <c r="B253" s="44"/>
      <c r="C253" s="44"/>
      <c r="D253" s="44"/>
      <c r="E253" s="36" t="s">
        <v>23</v>
      </c>
      <c r="F253" s="44"/>
      <c r="G253" s="44"/>
      <c r="H253" s="44"/>
      <c r="I253" s="44"/>
    </row>
    <row r="254" spans="1:16" ht="12.75" customHeight="1" x14ac:dyDescent="0.2">
      <c r="A254" s="16" t="s">
        <v>204</v>
      </c>
      <c r="B254" s="39" t="s">
        <v>419</v>
      </c>
      <c r="C254" s="39" t="s">
        <v>390</v>
      </c>
      <c r="D254" s="40" t="s">
        <v>361</v>
      </c>
      <c r="E254" s="58" t="s">
        <v>554</v>
      </c>
      <c r="F254" s="41" t="s">
        <v>256</v>
      </c>
      <c r="G254" s="42">
        <v>1</v>
      </c>
      <c r="H254" s="43"/>
      <c r="I254" s="43">
        <f>ROUND(ROUND(H254,2)*ROUND(G254,3),2)</f>
        <v>0</v>
      </c>
      <c r="O254">
        <f>(I254*21)/100</f>
        <v>0</v>
      </c>
      <c r="P254" t="s">
        <v>22</v>
      </c>
    </row>
    <row r="255" spans="1:16" ht="12.75" customHeight="1" x14ac:dyDescent="0.2">
      <c r="A255" s="25" t="s">
        <v>47</v>
      </c>
      <c r="B255" s="44"/>
      <c r="C255" s="44"/>
      <c r="D255" s="44"/>
      <c r="E255" s="38" t="s">
        <v>555</v>
      </c>
      <c r="F255" s="44"/>
      <c r="G255" s="44"/>
      <c r="H255" s="44"/>
      <c r="I255" s="44"/>
    </row>
    <row r="256" spans="1:16" ht="12.75" customHeight="1" x14ac:dyDescent="0.2">
      <c r="A256" s="29" t="s">
        <v>48</v>
      </c>
      <c r="B256" s="44"/>
      <c r="C256" s="44"/>
      <c r="D256" s="44"/>
      <c r="E256" s="36" t="s">
        <v>23</v>
      </c>
      <c r="F256" s="44"/>
      <c r="G256" s="44"/>
      <c r="H256" s="44"/>
      <c r="I256" s="44"/>
    </row>
    <row r="257" spans="1:16" ht="12.75" customHeight="1" x14ac:dyDescent="0.2">
      <c r="A257" s="16" t="s">
        <v>44</v>
      </c>
      <c r="B257" s="20" t="s">
        <v>422</v>
      </c>
      <c r="C257" s="20" t="s">
        <v>393</v>
      </c>
      <c r="D257" s="16" t="s">
        <v>23</v>
      </c>
      <c r="E257" s="21" t="s">
        <v>394</v>
      </c>
      <c r="F257" s="22" t="s">
        <v>256</v>
      </c>
      <c r="G257" s="23">
        <v>15</v>
      </c>
      <c r="H257" s="24"/>
      <c r="I257" s="24">
        <f>ROUND(ROUND(H257,2)*ROUND(G257,3),2)</f>
        <v>0</v>
      </c>
      <c r="O257">
        <f>(I257*21)/100</f>
        <v>0</v>
      </c>
      <c r="P257" t="s">
        <v>22</v>
      </c>
    </row>
    <row r="258" spans="1:16" ht="12.75" customHeight="1" x14ac:dyDescent="0.2">
      <c r="A258" s="25" t="s">
        <v>47</v>
      </c>
      <c r="E258" s="26" t="s">
        <v>23</v>
      </c>
    </row>
    <row r="259" spans="1:16" ht="12.75" customHeight="1" x14ac:dyDescent="0.2">
      <c r="A259" s="29" t="s">
        <v>48</v>
      </c>
      <c r="E259" s="28" t="s">
        <v>23</v>
      </c>
    </row>
    <row r="260" spans="1:16" ht="12.75" customHeight="1" x14ac:dyDescent="0.2">
      <c r="A260" s="16" t="s">
        <v>204</v>
      </c>
      <c r="B260" s="39" t="s">
        <v>425</v>
      </c>
      <c r="C260" s="39" t="s">
        <v>396</v>
      </c>
      <c r="D260" s="40" t="s">
        <v>227</v>
      </c>
      <c r="E260" s="58" t="s">
        <v>397</v>
      </c>
      <c r="F260" s="41" t="s">
        <v>256</v>
      </c>
      <c r="G260" s="42">
        <v>15</v>
      </c>
      <c r="H260" s="43"/>
      <c r="I260" s="43">
        <f>ROUND(ROUND(H260,2)*ROUND(G260,3),2)</f>
        <v>0</v>
      </c>
      <c r="O260">
        <f>(I260*21)/100</f>
        <v>0</v>
      </c>
      <c r="P260" t="s">
        <v>22</v>
      </c>
    </row>
    <row r="261" spans="1:16" ht="12.75" customHeight="1" x14ac:dyDescent="0.2">
      <c r="A261" s="25" t="s">
        <v>47</v>
      </c>
      <c r="B261" s="44"/>
      <c r="C261" s="44"/>
      <c r="D261" s="44"/>
      <c r="E261" s="38" t="s">
        <v>398</v>
      </c>
      <c r="F261" s="44"/>
      <c r="G261" s="44"/>
      <c r="H261" s="44"/>
      <c r="I261" s="44"/>
    </row>
    <row r="262" spans="1:16" ht="12.75" customHeight="1" x14ac:dyDescent="0.2">
      <c r="A262" s="29" t="s">
        <v>48</v>
      </c>
      <c r="B262" s="44"/>
      <c r="C262" s="44"/>
      <c r="D262" s="44"/>
      <c r="E262" s="36" t="s">
        <v>23</v>
      </c>
      <c r="F262" s="44"/>
      <c r="G262" s="44"/>
      <c r="H262" s="44"/>
      <c r="I262" s="44"/>
    </row>
    <row r="263" spans="1:16" ht="12.75" customHeight="1" x14ac:dyDescent="0.2">
      <c r="A263" s="16" t="s">
        <v>44</v>
      </c>
      <c r="B263" s="20" t="s">
        <v>428</v>
      </c>
      <c r="C263" s="20" t="s">
        <v>400</v>
      </c>
      <c r="D263" s="16" t="s">
        <v>23</v>
      </c>
      <c r="E263" s="21" t="s">
        <v>401</v>
      </c>
      <c r="F263" s="22" t="s">
        <v>160</v>
      </c>
      <c r="G263" s="23">
        <v>22.66</v>
      </c>
      <c r="H263" s="24"/>
      <c r="I263" s="24">
        <f>ROUND(ROUND(H263,2)*ROUND(G263,3),2)</f>
        <v>0</v>
      </c>
      <c r="O263">
        <f>(I263*21)/100</f>
        <v>0</v>
      </c>
      <c r="P263" t="s">
        <v>22</v>
      </c>
    </row>
    <row r="264" spans="1:16" ht="12.75" customHeight="1" x14ac:dyDescent="0.2">
      <c r="A264" s="25" t="s">
        <v>47</v>
      </c>
      <c r="E264" s="26" t="s">
        <v>23</v>
      </c>
    </row>
    <row r="265" spans="1:16" ht="12.75" customHeight="1" x14ac:dyDescent="0.2">
      <c r="A265" s="29" t="s">
        <v>48</v>
      </c>
      <c r="E265" s="28" t="s">
        <v>23</v>
      </c>
    </row>
    <row r="266" spans="1:16" ht="12.75" customHeight="1" x14ac:dyDescent="0.2">
      <c r="A266" s="16" t="s">
        <v>44</v>
      </c>
      <c r="B266" s="20" t="s">
        <v>432</v>
      </c>
      <c r="C266" s="20" t="s">
        <v>403</v>
      </c>
      <c r="D266" s="16" t="s">
        <v>23</v>
      </c>
      <c r="E266" s="21" t="s">
        <v>404</v>
      </c>
      <c r="F266" s="22" t="s">
        <v>160</v>
      </c>
      <c r="G266" s="23">
        <v>318.16000000000003</v>
      </c>
      <c r="H266" s="24"/>
      <c r="I266" s="24">
        <f>ROUND(ROUND(H266,2)*ROUND(G266,3),2)</f>
        <v>0</v>
      </c>
      <c r="O266">
        <f>(I266*21)/100</f>
        <v>0</v>
      </c>
      <c r="P266" t="s">
        <v>22</v>
      </c>
    </row>
    <row r="267" spans="1:16" ht="12.75" customHeight="1" x14ac:dyDescent="0.2">
      <c r="A267" s="25" t="s">
        <v>47</v>
      </c>
      <c r="E267" s="26" t="s">
        <v>23</v>
      </c>
    </row>
    <row r="268" spans="1:16" ht="12.75" customHeight="1" x14ac:dyDescent="0.2">
      <c r="A268" s="29" t="s">
        <v>48</v>
      </c>
      <c r="E268" s="28" t="s">
        <v>556</v>
      </c>
    </row>
    <row r="269" spans="1:16" ht="12.75" customHeight="1" x14ac:dyDescent="0.2">
      <c r="A269" s="16" t="s">
        <v>44</v>
      </c>
      <c r="B269" s="20" t="s">
        <v>436</v>
      </c>
      <c r="C269" s="20" t="s">
        <v>407</v>
      </c>
      <c r="D269" s="16" t="s">
        <v>227</v>
      </c>
      <c r="E269" s="21" t="s">
        <v>408</v>
      </c>
      <c r="F269" s="22" t="s">
        <v>160</v>
      </c>
      <c r="G269" s="23">
        <v>318.16000000000003</v>
      </c>
      <c r="H269" s="24"/>
      <c r="I269" s="24">
        <f>ROUND(ROUND(H269,2)*ROUND(G269,3),2)</f>
        <v>0</v>
      </c>
      <c r="O269">
        <f>(I269*21)/100</f>
        <v>0</v>
      </c>
      <c r="P269" t="s">
        <v>22</v>
      </c>
    </row>
    <row r="270" spans="1:16" ht="12.75" customHeight="1" x14ac:dyDescent="0.2">
      <c r="A270" s="25" t="s">
        <v>47</v>
      </c>
      <c r="E270" s="26" t="s">
        <v>23</v>
      </c>
    </row>
    <row r="271" spans="1:16" ht="12.75" customHeight="1" x14ac:dyDescent="0.2">
      <c r="A271" s="29" t="s">
        <v>48</v>
      </c>
      <c r="E271" s="28" t="s">
        <v>556</v>
      </c>
    </row>
    <row r="272" spans="1:16" ht="12.75" customHeight="1" x14ac:dyDescent="0.2">
      <c r="A272" s="16" t="s">
        <v>44</v>
      </c>
      <c r="B272" s="20" t="s">
        <v>439</v>
      </c>
      <c r="C272" s="20" t="s">
        <v>410</v>
      </c>
      <c r="D272" s="16" t="s">
        <v>23</v>
      </c>
      <c r="E272" s="21" t="s">
        <v>411</v>
      </c>
      <c r="F272" s="22" t="s">
        <v>160</v>
      </c>
      <c r="G272" s="23">
        <v>295.5</v>
      </c>
      <c r="H272" s="24"/>
      <c r="I272" s="24">
        <f>ROUND(ROUND(H272,2)*ROUND(G272,3),2)</f>
        <v>0</v>
      </c>
      <c r="O272">
        <f>(I272*21)/100</f>
        <v>0</v>
      </c>
      <c r="P272" t="s">
        <v>22</v>
      </c>
    </row>
    <row r="273" spans="1:16" ht="12.75" customHeight="1" x14ac:dyDescent="0.2">
      <c r="A273" s="25" t="s">
        <v>47</v>
      </c>
      <c r="E273" s="26" t="s">
        <v>23</v>
      </c>
    </row>
    <row r="274" spans="1:16" ht="12.75" customHeight="1" x14ac:dyDescent="0.2">
      <c r="A274" s="29" t="s">
        <v>48</v>
      </c>
      <c r="E274" s="28" t="s">
        <v>23</v>
      </c>
    </row>
    <row r="275" spans="1:16" ht="12.75" customHeight="1" x14ac:dyDescent="0.2">
      <c r="A275" s="16" t="s">
        <v>44</v>
      </c>
      <c r="B275" s="20" t="s">
        <v>443</v>
      </c>
      <c r="C275" s="20" t="s">
        <v>413</v>
      </c>
      <c r="D275" s="16" t="s">
        <v>23</v>
      </c>
      <c r="E275" s="21" t="s">
        <v>414</v>
      </c>
      <c r="F275" s="22" t="s">
        <v>256</v>
      </c>
      <c r="G275" s="23">
        <v>15</v>
      </c>
      <c r="H275" s="24"/>
      <c r="I275" s="24">
        <f>ROUND(ROUND(H275,2)*ROUND(G275,3),2)</f>
        <v>0</v>
      </c>
      <c r="O275">
        <f>(I275*21)/100</f>
        <v>0</v>
      </c>
      <c r="P275" t="s">
        <v>22</v>
      </c>
    </row>
    <row r="276" spans="1:16" ht="12.75" customHeight="1" x14ac:dyDescent="0.2">
      <c r="A276" s="25" t="s">
        <v>47</v>
      </c>
      <c r="E276" s="26" t="s">
        <v>415</v>
      </c>
    </row>
    <row r="277" spans="1:16" ht="12.75" customHeight="1" x14ac:dyDescent="0.2">
      <c r="A277" s="29" t="s">
        <v>48</v>
      </c>
      <c r="E277" s="28" t="s">
        <v>23</v>
      </c>
    </row>
    <row r="278" spans="1:16" ht="12.75" customHeight="1" x14ac:dyDescent="0.2">
      <c r="A278" s="16" t="s">
        <v>204</v>
      </c>
      <c r="B278" s="39" t="s">
        <v>446</v>
      </c>
      <c r="C278" s="39" t="s">
        <v>417</v>
      </c>
      <c r="D278" s="40" t="s">
        <v>23</v>
      </c>
      <c r="E278" s="58" t="s">
        <v>418</v>
      </c>
      <c r="F278" s="41" t="s">
        <v>256</v>
      </c>
      <c r="G278" s="42">
        <v>15</v>
      </c>
      <c r="H278" s="43"/>
      <c r="I278" s="43">
        <f>ROUND(ROUND(H278,2)*ROUND(G278,3),2)</f>
        <v>0</v>
      </c>
      <c r="O278">
        <f>(I278*21)/100</f>
        <v>0</v>
      </c>
      <c r="P278" t="s">
        <v>22</v>
      </c>
    </row>
    <row r="279" spans="1:16" ht="12.75" customHeight="1" x14ac:dyDescent="0.2">
      <c r="A279" s="25" t="s">
        <v>47</v>
      </c>
      <c r="B279" s="44"/>
      <c r="C279" s="44"/>
      <c r="D279" s="44"/>
      <c r="E279" s="38" t="s">
        <v>415</v>
      </c>
      <c r="F279" s="44"/>
      <c r="G279" s="44"/>
      <c r="H279" s="44"/>
      <c r="I279" s="44"/>
    </row>
    <row r="280" spans="1:16" ht="12.75" customHeight="1" x14ac:dyDescent="0.2">
      <c r="A280" s="29" t="s">
        <v>48</v>
      </c>
      <c r="B280" s="44"/>
      <c r="C280" s="44"/>
      <c r="D280" s="44"/>
      <c r="E280" s="36" t="s">
        <v>23</v>
      </c>
      <c r="F280" s="44"/>
      <c r="G280" s="44"/>
      <c r="H280" s="44"/>
      <c r="I280" s="44"/>
    </row>
    <row r="281" spans="1:16" ht="12.75" customHeight="1" x14ac:dyDescent="0.2">
      <c r="A281" s="16" t="s">
        <v>44</v>
      </c>
      <c r="B281" s="20" t="s">
        <v>450</v>
      </c>
      <c r="C281" s="20" t="s">
        <v>420</v>
      </c>
      <c r="D281" s="16" t="s">
        <v>23</v>
      </c>
      <c r="E281" s="21" t="s">
        <v>421</v>
      </c>
      <c r="F281" s="22" t="s">
        <v>256</v>
      </c>
      <c r="G281" s="23">
        <v>4</v>
      </c>
      <c r="H281" s="24"/>
      <c r="I281" s="24">
        <f>ROUND(ROUND(H281,2)*ROUND(G281,3),2)</f>
        <v>0</v>
      </c>
      <c r="O281">
        <f>(I281*21)/100</f>
        <v>0</v>
      </c>
      <c r="P281" t="s">
        <v>22</v>
      </c>
    </row>
    <row r="282" spans="1:16" ht="12.75" customHeight="1" x14ac:dyDescent="0.2">
      <c r="A282" s="25" t="s">
        <v>47</v>
      </c>
      <c r="E282" s="26" t="s">
        <v>415</v>
      </c>
    </row>
    <row r="283" spans="1:16" ht="12.75" customHeight="1" x14ac:dyDescent="0.2">
      <c r="A283" s="29" t="s">
        <v>48</v>
      </c>
      <c r="E283" s="28" t="s">
        <v>23</v>
      </c>
    </row>
    <row r="284" spans="1:16" ht="12.75" customHeight="1" x14ac:dyDescent="0.2">
      <c r="A284" s="16" t="s">
        <v>204</v>
      </c>
      <c r="B284" s="39" t="s">
        <v>454</v>
      </c>
      <c r="C284" s="39" t="s">
        <v>423</v>
      </c>
      <c r="D284" s="40" t="s">
        <v>23</v>
      </c>
      <c r="E284" s="58" t="s">
        <v>424</v>
      </c>
      <c r="F284" s="41" t="s">
        <v>256</v>
      </c>
      <c r="G284" s="42">
        <v>4</v>
      </c>
      <c r="H284" s="43"/>
      <c r="I284" s="43">
        <f>ROUND(ROUND(H284,2)*ROUND(G284,3),2)</f>
        <v>0</v>
      </c>
      <c r="O284">
        <f>(I284*21)/100</f>
        <v>0</v>
      </c>
      <c r="P284" t="s">
        <v>22</v>
      </c>
    </row>
    <row r="285" spans="1:16" ht="12.75" customHeight="1" x14ac:dyDescent="0.2">
      <c r="A285" s="25" t="s">
        <v>47</v>
      </c>
      <c r="B285" s="44"/>
      <c r="C285" s="44"/>
      <c r="D285" s="44"/>
      <c r="E285" s="38" t="s">
        <v>415</v>
      </c>
      <c r="F285" s="44"/>
      <c r="G285" s="44"/>
      <c r="H285" s="44"/>
      <c r="I285" s="44"/>
    </row>
    <row r="286" spans="1:16" ht="12.75" customHeight="1" x14ac:dyDescent="0.2">
      <c r="A286" s="29" t="s">
        <v>48</v>
      </c>
      <c r="B286" s="44"/>
      <c r="C286" s="44"/>
      <c r="D286" s="44"/>
      <c r="E286" s="36" t="s">
        <v>23</v>
      </c>
      <c r="F286" s="44"/>
      <c r="G286" s="44"/>
      <c r="H286" s="44"/>
      <c r="I286" s="44"/>
    </row>
    <row r="287" spans="1:16" ht="12.75" customHeight="1" x14ac:dyDescent="0.2">
      <c r="A287" s="16" t="s">
        <v>44</v>
      </c>
      <c r="B287" s="20" t="s">
        <v>458</v>
      </c>
      <c r="C287" s="20" t="s">
        <v>426</v>
      </c>
      <c r="D287" s="16" t="s">
        <v>23</v>
      </c>
      <c r="E287" s="21" t="s">
        <v>427</v>
      </c>
      <c r="F287" s="22" t="s">
        <v>256</v>
      </c>
      <c r="G287" s="23">
        <v>2</v>
      </c>
      <c r="H287" s="24"/>
      <c r="I287" s="24">
        <f>ROUND(ROUND(H287,2)*ROUND(G287,3),2)</f>
        <v>0</v>
      </c>
      <c r="O287">
        <f>(I287*21)/100</f>
        <v>0</v>
      </c>
      <c r="P287" t="s">
        <v>22</v>
      </c>
    </row>
    <row r="288" spans="1:16" ht="12.75" customHeight="1" x14ac:dyDescent="0.2">
      <c r="A288" s="25" t="s">
        <v>47</v>
      </c>
      <c r="E288" s="26" t="s">
        <v>23</v>
      </c>
    </row>
    <row r="289" spans="1:16" ht="12.75" customHeight="1" x14ac:dyDescent="0.2">
      <c r="A289" s="29" t="s">
        <v>48</v>
      </c>
      <c r="E289" s="28" t="s">
        <v>23</v>
      </c>
    </row>
    <row r="290" spans="1:16" ht="12.75" customHeight="1" x14ac:dyDescent="0.2">
      <c r="A290" s="16" t="s">
        <v>204</v>
      </c>
      <c r="B290" s="39" t="s">
        <v>463</v>
      </c>
      <c r="C290" s="39" t="s">
        <v>429</v>
      </c>
      <c r="D290" s="40" t="s">
        <v>355</v>
      </c>
      <c r="E290" s="58" t="s">
        <v>430</v>
      </c>
      <c r="F290" s="41" t="s">
        <v>256</v>
      </c>
      <c r="G290" s="42">
        <v>1</v>
      </c>
      <c r="H290" s="43"/>
      <c r="I290" s="43">
        <f>ROUND(ROUND(H290,2)*ROUND(G290,3),2)</f>
        <v>0</v>
      </c>
      <c r="O290">
        <f>(I290*21)/100</f>
        <v>0</v>
      </c>
      <c r="P290" t="s">
        <v>22</v>
      </c>
    </row>
    <row r="291" spans="1:16" ht="12.75" customHeight="1" x14ac:dyDescent="0.2">
      <c r="A291" s="25" t="s">
        <v>47</v>
      </c>
      <c r="B291" s="44"/>
      <c r="C291" s="44"/>
      <c r="D291" s="44"/>
      <c r="E291" s="38" t="s">
        <v>23</v>
      </c>
      <c r="F291" s="44"/>
      <c r="G291" s="44"/>
      <c r="H291" s="44"/>
      <c r="I291" s="44"/>
    </row>
    <row r="292" spans="1:16" ht="12.75" customHeight="1" x14ac:dyDescent="0.2">
      <c r="A292" s="29" t="s">
        <v>48</v>
      </c>
      <c r="B292" s="44"/>
      <c r="C292" s="44"/>
      <c r="D292" s="44"/>
      <c r="E292" s="36" t="s">
        <v>23</v>
      </c>
      <c r="F292" s="44"/>
      <c r="G292" s="44"/>
      <c r="H292" s="44"/>
      <c r="I292" s="44"/>
    </row>
    <row r="293" spans="1:16" ht="12.75" customHeight="1" x14ac:dyDescent="0.2">
      <c r="A293" s="16" t="s">
        <v>204</v>
      </c>
      <c r="B293" s="39" t="s">
        <v>467</v>
      </c>
      <c r="C293" s="39" t="s">
        <v>429</v>
      </c>
      <c r="D293" s="40" t="s">
        <v>361</v>
      </c>
      <c r="E293" s="58" t="s">
        <v>430</v>
      </c>
      <c r="F293" s="41" t="s">
        <v>256</v>
      </c>
      <c r="G293" s="42">
        <v>1</v>
      </c>
      <c r="H293" s="43"/>
      <c r="I293" s="43">
        <f>ROUND(ROUND(H293,2)*ROUND(G293,3),2)</f>
        <v>0</v>
      </c>
      <c r="O293">
        <f>(I293*21)/100</f>
        <v>0</v>
      </c>
      <c r="P293" t="s">
        <v>22</v>
      </c>
    </row>
    <row r="294" spans="1:16" ht="12.75" customHeight="1" x14ac:dyDescent="0.2">
      <c r="A294" s="25" t="s">
        <v>47</v>
      </c>
      <c r="B294" s="44"/>
      <c r="C294" s="44"/>
      <c r="D294" s="44"/>
      <c r="E294" s="38" t="s">
        <v>555</v>
      </c>
      <c r="F294" s="44"/>
      <c r="G294" s="44"/>
      <c r="H294" s="44"/>
      <c r="I294" s="44"/>
    </row>
    <row r="295" spans="1:16" ht="12.75" customHeight="1" x14ac:dyDescent="0.2">
      <c r="A295" s="27" t="s">
        <v>48</v>
      </c>
      <c r="B295" s="44"/>
      <c r="C295" s="44"/>
      <c r="D295" s="44"/>
      <c r="E295" s="36" t="s">
        <v>23</v>
      </c>
      <c r="F295" s="44"/>
      <c r="G295" s="44"/>
      <c r="H295" s="44"/>
      <c r="I295" s="44"/>
    </row>
    <row r="296" spans="1:16" ht="12.75" customHeight="1" x14ac:dyDescent="0.2">
      <c r="A296" s="5" t="s">
        <v>41</v>
      </c>
      <c r="B296" s="5"/>
      <c r="C296" s="30" t="s">
        <v>38</v>
      </c>
      <c r="D296" s="5"/>
      <c r="E296" s="18" t="s">
        <v>431</v>
      </c>
      <c r="F296" s="5"/>
      <c r="G296" s="5"/>
      <c r="H296" s="5"/>
      <c r="I296" s="31">
        <f>0+I297+I300+I303+I306+I309+I312+I315+I318+I321+I324+I327+I330+I333+I336</f>
        <v>0</v>
      </c>
    </row>
    <row r="297" spans="1:16" ht="12.75" customHeight="1" x14ac:dyDescent="0.2">
      <c r="A297" s="16" t="s">
        <v>44</v>
      </c>
      <c r="B297" s="20" t="s">
        <v>471</v>
      </c>
      <c r="C297" s="20" t="s">
        <v>433</v>
      </c>
      <c r="D297" s="16" t="s">
        <v>227</v>
      </c>
      <c r="E297" s="21" t="s">
        <v>434</v>
      </c>
      <c r="F297" s="22" t="s">
        <v>256</v>
      </c>
      <c r="G297" s="23">
        <v>1</v>
      </c>
      <c r="H297" s="24"/>
      <c r="I297" s="24">
        <f>ROUND(ROUND(H297,2)*ROUND(G297,3),2)</f>
        <v>0</v>
      </c>
      <c r="O297">
        <f>(I297*21)/100</f>
        <v>0</v>
      </c>
      <c r="P297" t="s">
        <v>22</v>
      </c>
    </row>
    <row r="298" spans="1:16" ht="38.25" customHeight="1" x14ac:dyDescent="0.2">
      <c r="A298" s="25" t="s">
        <v>47</v>
      </c>
      <c r="E298" s="26" t="s">
        <v>435</v>
      </c>
    </row>
    <row r="299" spans="1:16" ht="12.75" customHeight="1" x14ac:dyDescent="0.2">
      <c r="A299" s="29" t="s">
        <v>48</v>
      </c>
      <c r="E299" s="28" t="s">
        <v>23</v>
      </c>
    </row>
    <row r="300" spans="1:16" ht="12.75" customHeight="1" x14ac:dyDescent="0.2">
      <c r="A300" s="16" t="s">
        <v>204</v>
      </c>
      <c r="B300" s="20" t="s">
        <v>476</v>
      </c>
      <c r="C300" s="20" t="s">
        <v>437</v>
      </c>
      <c r="D300" s="16" t="s">
        <v>227</v>
      </c>
      <c r="E300" s="21" t="s">
        <v>438</v>
      </c>
      <c r="F300" s="22" t="s">
        <v>165</v>
      </c>
      <c r="G300" s="23">
        <v>7.4999999999999997E-2</v>
      </c>
      <c r="H300" s="24"/>
      <c r="I300" s="24">
        <f>ROUND(ROUND(H300,2)*ROUND(G300,3),2)</f>
        <v>0</v>
      </c>
      <c r="O300">
        <f>(I300*21)/100</f>
        <v>0</v>
      </c>
      <c r="P300" t="s">
        <v>22</v>
      </c>
    </row>
    <row r="301" spans="1:16" ht="12.75" customHeight="1" x14ac:dyDescent="0.2">
      <c r="A301" s="25" t="s">
        <v>47</v>
      </c>
      <c r="E301" s="26" t="s">
        <v>23</v>
      </c>
    </row>
    <row r="302" spans="1:16" ht="12.75" customHeight="1" x14ac:dyDescent="0.2">
      <c r="A302" s="29" t="s">
        <v>48</v>
      </c>
      <c r="E302" s="28" t="s">
        <v>23</v>
      </c>
    </row>
    <row r="303" spans="1:16" ht="12.75" customHeight="1" x14ac:dyDescent="0.2">
      <c r="A303" s="16" t="s">
        <v>44</v>
      </c>
      <c r="B303" s="20" t="s">
        <v>480</v>
      </c>
      <c r="C303" s="20" t="s">
        <v>440</v>
      </c>
      <c r="D303" s="16" t="s">
        <v>23</v>
      </c>
      <c r="E303" s="21" t="s">
        <v>441</v>
      </c>
      <c r="F303" s="22" t="s">
        <v>139</v>
      </c>
      <c r="G303" s="23">
        <v>1</v>
      </c>
      <c r="H303" s="24"/>
      <c r="I303" s="24">
        <f>ROUND(ROUND(H303,2)*ROUND(G303,3),2)</f>
        <v>0</v>
      </c>
      <c r="O303">
        <f>(I303*21)/100</f>
        <v>0</v>
      </c>
      <c r="P303" t="s">
        <v>22</v>
      </c>
    </row>
    <row r="304" spans="1:16" ht="25.5" customHeight="1" x14ac:dyDescent="0.2">
      <c r="A304" s="25" t="s">
        <v>47</v>
      </c>
      <c r="E304" s="26" t="s">
        <v>442</v>
      </c>
    </row>
    <row r="305" spans="1:16" ht="12.75" customHeight="1" x14ac:dyDescent="0.2">
      <c r="A305" s="29" t="s">
        <v>48</v>
      </c>
      <c r="E305" s="28" t="s">
        <v>23</v>
      </c>
    </row>
    <row r="306" spans="1:16" ht="12.75" customHeight="1" x14ac:dyDescent="0.2">
      <c r="A306" s="16" t="s">
        <v>44</v>
      </c>
      <c r="B306" s="20" t="s">
        <v>557</v>
      </c>
      <c r="C306" s="20" t="s">
        <v>444</v>
      </c>
      <c r="D306" s="16" t="s">
        <v>227</v>
      </c>
      <c r="E306" s="21" t="s">
        <v>445</v>
      </c>
      <c r="F306" s="22" t="s">
        <v>144</v>
      </c>
      <c r="G306" s="23">
        <v>300</v>
      </c>
      <c r="H306" s="24"/>
      <c r="I306" s="24">
        <f>ROUND(ROUND(H306,2)*ROUND(G306,3),2)</f>
        <v>0</v>
      </c>
      <c r="O306">
        <f>(I306*21)/100</f>
        <v>0</v>
      </c>
      <c r="P306" t="s">
        <v>22</v>
      </c>
    </row>
    <row r="307" spans="1:16" ht="12.75" customHeight="1" x14ac:dyDescent="0.2">
      <c r="A307" s="25" t="s">
        <v>47</v>
      </c>
      <c r="E307" s="26" t="s">
        <v>23</v>
      </c>
    </row>
    <row r="308" spans="1:16" ht="12.75" customHeight="1" x14ac:dyDescent="0.2">
      <c r="A308" s="29" t="s">
        <v>48</v>
      </c>
      <c r="E308" s="28" t="s">
        <v>23</v>
      </c>
    </row>
    <row r="309" spans="1:16" ht="12.75" customHeight="1" x14ac:dyDescent="0.2">
      <c r="A309" s="16" t="s">
        <v>44</v>
      </c>
      <c r="B309" s="20" t="s">
        <v>558</v>
      </c>
      <c r="C309" s="20" t="s">
        <v>447</v>
      </c>
      <c r="D309" s="16" t="s">
        <v>23</v>
      </c>
      <c r="E309" s="21" t="s">
        <v>448</v>
      </c>
      <c r="F309" s="22" t="s">
        <v>160</v>
      </c>
      <c r="G309" s="23">
        <v>215</v>
      </c>
      <c r="H309" s="24"/>
      <c r="I309" s="24">
        <f>ROUND(ROUND(H309,2)*ROUND(G309,3),2)</f>
        <v>0</v>
      </c>
      <c r="O309">
        <f>(I309*21)/100</f>
        <v>0</v>
      </c>
      <c r="P309" t="s">
        <v>22</v>
      </c>
    </row>
    <row r="310" spans="1:16" ht="12.75" customHeight="1" x14ac:dyDescent="0.2">
      <c r="A310" s="25" t="s">
        <v>47</v>
      </c>
      <c r="E310" s="26" t="s">
        <v>449</v>
      </c>
    </row>
    <row r="311" spans="1:16" ht="12.75" customHeight="1" x14ac:dyDescent="0.2">
      <c r="A311" s="29" t="s">
        <v>48</v>
      </c>
      <c r="E311" s="28" t="s">
        <v>23</v>
      </c>
    </row>
    <row r="312" spans="1:16" ht="12.75" customHeight="1" x14ac:dyDescent="0.2">
      <c r="A312" s="16" t="s">
        <v>44</v>
      </c>
      <c r="B312" s="20" t="s">
        <v>559</v>
      </c>
      <c r="C312" s="20" t="s">
        <v>451</v>
      </c>
      <c r="D312" s="16" t="s">
        <v>23</v>
      </c>
      <c r="E312" s="21" t="s">
        <v>452</v>
      </c>
      <c r="F312" s="22" t="s">
        <v>256</v>
      </c>
      <c r="G312" s="23">
        <v>1</v>
      </c>
      <c r="H312" s="24"/>
      <c r="I312" s="24">
        <f>ROUND(ROUND(H312,2)*ROUND(G312,3),2)</f>
        <v>0</v>
      </c>
      <c r="O312">
        <f>(I312*21)/100</f>
        <v>0</v>
      </c>
      <c r="P312" t="s">
        <v>22</v>
      </c>
    </row>
    <row r="313" spans="1:16" ht="12.75" customHeight="1" x14ac:dyDescent="0.2">
      <c r="A313" s="25" t="s">
        <v>47</v>
      </c>
      <c r="E313" s="26" t="s">
        <v>453</v>
      </c>
    </row>
    <row r="314" spans="1:16" ht="12.75" customHeight="1" x14ac:dyDescent="0.2">
      <c r="A314" s="29" t="s">
        <v>48</v>
      </c>
      <c r="E314" s="28" t="s">
        <v>23</v>
      </c>
    </row>
    <row r="315" spans="1:16" ht="12.75" customHeight="1" x14ac:dyDescent="0.2">
      <c r="A315" s="16" t="s">
        <v>44</v>
      </c>
      <c r="B315" s="20" t="s">
        <v>560</v>
      </c>
      <c r="C315" s="20" t="s">
        <v>455</v>
      </c>
      <c r="D315" s="16" t="s">
        <v>23</v>
      </c>
      <c r="E315" s="21" t="s">
        <v>456</v>
      </c>
      <c r="F315" s="22" t="s">
        <v>196</v>
      </c>
      <c r="G315" s="23">
        <v>242.27821499999999</v>
      </c>
      <c r="H315" s="24"/>
      <c r="I315" s="24">
        <f>ROUND(ROUND(H315,2)*ROUND(G315,3),2)</f>
        <v>0</v>
      </c>
      <c r="O315">
        <f>(I315*21)/100</f>
        <v>0</v>
      </c>
      <c r="P315" t="s">
        <v>22</v>
      </c>
    </row>
    <row r="316" spans="1:16" ht="25.5" customHeight="1" x14ac:dyDescent="0.2">
      <c r="A316" s="25" t="s">
        <v>47</v>
      </c>
      <c r="E316" s="26" t="s">
        <v>561</v>
      </c>
    </row>
    <row r="317" spans="1:16" ht="12.75" customHeight="1" x14ac:dyDescent="0.2">
      <c r="A317" s="29" t="s">
        <v>48</v>
      </c>
      <c r="E317" s="28" t="s">
        <v>23</v>
      </c>
    </row>
    <row r="318" spans="1:16" ht="12.75" customHeight="1" x14ac:dyDescent="0.2">
      <c r="A318" s="16" t="s">
        <v>44</v>
      </c>
      <c r="B318" s="20" t="s">
        <v>562</v>
      </c>
      <c r="C318" s="20" t="s">
        <v>459</v>
      </c>
      <c r="D318" s="16" t="s">
        <v>23</v>
      </c>
      <c r="E318" s="21" t="s">
        <v>460</v>
      </c>
      <c r="F318" s="22" t="s">
        <v>196</v>
      </c>
      <c r="G318" s="23">
        <v>242.279</v>
      </c>
      <c r="H318" s="24"/>
      <c r="I318" s="24">
        <f>ROUND(ROUND(H318,2)*ROUND(G318,3),2)</f>
        <v>0</v>
      </c>
      <c r="O318">
        <f>(I318*21)/100</f>
        <v>0</v>
      </c>
      <c r="P318" t="s">
        <v>22</v>
      </c>
    </row>
    <row r="319" spans="1:16" ht="25.5" customHeight="1" x14ac:dyDescent="0.2">
      <c r="A319" s="25" t="s">
        <v>47</v>
      </c>
      <c r="E319" s="26" t="s">
        <v>461</v>
      </c>
    </row>
    <row r="320" spans="1:16" ht="12.75" customHeight="1" x14ac:dyDescent="0.2">
      <c r="A320" s="29" t="s">
        <v>48</v>
      </c>
      <c r="E320" s="28" t="s">
        <v>563</v>
      </c>
    </row>
    <row r="321" spans="1:16" ht="12.75" customHeight="1" x14ac:dyDescent="0.2">
      <c r="A321" s="16" t="s">
        <v>44</v>
      </c>
      <c r="B321" s="20" t="s">
        <v>564</v>
      </c>
      <c r="C321" s="20" t="s">
        <v>464</v>
      </c>
      <c r="D321" s="16" t="s">
        <v>23</v>
      </c>
      <c r="E321" s="21" t="s">
        <v>465</v>
      </c>
      <c r="F321" s="22" t="s">
        <v>196</v>
      </c>
      <c r="G321" s="23">
        <v>194.126</v>
      </c>
      <c r="H321" s="24"/>
      <c r="I321" s="24">
        <f>ROUND(ROUND(H321,2)*ROUND(G321,3),2)</f>
        <v>0</v>
      </c>
      <c r="O321">
        <f>(I321*21)/100</f>
        <v>0</v>
      </c>
      <c r="P321" t="s">
        <v>22</v>
      </c>
    </row>
    <row r="322" spans="1:16" ht="12.75" customHeight="1" x14ac:dyDescent="0.2">
      <c r="A322" s="25" t="s">
        <v>47</v>
      </c>
      <c r="E322" s="26" t="s">
        <v>23</v>
      </c>
    </row>
    <row r="323" spans="1:16" ht="12.75" customHeight="1" x14ac:dyDescent="0.2">
      <c r="A323" s="29" t="s">
        <v>48</v>
      </c>
      <c r="E323" s="28" t="s">
        <v>466</v>
      </c>
    </row>
    <row r="324" spans="1:16" ht="12.75" customHeight="1" x14ac:dyDescent="0.2">
      <c r="A324" s="16" t="s">
        <v>44</v>
      </c>
      <c r="B324" s="20" t="s">
        <v>565</v>
      </c>
      <c r="C324" s="20" t="s">
        <v>468</v>
      </c>
      <c r="D324" s="16" t="s">
        <v>23</v>
      </c>
      <c r="E324" s="21" t="s">
        <v>469</v>
      </c>
      <c r="F324" s="22" t="s">
        <v>196</v>
      </c>
      <c r="G324" s="23">
        <v>2.8540000000000001</v>
      </c>
      <c r="H324" s="24"/>
      <c r="I324" s="24">
        <f>ROUND(ROUND(H324,2)*ROUND(G324,3),2)</f>
        <v>0</v>
      </c>
      <c r="O324">
        <f>(I324*21)/100</f>
        <v>0</v>
      </c>
      <c r="P324" t="s">
        <v>22</v>
      </c>
    </row>
    <row r="325" spans="1:16" ht="12.75" customHeight="1" x14ac:dyDescent="0.2">
      <c r="A325" s="25" t="s">
        <v>47</v>
      </c>
      <c r="E325" s="26" t="s">
        <v>470</v>
      </c>
    </row>
    <row r="326" spans="1:16" ht="12.75" customHeight="1" x14ac:dyDescent="0.2">
      <c r="A326" s="29" t="s">
        <v>48</v>
      </c>
      <c r="E326" s="28" t="s">
        <v>566</v>
      </c>
    </row>
    <row r="327" spans="1:16" ht="12.75" customHeight="1" x14ac:dyDescent="0.2">
      <c r="A327" s="16" t="s">
        <v>44</v>
      </c>
      <c r="B327" s="20" t="s">
        <v>567</v>
      </c>
      <c r="C327" s="20" t="s">
        <v>472</v>
      </c>
      <c r="D327" s="16" t="s">
        <v>23</v>
      </c>
      <c r="E327" s="21" t="s">
        <v>473</v>
      </c>
      <c r="F327" s="22" t="s">
        <v>196</v>
      </c>
      <c r="G327" s="23">
        <v>115.879</v>
      </c>
      <c r="H327" s="24"/>
      <c r="I327" s="24">
        <f>ROUND(ROUND(H327,2)*ROUND(G327,3),2)</f>
        <v>0</v>
      </c>
      <c r="O327">
        <f>(I327*21)/100</f>
        <v>0</v>
      </c>
      <c r="P327" t="s">
        <v>22</v>
      </c>
    </row>
    <row r="328" spans="1:16" ht="12.75" customHeight="1" x14ac:dyDescent="0.2">
      <c r="A328" s="25" t="s">
        <v>47</v>
      </c>
      <c r="E328" s="26" t="s">
        <v>474</v>
      </c>
    </row>
    <row r="329" spans="1:16" ht="12.75" customHeight="1" x14ac:dyDescent="0.2">
      <c r="A329" s="29" t="s">
        <v>48</v>
      </c>
      <c r="E329" s="28" t="s">
        <v>568</v>
      </c>
    </row>
    <row r="330" spans="1:16" ht="12.75" customHeight="1" x14ac:dyDescent="0.2">
      <c r="A330" s="16" t="s">
        <v>44</v>
      </c>
      <c r="B330" s="20" t="s">
        <v>569</v>
      </c>
      <c r="C330" s="20" t="s">
        <v>477</v>
      </c>
      <c r="D330" s="16" t="s">
        <v>23</v>
      </c>
      <c r="E330" s="21" t="s">
        <v>478</v>
      </c>
      <c r="F330" s="22" t="s">
        <v>196</v>
      </c>
      <c r="G330" s="23">
        <v>115.57</v>
      </c>
      <c r="H330" s="24"/>
      <c r="I330" s="24">
        <f>ROUND(ROUND(H330,2)*ROUND(G330,3),2)</f>
        <v>0</v>
      </c>
      <c r="O330">
        <f>(I330*21)/100</f>
        <v>0</v>
      </c>
      <c r="P330" t="s">
        <v>22</v>
      </c>
    </row>
    <row r="331" spans="1:16" ht="12.75" customHeight="1" x14ac:dyDescent="0.2">
      <c r="A331" s="25" t="s">
        <v>47</v>
      </c>
      <c r="E331" s="26" t="s">
        <v>479</v>
      </c>
    </row>
    <row r="332" spans="1:16" ht="12.75" customHeight="1" x14ac:dyDescent="0.2">
      <c r="A332" s="29" t="s">
        <v>48</v>
      </c>
      <c r="E332" s="28" t="s">
        <v>570</v>
      </c>
    </row>
    <row r="333" spans="1:16" ht="25.5" customHeight="1" x14ac:dyDescent="0.2">
      <c r="A333" s="16" t="s">
        <v>44</v>
      </c>
      <c r="B333" s="20" t="s">
        <v>571</v>
      </c>
      <c r="C333" s="20" t="s">
        <v>572</v>
      </c>
      <c r="D333" s="16" t="s">
        <v>23</v>
      </c>
      <c r="E333" s="21" t="s">
        <v>573</v>
      </c>
      <c r="F333" s="22" t="s">
        <v>165</v>
      </c>
      <c r="G333" s="23">
        <v>1.1299999999999999</v>
      </c>
      <c r="H333" s="24"/>
      <c r="I333" s="24">
        <f>ROUND(ROUND(H333,2)*ROUND(G333,3),2)</f>
        <v>0</v>
      </c>
      <c r="O333">
        <f>(I333*21)/100</f>
        <v>0</v>
      </c>
      <c r="P333" t="s">
        <v>22</v>
      </c>
    </row>
    <row r="334" spans="1:16" ht="25.5" customHeight="1" x14ac:dyDescent="0.2">
      <c r="A334" s="25" t="s">
        <v>47</v>
      </c>
      <c r="E334" s="26" t="s">
        <v>574</v>
      </c>
    </row>
    <row r="335" spans="1:16" ht="12.75" customHeight="1" x14ac:dyDescent="0.2">
      <c r="A335" s="29" t="s">
        <v>48</v>
      </c>
      <c r="E335" s="28" t="s">
        <v>575</v>
      </c>
    </row>
    <row r="336" spans="1:16" ht="12.75" customHeight="1" x14ac:dyDescent="0.2">
      <c r="A336" s="16" t="s">
        <v>44</v>
      </c>
      <c r="B336" s="20" t="s">
        <v>576</v>
      </c>
      <c r="C336" s="20" t="s">
        <v>481</v>
      </c>
      <c r="D336" s="16" t="s">
        <v>23</v>
      </c>
      <c r="E336" s="21" t="s">
        <v>482</v>
      </c>
      <c r="F336" s="22" t="s">
        <v>196</v>
      </c>
      <c r="G336" s="23">
        <v>8.0038750000000007</v>
      </c>
      <c r="H336" s="24"/>
      <c r="I336" s="24">
        <f>ROUND(ROUND(H336,2)*ROUND(G336,3),2)</f>
        <v>0</v>
      </c>
      <c r="O336">
        <f>(I336*21)/100</f>
        <v>0</v>
      </c>
      <c r="P336" t="s">
        <v>22</v>
      </c>
    </row>
    <row r="337" spans="1:5" ht="12.75" customHeight="1" x14ac:dyDescent="0.2">
      <c r="A337" s="25" t="s">
        <v>47</v>
      </c>
      <c r="E337" s="26" t="s">
        <v>483</v>
      </c>
    </row>
    <row r="338" spans="1:5" ht="12.75" customHeight="1" x14ac:dyDescent="0.2">
      <c r="A338" s="27" t="s">
        <v>48</v>
      </c>
      <c r="E338" s="28" t="s">
        <v>23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3"/>
  <sheetViews>
    <sheetView topLeftCell="B1" zoomScaleNormal="100" workbookViewId="0">
      <pane ySplit="7" topLeftCell="A10" activePane="bottomLeft" state="frozen"/>
      <selection pane="bottomLeft" activeCell="E328" sqref="E328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P2" t="s">
        <v>21</v>
      </c>
    </row>
    <row r="3" spans="1:16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577</v>
      </c>
      <c r="I3" s="32">
        <f>0+I8+I12+I121+I137+I162+I196+I239+I432</f>
        <v>0</v>
      </c>
      <c r="O3" t="s">
        <v>18</v>
      </c>
      <c r="P3" t="s">
        <v>22</v>
      </c>
    </row>
    <row r="4" spans="1:16" ht="15" customHeight="1" x14ac:dyDescent="0.2">
      <c r="A4" t="s">
        <v>16</v>
      </c>
      <c r="B4" s="12" t="s">
        <v>17</v>
      </c>
      <c r="C4" s="65" t="s">
        <v>577</v>
      </c>
      <c r="D4" s="66"/>
      <c r="E4" s="13" t="s">
        <v>578</v>
      </c>
      <c r="F4" s="5"/>
      <c r="G4" s="5"/>
      <c r="H4" s="14"/>
      <c r="I4" s="14"/>
      <c r="O4" t="s">
        <v>19</v>
      </c>
      <c r="P4" t="s">
        <v>22</v>
      </c>
    </row>
    <row r="5" spans="1:16" ht="12.75" customHeight="1" x14ac:dyDescent="0.2">
      <c r="A5" s="63" t="s">
        <v>24</v>
      </c>
      <c r="B5" s="63" t="s">
        <v>26</v>
      </c>
      <c r="C5" s="63" t="s">
        <v>28</v>
      </c>
      <c r="D5" s="63" t="s">
        <v>29</v>
      </c>
      <c r="E5" s="63" t="s">
        <v>30</v>
      </c>
      <c r="F5" s="63" t="s">
        <v>32</v>
      </c>
      <c r="G5" s="63" t="s">
        <v>34</v>
      </c>
      <c r="H5" s="63" t="s">
        <v>36</v>
      </c>
      <c r="I5" s="63"/>
      <c r="O5" t="s">
        <v>20</v>
      </c>
      <c r="P5" t="s">
        <v>22</v>
      </c>
    </row>
    <row r="6" spans="1:16" ht="12.75" customHeight="1" x14ac:dyDescent="0.2">
      <c r="A6" s="63"/>
      <c r="B6" s="63"/>
      <c r="C6" s="63"/>
      <c r="D6" s="63"/>
      <c r="E6" s="63"/>
      <c r="F6" s="63"/>
      <c r="G6" s="63"/>
      <c r="H6" s="11" t="s">
        <v>37</v>
      </c>
      <c r="I6" s="11" t="s">
        <v>39</v>
      </c>
    </row>
    <row r="7" spans="1:16" ht="12.75" customHeight="1" x14ac:dyDescent="0.2">
      <c r="A7" s="11" t="s">
        <v>25</v>
      </c>
      <c r="B7" s="11" t="s">
        <v>27</v>
      </c>
      <c r="C7" s="11" t="s">
        <v>22</v>
      </c>
      <c r="D7" s="11" t="s">
        <v>21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6" ht="12.75" customHeight="1" x14ac:dyDescent="0.2">
      <c r="A8" s="14" t="s">
        <v>41</v>
      </c>
      <c r="B8" s="14"/>
      <c r="C8" s="17" t="s">
        <v>25</v>
      </c>
      <c r="D8" s="14"/>
      <c r="E8" s="18" t="s">
        <v>136</v>
      </c>
      <c r="F8" s="14"/>
      <c r="G8" s="14"/>
      <c r="H8" s="14"/>
      <c r="I8" s="19">
        <f>0+I9</f>
        <v>0</v>
      </c>
    </row>
    <row r="9" spans="1:16" ht="12.75" customHeight="1" x14ac:dyDescent="0.2">
      <c r="A9" s="16" t="s">
        <v>44</v>
      </c>
      <c r="B9" s="20" t="s">
        <v>27</v>
      </c>
      <c r="C9" s="20" t="s">
        <v>137</v>
      </c>
      <c r="D9" s="16" t="s">
        <v>23</v>
      </c>
      <c r="E9" s="21" t="s">
        <v>138</v>
      </c>
      <c r="F9" s="22" t="s">
        <v>139</v>
      </c>
      <c r="G9" s="23">
        <v>5</v>
      </c>
      <c r="H9" s="24"/>
      <c r="I9" s="24">
        <f>ROUND(ROUND(H9,2)*ROUND(G9,3),2)</f>
        <v>0</v>
      </c>
      <c r="O9">
        <f>(I9*21)/100</f>
        <v>0</v>
      </c>
      <c r="P9" t="s">
        <v>22</v>
      </c>
    </row>
    <row r="10" spans="1:16" ht="12.75" customHeight="1" x14ac:dyDescent="0.2">
      <c r="A10" s="25" t="s">
        <v>47</v>
      </c>
      <c r="E10" s="26" t="s">
        <v>140</v>
      </c>
    </row>
    <row r="11" spans="1:16" ht="12.75" customHeight="1" x14ac:dyDescent="0.2">
      <c r="A11" s="27" t="s">
        <v>48</v>
      </c>
      <c r="E11" s="28" t="s">
        <v>23</v>
      </c>
    </row>
    <row r="12" spans="1:16" ht="12.75" customHeight="1" x14ac:dyDescent="0.2">
      <c r="A12" s="5" t="s">
        <v>41</v>
      </c>
      <c r="B12" s="5"/>
      <c r="C12" s="30" t="s">
        <v>27</v>
      </c>
      <c r="D12" s="5"/>
      <c r="E12" s="18" t="s">
        <v>141</v>
      </c>
      <c r="F12" s="5"/>
      <c r="G12" s="5"/>
      <c r="H12" s="5"/>
      <c r="I12" s="31">
        <f>0+I13+I16+I19+I22+I25+I28+I31+I34+I37+I40+I43+I46+I49+I52+I55+I58+I61+I64+I67+I70+I73+I76+I79+I82+I85+I88+I91+I94+I97+I100+I103+I106+I109+I112+I115+I118</f>
        <v>0</v>
      </c>
    </row>
    <row r="13" spans="1:16" ht="12.75" customHeight="1" x14ac:dyDescent="0.2">
      <c r="A13" s="16" t="s">
        <v>44</v>
      </c>
      <c r="B13" s="20" t="s">
        <v>22</v>
      </c>
      <c r="C13" s="20" t="s">
        <v>579</v>
      </c>
      <c r="D13" s="16" t="s">
        <v>23</v>
      </c>
      <c r="E13" s="21" t="s">
        <v>580</v>
      </c>
      <c r="F13" s="22" t="s">
        <v>144</v>
      </c>
      <c r="G13" s="23">
        <v>3.38</v>
      </c>
      <c r="H13" s="24"/>
      <c r="I13" s="24">
        <f>ROUND(ROUND(H13,2)*ROUND(G13,3),2)</f>
        <v>0</v>
      </c>
      <c r="O13">
        <f>(I13*21)/100</f>
        <v>0</v>
      </c>
      <c r="P13" t="s">
        <v>22</v>
      </c>
    </row>
    <row r="14" spans="1:16" ht="12.75" customHeight="1" x14ac:dyDescent="0.2">
      <c r="A14" s="25" t="s">
        <v>47</v>
      </c>
      <c r="E14" s="26" t="s">
        <v>581</v>
      </c>
    </row>
    <row r="15" spans="1:16" ht="12.75" customHeight="1" x14ac:dyDescent="0.2">
      <c r="A15" s="29" t="s">
        <v>48</v>
      </c>
      <c r="E15" s="28" t="s">
        <v>23</v>
      </c>
    </row>
    <row r="16" spans="1:16" ht="12.75" customHeight="1" x14ac:dyDescent="0.2">
      <c r="A16" s="16" t="s">
        <v>44</v>
      </c>
      <c r="B16" s="20" t="s">
        <v>21</v>
      </c>
      <c r="C16" s="20" t="s">
        <v>582</v>
      </c>
      <c r="D16" s="16" t="s">
        <v>227</v>
      </c>
      <c r="E16" s="21" t="s">
        <v>583</v>
      </c>
      <c r="F16" s="22" t="s">
        <v>144</v>
      </c>
      <c r="G16" s="23">
        <v>25.64</v>
      </c>
      <c r="H16" s="24"/>
      <c r="I16" s="24">
        <f>ROUND(ROUND(H16,2)*ROUND(G16,3),2)</f>
        <v>0</v>
      </c>
      <c r="O16">
        <f>(I16*21)/100</f>
        <v>0</v>
      </c>
      <c r="P16" t="s">
        <v>22</v>
      </c>
    </row>
    <row r="17" spans="1:16" ht="12.75" customHeight="1" x14ac:dyDescent="0.2">
      <c r="A17" s="25" t="s">
        <v>47</v>
      </c>
      <c r="E17" s="26" t="s">
        <v>584</v>
      </c>
    </row>
    <row r="18" spans="1:16" ht="12.75" customHeight="1" x14ac:dyDescent="0.2">
      <c r="A18" s="29" t="s">
        <v>48</v>
      </c>
      <c r="E18" s="28" t="s">
        <v>23</v>
      </c>
    </row>
    <row r="19" spans="1:16" ht="12.75" customHeight="1" x14ac:dyDescent="0.2">
      <c r="A19" s="16" t="s">
        <v>44</v>
      </c>
      <c r="B19" s="20" t="s">
        <v>31</v>
      </c>
      <c r="C19" s="20" t="s">
        <v>585</v>
      </c>
      <c r="D19" s="16" t="s">
        <v>23</v>
      </c>
      <c r="E19" s="21" t="s">
        <v>586</v>
      </c>
      <c r="F19" s="22" t="s">
        <v>144</v>
      </c>
      <c r="G19" s="23">
        <v>25.64</v>
      </c>
      <c r="H19" s="24"/>
      <c r="I19" s="24">
        <f>ROUND(ROUND(H19,2)*ROUND(G19,3),2)</f>
        <v>0</v>
      </c>
      <c r="O19">
        <f>(I19*21)/100</f>
        <v>0</v>
      </c>
      <c r="P19" t="s">
        <v>22</v>
      </c>
    </row>
    <row r="20" spans="1:16" ht="12.75" customHeight="1" x14ac:dyDescent="0.2">
      <c r="A20" s="25" t="s">
        <v>47</v>
      </c>
      <c r="E20" s="26" t="s">
        <v>587</v>
      </c>
    </row>
    <row r="21" spans="1:16" ht="12.75" customHeight="1" x14ac:dyDescent="0.2">
      <c r="A21" s="29" t="s">
        <v>48</v>
      </c>
      <c r="E21" s="28" t="s">
        <v>23</v>
      </c>
    </row>
    <row r="22" spans="1:16" ht="12.75" customHeight="1" x14ac:dyDescent="0.2">
      <c r="A22" s="16" t="s">
        <v>44</v>
      </c>
      <c r="B22" s="20" t="s">
        <v>33</v>
      </c>
      <c r="C22" s="20" t="s">
        <v>588</v>
      </c>
      <c r="D22" s="16" t="s">
        <v>23</v>
      </c>
      <c r="E22" s="21" t="s">
        <v>589</v>
      </c>
      <c r="F22" s="22" t="s">
        <v>144</v>
      </c>
      <c r="G22" s="23">
        <v>14.79</v>
      </c>
      <c r="H22" s="24"/>
      <c r="I22" s="24">
        <f>ROUND(ROUND(H22,2)*ROUND(G22,3),2)</f>
        <v>0</v>
      </c>
      <c r="O22">
        <f>(I22*21)/100</f>
        <v>0</v>
      </c>
      <c r="P22" t="s">
        <v>22</v>
      </c>
    </row>
    <row r="23" spans="1:16" ht="12.75" customHeight="1" x14ac:dyDescent="0.2">
      <c r="A23" s="25" t="s">
        <v>47</v>
      </c>
      <c r="E23" s="26" t="s">
        <v>590</v>
      </c>
    </row>
    <row r="24" spans="1:16" ht="12.75" customHeight="1" x14ac:dyDescent="0.2">
      <c r="A24" s="29" t="s">
        <v>48</v>
      </c>
      <c r="E24" s="28" t="s">
        <v>591</v>
      </c>
    </row>
    <row r="25" spans="1:16" ht="12.75" customHeight="1" x14ac:dyDescent="0.2">
      <c r="A25" s="16" t="s">
        <v>44</v>
      </c>
      <c r="B25" s="20" t="s">
        <v>35</v>
      </c>
      <c r="C25" s="20" t="s">
        <v>142</v>
      </c>
      <c r="D25" s="16" t="s">
        <v>23</v>
      </c>
      <c r="E25" s="21" t="s">
        <v>143</v>
      </c>
      <c r="F25" s="22" t="s">
        <v>144</v>
      </c>
      <c r="G25" s="23">
        <v>249.108</v>
      </c>
      <c r="H25" s="24"/>
      <c r="I25" s="24">
        <f>ROUND(ROUND(H25,2)*ROUND(G25,3),2)</f>
        <v>0</v>
      </c>
      <c r="O25">
        <f>(I25*21)/100</f>
        <v>0</v>
      </c>
      <c r="P25" t="s">
        <v>22</v>
      </c>
    </row>
    <row r="26" spans="1:16" ht="12.75" customHeight="1" x14ac:dyDescent="0.2">
      <c r="A26" s="25" t="s">
        <v>47</v>
      </c>
      <c r="E26" s="26" t="s">
        <v>23</v>
      </c>
    </row>
    <row r="27" spans="1:16" ht="12.75" customHeight="1" x14ac:dyDescent="0.2">
      <c r="A27" s="29" t="s">
        <v>48</v>
      </c>
      <c r="E27" s="28" t="s">
        <v>592</v>
      </c>
    </row>
    <row r="28" spans="1:16" ht="25.5" customHeight="1" x14ac:dyDescent="0.2">
      <c r="A28" s="16" t="s">
        <v>44</v>
      </c>
      <c r="B28" s="20" t="s">
        <v>65</v>
      </c>
      <c r="C28" s="20" t="s">
        <v>146</v>
      </c>
      <c r="D28" s="16" t="s">
        <v>23</v>
      </c>
      <c r="E28" s="21" t="s">
        <v>147</v>
      </c>
      <c r="F28" s="22" t="s">
        <v>144</v>
      </c>
      <c r="G28" s="23">
        <v>726.25</v>
      </c>
      <c r="H28" s="24"/>
      <c r="I28" s="24">
        <f>ROUND(ROUND(H28,2)*ROUND(G28,3),2)</f>
        <v>0</v>
      </c>
      <c r="O28">
        <f>(I28*21)/100</f>
        <v>0</v>
      </c>
      <c r="P28" t="s">
        <v>22</v>
      </c>
    </row>
    <row r="29" spans="1:16" ht="12.75" customHeight="1" x14ac:dyDescent="0.2">
      <c r="A29" s="25" t="s">
        <v>47</v>
      </c>
      <c r="E29" s="26" t="s">
        <v>23</v>
      </c>
    </row>
    <row r="30" spans="1:16" ht="12.75" customHeight="1" x14ac:dyDescent="0.2">
      <c r="A30" s="29" t="s">
        <v>48</v>
      </c>
      <c r="E30" s="28" t="s">
        <v>593</v>
      </c>
    </row>
    <row r="31" spans="1:16" ht="25.5" customHeight="1" x14ac:dyDescent="0.2">
      <c r="A31" s="16" t="s">
        <v>44</v>
      </c>
      <c r="B31" s="20" t="s">
        <v>68</v>
      </c>
      <c r="C31" s="20" t="s">
        <v>148</v>
      </c>
      <c r="D31" s="16" t="s">
        <v>23</v>
      </c>
      <c r="E31" s="21" t="s">
        <v>149</v>
      </c>
      <c r="F31" s="22" t="s">
        <v>144</v>
      </c>
      <c r="G31" s="23">
        <v>480.476</v>
      </c>
      <c r="H31" s="24"/>
      <c r="I31" s="24">
        <f>ROUND(ROUND(H31,2)*ROUND(G31,3),2)</f>
        <v>0</v>
      </c>
      <c r="O31">
        <f>(I31*21)/100</f>
        <v>0</v>
      </c>
      <c r="P31" t="s">
        <v>22</v>
      </c>
    </row>
    <row r="32" spans="1:16" ht="12.75" customHeight="1" x14ac:dyDescent="0.2">
      <c r="A32" s="25" t="s">
        <v>47</v>
      </c>
      <c r="E32" s="26" t="s">
        <v>594</v>
      </c>
    </row>
    <row r="33" spans="1:16" ht="12.75" customHeight="1" x14ac:dyDescent="0.2">
      <c r="A33" s="29" t="s">
        <v>48</v>
      </c>
      <c r="E33" s="28" t="s">
        <v>595</v>
      </c>
    </row>
    <row r="34" spans="1:16" ht="12.75" customHeight="1" x14ac:dyDescent="0.2">
      <c r="A34" s="16" t="s">
        <v>44</v>
      </c>
      <c r="B34" s="20" t="s">
        <v>38</v>
      </c>
      <c r="C34" s="20" t="s">
        <v>151</v>
      </c>
      <c r="D34" s="16" t="s">
        <v>23</v>
      </c>
      <c r="E34" s="21" t="s">
        <v>152</v>
      </c>
      <c r="F34" s="22" t="s">
        <v>153</v>
      </c>
      <c r="G34" s="23">
        <v>50</v>
      </c>
      <c r="H34" s="24"/>
      <c r="I34" s="24">
        <f>ROUND(ROUND(H34,2)*ROUND(G34,3),2)</f>
        <v>0</v>
      </c>
      <c r="O34">
        <f>(I34*21)/100</f>
        <v>0</v>
      </c>
      <c r="P34" t="s">
        <v>22</v>
      </c>
    </row>
    <row r="35" spans="1:16" ht="12.75" customHeight="1" x14ac:dyDescent="0.2">
      <c r="A35" s="25" t="s">
        <v>47</v>
      </c>
      <c r="E35" s="26" t="s">
        <v>154</v>
      </c>
    </row>
    <row r="36" spans="1:16" ht="12.75" customHeight="1" x14ac:dyDescent="0.2">
      <c r="A36" s="29" t="s">
        <v>48</v>
      </c>
      <c r="E36" s="28" t="s">
        <v>23</v>
      </c>
    </row>
    <row r="37" spans="1:16" ht="12.75" customHeight="1" x14ac:dyDescent="0.2">
      <c r="A37" s="16" t="s">
        <v>44</v>
      </c>
      <c r="B37" s="20" t="s">
        <v>40</v>
      </c>
      <c r="C37" s="20" t="s">
        <v>155</v>
      </c>
      <c r="D37" s="16" t="s">
        <v>23</v>
      </c>
      <c r="E37" s="21" t="s">
        <v>156</v>
      </c>
      <c r="F37" s="22" t="s">
        <v>157</v>
      </c>
      <c r="G37" s="23">
        <v>40</v>
      </c>
      <c r="H37" s="24"/>
      <c r="I37" s="24">
        <f>ROUND(ROUND(H37,2)*ROUND(G37,3),2)</f>
        <v>0</v>
      </c>
      <c r="O37">
        <f>(I37*21)/100</f>
        <v>0</v>
      </c>
      <c r="P37" t="s">
        <v>22</v>
      </c>
    </row>
    <row r="38" spans="1:16" ht="12.75" customHeight="1" x14ac:dyDescent="0.2">
      <c r="A38" s="25" t="s">
        <v>47</v>
      </c>
      <c r="E38" s="26" t="s">
        <v>23</v>
      </c>
    </row>
    <row r="39" spans="1:16" ht="12.75" customHeight="1" x14ac:dyDescent="0.2">
      <c r="A39" s="29" t="s">
        <v>48</v>
      </c>
      <c r="E39" s="28" t="s">
        <v>23</v>
      </c>
    </row>
    <row r="40" spans="1:16" ht="12.75" customHeight="1" x14ac:dyDescent="0.2">
      <c r="A40" s="16" t="s">
        <v>44</v>
      </c>
      <c r="B40" s="20" t="s">
        <v>80</v>
      </c>
      <c r="C40" s="20" t="s">
        <v>158</v>
      </c>
      <c r="D40" s="16" t="s">
        <v>23</v>
      </c>
      <c r="E40" s="21" t="s">
        <v>159</v>
      </c>
      <c r="F40" s="22" t="s">
        <v>160</v>
      </c>
      <c r="G40" s="23">
        <v>5</v>
      </c>
      <c r="H40" s="24"/>
      <c r="I40" s="24">
        <f>ROUND(ROUND(H40,2)*ROUND(G40,3),2)</f>
        <v>0</v>
      </c>
      <c r="O40">
        <f>(I40*21)/100</f>
        <v>0</v>
      </c>
      <c r="P40" t="s">
        <v>22</v>
      </c>
    </row>
    <row r="41" spans="1:16" ht="12.75" customHeight="1" x14ac:dyDescent="0.2">
      <c r="A41" s="25" t="s">
        <v>47</v>
      </c>
      <c r="E41" s="26" t="s">
        <v>161</v>
      </c>
    </row>
    <row r="42" spans="1:16" ht="12.75" customHeight="1" x14ac:dyDescent="0.2">
      <c r="A42" s="29" t="s">
        <v>48</v>
      </c>
      <c r="E42" s="28" t="s">
        <v>596</v>
      </c>
    </row>
    <row r="43" spans="1:16" ht="12.75" customHeight="1" x14ac:dyDescent="0.2">
      <c r="A43" s="16" t="s">
        <v>44</v>
      </c>
      <c r="B43" s="20" t="s">
        <v>84</v>
      </c>
      <c r="C43" s="20" t="s">
        <v>163</v>
      </c>
      <c r="D43" s="16" t="s">
        <v>23</v>
      </c>
      <c r="E43" s="21" t="s">
        <v>164</v>
      </c>
      <c r="F43" s="22" t="s">
        <v>165</v>
      </c>
      <c r="G43" s="23">
        <v>147.97999999999999</v>
      </c>
      <c r="H43" s="24"/>
      <c r="I43" s="24">
        <f>ROUND(ROUND(H43,2)*ROUND(G43,3),2)</f>
        <v>0</v>
      </c>
      <c r="O43">
        <f>(I43*21)/100</f>
        <v>0</v>
      </c>
      <c r="P43" t="s">
        <v>22</v>
      </c>
    </row>
    <row r="44" spans="1:16" ht="12.75" customHeight="1" x14ac:dyDescent="0.2">
      <c r="A44" s="25" t="s">
        <v>47</v>
      </c>
      <c r="E44" s="26" t="s">
        <v>23</v>
      </c>
    </row>
    <row r="45" spans="1:16" ht="25.5" customHeight="1" x14ac:dyDescent="0.2">
      <c r="A45" s="29" t="s">
        <v>48</v>
      </c>
      <c r="E45" s="28" t="s">
        <v>597</v>
      </c>
    </row>
    <row r="46" spans="1:16" ht="12.75" customHeight="1" x14ac:dyDescent="0.2">
      <c r="A46" s="16" t="s">
        <v>44</v>
      </c>
      <c r="B46" s="20" t="s">
        <v>88</v>
      </c>
      <c r="C46" s="20" t="s">
        <v>167</v>
      </c>
      <c r="D46" s="16" t="s">
        <v>23</v>
      </c>
      <c r="E46" s="21" t="s">
        <v>168</v>
      </c>
      <c r="F46" s="22" t="s">
        <v>165</v>
      </c>
      <c r="G46" s="23">
        <v>4.9550000000000001</v>
      </c>
      <c r="H46" s="24"/>
      <c r="I46" s="24">
        <f>ROUND(ROUND(H46,2)*ROUND(G46,3),2)</f>
        <v>0</v>
      </c>
      <c r="O46">
        <f>(I46*21)/100</f>
        <v>0</v>
      </c>
      <c r="P46" t="s">
        <v>22</v>
      </c>
    </row>
    <row r="47" spans="1:16" ht="12.75" customHeight="1" x14ac:dyDescent="0.2">
      <c r="A47" s="25" t="s">
        <v>47</v>
      </c>
      <c r="E47" s="26" t="s">
        <v>23</v>
      </c>
    </row>
    <row r="48" spans="1:16" ht="12.75" customHeight="1" x14ac:dyDescent="0.2">
      <c r="A48" s="29" t="s">
        <v>48</v>
      </c>
      <c r="E48" s="28" t="s">
        <v>598</v>
      </c>
    </row>
    <row r="49" spans="1:16" ht="12.75" customHeight="1" x14ac:dyDescent="0.2">
      <c r="A49" s="16" t="s">
        <v>44</v>
      </c>
      <c r="B49" s="20" t="s">
        <v>90</v>
      </c>
      <c r="C49" s="20" t="s">
        <v>599</v>
      </c>
      <c r="D49" s="16" t="s">
        <v>23</v>
      </c>
      <c r="E49" s="21" t="s">
        <v>600</v>
      </c>
      <c r="F49" s="22" t="s">
        <v>165</v>
      </c>
      <c r="G49" s="23">
        <v>14.32</v>
      </c>
      <c r="H49" s="24"/>
      <c r="I49" s="24">
        <f>ROUND(ROUND(H49,2)*ROUND(G49,3),2)</f>
        <v>0</v>
      </c>
      <c r="O49">
        <f>(I49*21)/100</f>
        <v>0</v>
      </c>
      <c r="P49" t="s">
        <v>22</v>
      </c>
    </row>
    <row r="50" spans="1:16" ht="12.75" customHeight="1" x14ac:dyDescent="0.2">
      <c r="A50" s="25" t="s">
        <v>47</v>
      </c>
      <c r="E50" s="26" t="s">
        <v>601</v>
      </c>
    </row>
    <row r="51" spans="1:16" ht="25.5" customHeight="1" x14ac:dyDescent="0.2">
      <c r="A51" s="29" t="s">
        <v>48</v>
      </c>
      <c r="E51" s="28" t="s">
        <v>602</v>
      </c>
    </row>
    <row r="52" spans="1:16" ht="12.75" customHeight="1" x14ac:dyDescent="0.2">
      <c r="A52" s="16" t="s">
        <v>44</v>
      </c>
      <c r="B52" s="20" t="s">
        <v>94</v>
      </c>
      <c r="C52" s="20" t="s">
        <v>603</v>
      </c>
      <c r="D52" s="16" t="s">
        <v>23</v>
      </c>
      <c r="E52" s="21" t="s">
        <v>604</v>
      </c>
      <c r="F52" s="22" t="s">
        <v>165</v>
      </c>
      <c r="G52" s="23">
        <v>7.16</v>
      </c>
      <c r="H52" s="24"/>
      <c r="I52" s="24">
        <f>ROUND(ROUND(H52,2)*ROUND(G52,3),2)</f>
        <v>0</v>
      </c>
      <c r="O52">
        <f>(I52*21)/100</f>
        <v>0</v>
      </c>
      <c r="P52" t="s">
        <v>22</v>
      </c>
    </row>
    <row r="53" spans="1:16" ht="12.75" customHeight="1" x14ac:dyDescent="0.2">
      <c r="A53" s="25" t="s">
        <v>47</v>
      </c>
      <c r="E53" s="26" t="s">
        <v>23</v>
      </c>
    </row>
    <row r="54" spans="1:16" ht="12.75" customHeight="1" x14ac:dyDescent="0.2">
      <c r="A54" s="29" t="s">
        <v>48</v>
      </c>
      <c r="E54" s="28" t="s">
        <v>605</v>
      </c>
    </row>
    <row r="55" spans="1:16" ht="12.75" customHeight="1" x14ac:dyDescent="0.2">
      <c r="A55" s="16" t="s">
        <v>44</v>
      </c>
      <c r="B55" s="20" t="s">
        <v>100</v>
      </c>
      <c r="C55" s="20" t="s">
        <v>606</v>
      </c>
      <c r="D55" s="16" t="s">
        <v>23</v>
      </c>
      <c r="E55" s="21" t="s">
        <v>607</v>
      </c>
      <c r="F55" s="22" t="s">
        <v>165</v>
      </c>
      <c r="G55" s="23">
        <v>14.32</v>
      </c>
      <c r="H55" s="24"/>
      <c r="I55" s="24">
        <f>ROUND(ROUND(H55,2)*ROUND(G55,3),2)</f>
        <v>0</v>
      </c>
      <c r="O55">
        <f>(I55*21)/100</f>
        <v>0</v>
      </c>
      <c r="P55" t="s">
        <v>22</v>
      </c>
    </row>
    <row r="56" spans="1:16" ht="12.75" customHeight="1" x14ac:dyDescent="0.2">
      <c r="A56" s="25" t="s">
        <v>47</v>
      </c>
      <c r="E56" s="26" t="s">
        <v>601</v>
      </c>
    </row>
    <row r="57" spans="1:16" ht="25.5" customHeight="1" x14ac:dyDescent="0.2">
      <c r="A57" s="29" t="s">
        <v>48</v>
      </c>
      <c r="E57" s="28" t="s">
        <v>602</v>
      </c>
    </row>
    <row r="58" spans="1:16" ht="12.75" customHeight="1" x14ac:dyDescent="0.2">
      <c r="A58" s="16" t="s">
        <v>44</v>
      </c>
      <c r="B58" s="20" t="s">
        <v>103</v>
      </c>
      <c r="C58" s="20" t="s">
        <v>608</v>
      </c>
      <c r="D58" s="16" t="s">
        <v>23</v>
      </c>
      <c r="E58" s="21" t="s">
        <v>609</v>
      </c>
      <c r="F58" s="22" t="s">
        <v>165</v>
      </c>
      <c r="G58" s="23">
        <v>7.16</v>
      </c>
      <c r="H58" s="24"/>
      <c r="I58" s="24">
        <f>ROUND(ROUND(H58,2)*ROUND(G58,3),2)</f>
        <v>0</v>
      </c>
      <c r="O58">
        <f>(I58*21)/100</f>
        <v>0</v>
      </c>
      <c r="P58" t="s">
        <v>22</v>
      </c>
    </row>
    <row r="59" spans="1:16" ht="12.75" customHeight="1" x14ac:dyDescent="0.2">
      <c r="A59" s="25" t="s">
        <v>47</v>
      </c>
      <c r="E59" s="26" t="s">
        <v>23</v>
      </c>
    </row>
    <row r="60" spans="1:16" ht="12.75" customHeight="1" x14ac:dyDescent="0.2">
      <c r="A60" s="29" t="s">
        <v>48</v>
      </c>
      <c r="E60" s="28" t="s">
        <v>605</v>
      </c>
    </row>
    <row r="61" spans="1:16" ht="12.75" customHeight="1" x14ac:dyDescent="0.2">
      <c r="A61" s="16" t="s">
        <v>44</v>
      </c>
      <c r="B61" s="20" t="s">
        <v>107</v>
      </c>
      <c r="C61" s="20" t="s">
        <v>170</v>
      </c>
      <c r="D61" s="16" t="s">
        <v>23</v>
      </c>
      <c r="E61" s="21" t="s">
        <v>171</v>
      </c>
      <c r="F61" s="22" t="s">
        <v>165</v>
      </c>
      <c r="G61" s="23">
        <v>141.76</v>
      </c>
      <c r="H61" s="24"/>
      <c r="I61" s="24">
        <f>ROUND(ROUND(H61,2)*ROUND(G61,3),2)</f>
        <v>0</v>
      </c>
      <c r="O61">
        <f>(I61*21)/100</f>
        <v>0</v>
      </c>
      <c r="P61" t="s">
        <v>22</v>
      </c>
    </row>
    <row r="62" spans="1:16" ht="12.75" customHeight="1" x14ac:dyDescent="0.2">
      <c r="A62" s="25" t="s">
        <v>47</v>
      </c>
      <c r="E62" s="26" t="s">
        <v>23</v>
      </c>
    </row>
    <row r="63" spans="1:16" ht="25.5" customHeight="1" x14ac:dyDescent="0.2">
      <c r="A63" s="29" t="s">
        <v>48</v>
      </c>
      <c r="E63" s="28" t="s">
        <v>610</v>
      </c>
    </row>
    <row r="64" spans="1:16" ht="12.75" customHeight="1" x14ac:dyDescent="0.2">
      <c r="A64" s="16" t="s">
        <v>44</v>
      </c>
      <c r="B64" s="20" t="s">
        <v>112</v>
      </c>
      <c r="C64" s="20" t="s">
        <v>173</v>
      </c>
      <c r="D64" s="16" t="s">
        <v>23</v>
      </c>
      <c r="E64" s="21" t="s">
        <v>174</v>
      </c>
      <c r="F64" s="22" t="s">
        <v>165</v>
      </c>
      <c r="G64" s="23">
        <v>70.88</v>
      </c>
      <c r="H64" s="24"/>
      <c r="I64" s="24">
        <f>ROUND(ROUND(H64,2)*ROUND(G64,3),2)</f>
        <v>0</v>
      </c>
      <c r="O64">
        <f>(I64*21)/100</f>
        <v>0</v>
      </c>
      <c r="P64" t="s">
        <v>22</v>
      </c>
    </row>
    <row r="65" spans="1:16" ht="12.75" customHeight="1" x14ac:dyDescent="0.2">
      <c r="A65" s="25" t="s">
        <v>47</v>
      </c>
      <c r="E65" s="26" t="s">
        <v>23</v>
      </c>
    </row>
    <row r="66" spans="1:16" ht="12.75" customHeight="1" x14ac:dyDescent="0.2">
      <c r="A66" s="29" t="s">
        <v>48</v>
      </c>
      <c r="E66" s="28" t="s">
        <v>611</v>
      </c>
    </row>
    <row r="67" spans="1:16" ht="12.75" customHeight="1" x14ac:dyDescent="0.2">
      <c r="A67" s="16" t="s">
        <v>44</v>
      </c>
      <c r="B67" s="20" t="s">
        <v>118</v>
      </c>
      <c r="C67" s="20" t="s">
        <v>176</v>
      </c>
      <c r="D67" s="16" t="s">
        <v>23</v>
      </c>
      <c r="E67" s="21" t="s">
        <v>177</v>
      </c>
      <c r="F67" s="22" t="s">
        <v>165</v>
      </c>
      <c r="G67" s="23">
        <v>141.76</v>
      </c>
      <c r="H67" s="24"/>
      <c r="I67" s="24">
        <f>ROUND(ROUND(H67,2)*ROUND(G67,3),2)</f>
        <v>0</v>
      </c>
      <c r="O67">
        <f>(I67*21)/100</f>
        <v>0</v>
      </c>
      <c r="P67" t="s">
        <v>22</v>
      </c>
    </row>
    <row r="68" spans="1:16" ht="12.75" customHeight="1" x14ac:dyDescent="0.2">
      <c r="A68" s="25" t="s">
        <v>47</v>
      </c>
      <c r="E68" s="26" t="s">
        <v>23</v>
      </c>
    </row>
    <row r="69" spans="1:16" ht="25.5" customHeight="1" x14ac:dyDescent="0.2">
      <c r="A69" s="29" t="s">
        <v>48</v>
      </c>
      <c r="E69" s="28" t="s">
        <v>610</v>
      </c>
    </row>
    <row r="70" spans="1:16" ht="12.75" customHeight="1" x14ac:dyDescent="0.2">
      <c r="A70" s="16" t="s">
        <v>44</v>
      </c>
      <c r="B70" s="20" t="s">
        <v>123</v>
      </c>
      <c r="C70" s="20" t="s">
        <v>178</v>
      </c>
      <c r="D70" s="16" t="s">
        <v>23</v>
      </c>
      <c r="E70" s="21" t="s">
        <v>179</v>
      </c>
      <c r="F70" s="22" t="s">
        <v>165</v>
      </c>
      <c r="G70" s="23">
        <v>70.88</v>
      </c>
      <c r="H70" s="24"/>
      <c r="I70" s="24">
        <f>ROUND(ROUND(H70,2)*ROUND(G70,3),2)</f>
        <v>0</v>
      </c>
      <c r="O70">
        <f>(I70*21)/100</f>
        <v>0</v>
      </c>
      <c r="P70" t="s">
        <v>22</v>
      </c>
    </row>
    <row r="71" spans="1:16" ht="12.75" customHeight="1" x14ac:dyDescent="0.2">
      <c r="A71" s="25" t="s">
        <v>47</v>
      </c>
      <c r="E71" s="26" t="s">
        <v>23</v>
      </c>
    </row>
    <row r="72" spans="1:16" ht="12.75" customHeight="1" x14ac:dyDescent="0.2">
      <c r="A72" s="29" t="s">
        <v>48</v>
      </c>
      <c r="E72" s="28" t="s">
        <v>611</v>
      </c>
    </row>
    <row r="73" spans="1:16" ht="12.75" customHeight="1" x14ac:dyDescent="0.2">
      <c r="A73" s="16" t="s">
        <v>44</v>
      </c>
      <c r="B73" s="20" t="s">
        <v>127</v>
      </c>
      <c r="C73" s="20" t="s">
        <v>612</v>
      </c>
      <c r="D73" s="16" t="s">
        <v>227</v>
      </c>
      <c r="E73" s="21" t="s">
        <v>613</v>
      </c>
      <c r="F73" s="22" t="s">
        <v>160</v>
      </c>
      <c r="G73" s="23">
        <v>6</v>
      </c>
      <c r="H73" s="24"/>
      <c r="I73" s="24">
        <f>ROUND(ROUND(H73,2)*ROUND(G73,3),2)</f>
        <v>0</v>
      </c>
      <c r="O73">
        <f>(I73*21)/100</f>
        <v>0</v>
      </c>
      <c r="P73" t="s">
        <v>22</v>
      </c>
    </row>
    <row r="74" spans="1:16" ht="12.75" customHeight="1" x14ac:dyDescent="0.2">
      <c r="A74" s="25" t="s">
        <v>47</v>
      </c>
      <c r="E74" s="26" t="s">
        <v>614</v>
      </c>
    </row>
    <row r="75" spans="1:16" ht="12.75" customHeight="1" x14ac:dyDescent="0.2">
      <c r="A75" s="29" t="s">
        <v>48</v>
      </c>
      <c r="E75" s="28" t="s">
        <v>23</v>
      </c>
    </row>
    <row r="76" spans="1:16" ht="12.75" customHeight="1" x14ac:dyDescent="0.2">
      <c r="A76" s="16" t="s">
        <v>204</v>
      </c>
      <c r="B76" s="20" t="s">
        <v>131</v>
      </c>
      <c r="C76" s="20" t="s">
        <v>615</v>
      </c>
      <c r="D76" s="16" t="s">
        <v>23</v>
      </c>
      <c r="E76" s="21" t="s">
        <v>616</v>
      </c>
      <c r="F76" s="22" t="s">
        <v>160</v>
      </c>
      <c r="G76" s="23">
        <v>6</v>
      </c>
      <c r="H76" s="24"/>
      <c r="I76" s="24">
        <f>ROUND(ROUND(H76,2)*ROUND(G76,3),2)</f>
        <v>0</v>
      </c>
      <c r="O76">
        <f>(I76*21)/100</f>
        <v>0</v>
      </c>
      <c r="P76" t="s">
        <v>22</v>
      </c>
    </row>
    <row r="77" spans="1:16" ht="12.75" customHeight="1" x14ac:dyDescent="0.2">
      <c r="A77" s="25" t="s">
        <v>47</v>
      </c>
      <c r="E77" s="26" t="s">
        <v>617</v>
      </c>
    </row>
    <row r="78" spans="1:16" ht="12.75" customHeight="1" x14ac:dyDescent="0.2">
      <c r="A78" s="29" t="s">
        <v>48</v>
      </c>
      <c r="E78" s="28" t="s">
        <v>23</v>
      </c>
    </row>
    <row r="79" spans="1:16" ht="12.75" customHeight="1" x14ac:dyDescent="0.2">
      <c r="A79" s="16" t="s">
        <v>44</v>
      </c>
      <c r="B79" s="20" t="s">
        <v>211</v>
      </c>
      <c r="C79" s="20" t="s">
        <v>618</v>
      </c>
      <c r="D79" s="16" t="s">
        <v>227</v>
      </c>
      <c r="E79" s="21" t="s">
        <v>619</v>
      </c>
      <c r="F79" s="22" t="s">
        <v>144</v>
      </c>
      <c r="G79" s="23">
        <v>57.76</v>
      </c>
      <c r="H79" s="24"/>
      <c r="I79" s="24">
        <f>ROUND(ROUND(H79,2)*ROUND(G79,3),2)</f>
        <v>0</v>
      </c>
      <c r="O79">
        <f>(I79*21)/100</f>
        <v>0</v>
      </c>
      <c r="P79" t="s">
        <v>22</v>
      </c>
    </row>
    <row r="80" spans="1:16" ht="12.75" customHeight="1" x14ac:dyDescent="0.2">
      <c r="A80" s="25" t="s">
        <v>47</v>
      </c>
      <c r="E80" s="26" t="s">
        <v>601</v>
      </c>
    </row>
    <row r="81" spans="1:16" ht="25.5" customHeight="1" x14ac:dyDescent="0.2">
      <c r="A81" s="29" t="s">
        <v>48</v>
      </c>
      <c r="E81" s="28" t="s">
        <v>620</v>
      </c>
    </row>
    <row r="82" spans="1:16" ht="12.75" customHeight="1" x14ac:dyDescent="0.2">
      <c r="A82" s="16" t="s">
        <v>44</v>
      </c>
      <c r="B82" s="20" t="s">
        <v>216</v>
      </c>
      <c r="C82" s="20" t="s">
        <v>621</v>
      </c>
      <c r="D82" s="16" t="s">
        <v>227</v>
      </c>
      <c r="E82" s="21" t="s">
        <v>622</v>
      </c>
      <c r="F82" s="22" t="s">
        <v>144</v>
      </c>
      <c r="G82" s="23">
        <v>57.76</v>
      </c>
      <c r="H82" s="24"/>
      <c r="I82" s="24">
        <f>ROUND(ROUND(H82,2)*ROUND(G82,3),2)</f>
        <v>0</v>
      </c>
      <c r="O82">
        <f>(I82*21)/100</f>
        <v>0</v>
      </c>
      <c r="P82" t="s">
        <v>22</v>
      </c>
    </row>
    <row r="83" spans="1:16" ht="12.75" customHeight="1" x14ac:dyDescent="0.2">
      <c r="A83" s="25" t="s">
        <v>47</v>
      </c>
      <c r="E83" s="26" t="s">
        <v>601</v>
      </c>
    </row>
    <row r="84" spans="1:16" ht="25.5" customHeight="1" x14ac:dyDescent="0.2">
      <c r="A84" s="29" t="s">
        <v>48</v>
      </c>
      <c r="E84" s="28" t="s">
        <v>620</v>
      </c>
    </row>
    <row r="85" spans="1:16" ht="25.5" customHeight="1" x14ac:dyDescent="0.2">
      <c r="A85" s="16" t="s">
        <v>44</v>
      </c>
      <c r="B85" s="20" t="s">
        <v>220</v>
      </c>
      <c r="C85" s="20" t="s">
        <v>180</v>
      </c>
      <c r="D85" s="16" t="s">
        <v>23</v>
      </c>
      <c r="E85" s="21" t="s">
        <v>181</v>
      </c>
      <c r="F85" s="22" t="s">
        <v>144</v>
      </c>
      <c r="G85" s="23">
        <v>784.91</v>
      </c>
      <c r="H85" s="24"/>
      <c r="I85" s="24">
        <f>ROUND(ROUND(H85,2)*ROUND(G85,3),2)</f>
        <v>0</v>
      </c>
      <c r="O85">
        <f>(I85*21)/100</f>
        <v>0</v>
      </c>
      <c r="P85" t="s">
        <v>22</v>
      </c>
    </row>
    <row r="86" spans="1:16" ht="12.75" customHeight="1" x14ac:dyDescent="0.2">
      <c r="A86" s="25" t="s">
        <v>47</v>
      </c>
      <c r="E86" s="26" t="s">
        <v>23</v>
      </c>
    </row>
    <row r="87" spans="1:16" ht="12.75" customHeight="1" x14ac:dyDescent="0.2">
      <c r="A87" s="29" t="s">
        <v>48</v>
      </c>
      <c r="E87" s="28" t="s">
        <v>623</v>
      </c>
    </row>
    <row r="88" spans="1:16" ht="25.5" customHeight="1" x14ac:dyDescent="0.2">
      <c r="A88" s="16" t="s">
        <v>44</v>
      </c>
      <c r="B88" s="20" t="s">
        <v>225</v>
      </c>
      <c r="C88" s="20" t="s">
        <v>183</v>
      </c>
      <c r="D88" s="16" t="s">
        <v>23</v>
      </c>
      <c r="E88" s="21" t="s">
        <v>184</v>
      </c>
      <c r="F88" s="22" t="s">
        <v>144</v>
      </c>
      <c r="G88" s="23">
        <v>784.91</v>
      </c>
      <c r="H88" s="24"/>
      <c r="I88" s="24">
        <f>ROUND(ROUND(H88,2)*ROUND(G88,3),2)</f>
        <v>0</v>
      </c>
      <c r="O88">
        <f>(I88*21)/100</f>
        <v>0</v>
      </c>
      <c r="P88" t="s">
        <v>22</v>
      </c>
    </row>
    <row r="89" spans="1:16" ht="12.75" customHeight="1" x14ac:dyDescent="0.2">
      <c r="A89" s="25" t="s">
        <v>47</v>
      </c>
      <c r="E89" s="26" t="s">
        <v>23</v>
      </c>
    </row>
    <row r="90" spans="1:16" ht="12.75" customHeight="1" x14ac:dyDescent="0.2">
      <c r="A90" s="29" t="s">
        <v>48</v>
      </c>
      <c r="E90" s="28" t="s">
        <v>623</v>
      </c>
    </row>
    <row r="91" spans="1:16" ht="12.75" customHeight="1" x14ac:dyDescent="0.2">
      <c r="A91" s="16" t="s">
        <v>44</v>
      </c>
      <c r="B91" s="20" t="s">
        <v>231</v>
      </c>
      <c r="C91" s="20" t="s">
        <v>185</v>
      </c>
      <c r="D91" s="16" t="s">
        <v>23</v>
      </c>
      <c r="E91" s="21" t="s">
        <v>186</v>
      </c>
      <c r="F91" s="22" t="s">
        <v>165</v>
      </c>
      <c r="G91" s="23">
        <v>312.16000000000003</v>
      </c>
      <c r="H91" s="24"/>
      <c r="I91" s="24">
        <f>ROUND(ROUND(H91,2)*ROUND(G91,3),2)</f>
        <v>0</v>
      </c>
      <c r="O91">
        <f>(I91*21)/100</f>
        <v>0</v>
      </c>
      <c r="P91" t="s">
        <v>22</v>
      </c>
    </row>
    <row r="92" spans="1:16" ht="12.75" customHeight="1" x14ac:dyDescent="0.2">
      <c r="A92" s="25" t="s">
        <v>47</v>
      </c>
      <c r="E92" s="26" t="s">
        <v>23</v>
      </c>
    </row>
    <row r="93" spans="1:16" ht="12.75" customHeight="1" x14ac:dyDescent="0.2">
      <c r="A93" s="29" t="s">
        <v>48</v>
      </c>
      <c r="E93" s="28" t="s">
        <v>624</v>
      </c>
    </row>
    <row r="94" spans="1:16" ht="12.75" customHeight="1" x14ac:dyDescent="0.2">
      <c r="A94" s="16" t="s">
        <v>44</v>
      </c>
      <c r="B94" s="20" t="s">
        <v>236</v>
      </c>
      <c r="C94" s="20" t="s">
        <v>188</v>
      </c>
      <c r="D94" s="16" t="s">
        <v>23</v>
      </c>
      <c r="E94" s="21" t="s">
        <v>189</v>
      </c>
      <c r="F94" s="22" t="s">
        <v>165</v>
      </c>
      <c r="G94" s="23">
        <v>130.333</v>
      </c>
      <c r="H94" s="24"/>
      <c r="I94" s="24">
        <f>ROUND(ROUND(H94,2)*ROUND(G94,3),2)</f>
        <v>0</v>
      </c>
      <c r="O94">
        <f>(I94*21)/100</f>
        <v>0</v>
      </c>
      <c r="P94" t="s">
        <v>22</v>
      </c>
    </row>
    <row r="95" spans="1:16" ht="12.75" customHeight="1" x14ac:dyDescent="0.2">
      <c r="A95" s="25" t="s">
        <v>47</v>
      </c>
      <c r="E95" s="26" t="s">
        <v>23</v>
      </c>
    </row>
    <row r="96" spans="1:16" ht="25.5" customHeight="1" x14ac:dyDescent="0.2">
      <c r="A96" s="29" t="s">
        <v>48</v>
      </c>
      <c r="E96" s="28" t="s">
        <v>625</v>
      </c>
    </row>
    <row r="97" spans="1:16" ht="12.75" customHeight="1" x14ac:dyDescent="0.2">
      <c r="A97" s="16" t="s">
        <v>44</v>
      </c>
      <c r="B97" s="20" t="s">
        <v>240</v>
      </c>
      <c r="C97" s="20" t="s">
        <v>191</v>
      </c>
      <c r="D97" s="16" t="s">
        <v>23</v>
      </c>
      <c r="E97" s="21" t="s">
        <v>192</v>
      </c>
      <c r="F97" s="22" t="s">
        <v>165</v>
      </c>
      <c r="G97" s="23">
        <v>130.333</v>
      </c>
      <c r="H97" s="24"/>
      <c r="I97" s="24">
        <f>ROUND(ROUND(H97,2)*ROUND(G97,3),2)</f>
        <v>0</v>
      </c>
      <c r="O97">
        <f>(I97*21)/100</f>
        <v>0</v>
      </c>
      <c r="P97" t="s">
        <v>22</v>
      </c>
    </row>
    <row r="98" spans="1:16" ht="12.75" customHeight="1" x14ac:dyDescent="0.2">
      <c r="A98" s="25" t="s">
        <v>47</v>
      </c>
      <c r="E98" s="26" t="s">
        <v>193</v>
      </c>
    </row>
    <row r="99" spans="1:16" ht="12.75" customHeight="1" x14ac:dyDescent="0.2">
      <c r="A99" s="29" t="s">
        <v>48</v>
      </c>
      <c r="E99" s="28" t="s">
        <v>23</v>
      </c>
    </row>
    <row r="100" spans="1:16" ht="12.75" customHeight="1" x14ac:dyDescent="0.2">
      <c r="A100" s="16" t="s">
        <v>44</v>
      </c>
      <c r="B100" s="20" t="s">
        <v>244</v>
      </c>
      <c r="C100" s="20" t="s">
        <v>194</v>
      </c>
      <c r="D100" s="16" t="s">
        <v>23</v>
      </c>
      <c r="E100" s="21" t="s">
        <v>195</v>
      </c>
      <c r="F100" s="22" t="s">
        <v>196</v>
      </c>
      <c r="G100" s="23">
        <v>260.666</v>
      </c>
      <c r="H100" s="24"/>
      <c r="I100" s="24">
        <f>ROUND(ROUND(H100,2)*ROUND(G100,3),2)</f>
        <v>0</v>
      </c>
      <c r="O100">
        <f>(I100*21)/100</f>
        <v>0</v>
      </c>
      <c r="P100" t="s">
        <v>22</v>
      </c>
    </row>
    <row r="101" spans="1:16" ht="12.75" customHeight="1" x14ac:dyDescent="0.2">
      <c r="A101" s="25" t="s">
        <v>47</v>
      </c>
      <c r="E101" s="26" t="s">
        <v>193</v>
      </c>
    </row>
    <row r="102" spans="1:16" ht="12.75" customHeight="1" x14ac:dyDescent="0.2">
      <c r="A102" s="29" t="s">
        <v>48</v>
      </c>
      <c r="E102" s="28" t="s">
        <v>626</v>
      </c>
    </row>
    <row r="103" spans="1:16" ht="12.75" customHeight="1" x14ac:dyDescent="0.2">
      <c r="A103" s="16" t="s">
        <v>44</v>
      </c>
      <c r="B103" s="20" t="s">
        <v>248</v>
      </c>
      <c r="C103" s="20" t="s">
        <v>198</v>
      </c>
      <c r="D103" s="16" t="s">
        <v>23</v>
      </c>
      <c r="E103" s="21" t="s">
        <v>199</v>
      </c>
      <c r="F103" s="22" t="s">
        <v>165</v>
      </c>
      <c r="G103" s="23">
        <v>181.827</v>
      </c>
      <c r="H103" s="24"/>
      <c r="I103" s="24">
        <f>ROUND(ROUND(H103,2)*ROUND(G103,3),2)</f>
        <v>0</v>
      </c>
      <c r="O103">
        <f>(I103*21)/100</f>
        <v>0</v>
      </c>
      <c r="P103" t="s">
        <v>22</v>
      </c>
    </row>
    <row r="104" spans="1:16" ht="12.75" customHeight="1" x14ac:dyDescent="0.2">
      <c r="A104" s="25" t="s">
        <v>47</v>
      </c>
      <c r="E104" s="26" t="s">
        <v>23</v>
      </c>
    </row>
    <row r="105" spans="1:16" ht="12.75" customHeight="1" x14ac:dyDescent="0.2">
      <c r="A105" s="29" t="s">
        <v>48</v>
      </c>
      <c r="E105" s="28" t="s">
        <v>627</v>
      </c>
    </row>
    <row r="106" spans="1:16" ht="25.5" customHeight="1" x14ac:dyDescent="0.2">
      <c r="A106" s="16" t="s">
        <v>44</v>
      </c>
      <c r="B106" s="20" t="s">
        <v>253</v>
      </c>
      <c r="C106" s="20" t="s">
        <v>201</v>
      </c>
      <c r="D106" s="16" t="s">
        <v>23</v>
      </c>
      <c r="E106" s="21" t="s">
        <v>202</v>
      </c>
      <c r="F106" s="22" t="s">
        <v>165</v>
      </c>
      <c r="G106" s="23">
        <v>102.819</v>
      </c>
      <c r="H106" s="24"/>
      <c r="I106" s="24">
        <f>ROUND(ROUND(H106,2)*ROUND(G106,3),2)</f>
        <v>0</v>
      </c>
      <c r="O106">
        <f>(I106*21)/100</f>
        <v>0</v>
      </c>
      <c r="P106" t="s">
        <v>22</v>
      </c>
    </row>
    <row r="107" spans="1:16" ht="12.75" customHeight="1" x14ac:dyDescent="0.2">
      <c r="A107" s="25" t="s">
        <v>47</v>
      </c>
      <c r="E107" s="26" t="s">
        <v>23</v>
      </c>
    </row>
    <row r="108" spans="1:16" ht="25.5" customHeight="1" x14ac:dyDescent="0.2">
      <c r="A108" s="29" t="s">
        <v>48</v>
      </c>
      <c r="E108" s="28" t="s">
        <v>628</v>
      </c>
    </row>
    <row r="109" spans="1:16" ht="12.75" customHeight="1" x14ac:dyDescent="0.2">
      <c r="A109" s="16" t="s">
        <v>204</v>
      </c>
      <c r="B109" s="20" t="s">
        <v>258</v>
      </c>
      <c r="C109" s="20" t="s">
        <v>205</v>
      </c>
      <c r="D109" s="16" t="s">
        <v>23</v>
      </c>
      <c r="E109" s="21" t="s">
        <v>206</v>
      </c>
      <c r="F109" s="22" t="s">
        <v>196</v>
      </c>
      <c r="G109" s="23">
        <v>222.876</v>
      </c>
      <c r="H109" s="24"/>
      <c r="I109" s="24">
        <f>ROUND(ROUND(H109,2)*ROUND(G109,3),2)</f>
        <v>0</v>
      </c>
      <c r="O109">
        <f>(I109*21)/100</f>
        <v>0</v>
      </c>
      <c r="P109" t="s">
        <v>22</v>
      </c>
    </row>
    <row r="110" spans="1:16" ht="12.75" customHeight="1" x14ac:dyDescent="0.2">
      <c r="A110" s="25" t="s">
        <v>47</v>
      </c>
      <c r="E110" s="26" t="s">
        <v>23</v>
      </c>
    </row>
    <row r="111" spans="1:16" ht="12.75" customHeight="1" x14ac:dyDescent="0.2">
      <c r="A111" s="29" t="s">
        <v>48</v>
      </c>
      <c r="E111" s="28" t="s">
        <v>629</v>
      </c>
    </row>
    <row r="112" spans="1:16" ht="12.75" customHeight="1" x14ac:dyDescent="0.2">
      <c r="A112" s="16" t="s">
        <v>44</v>
      </c>
      <c r="B112" s="20" t="s">
        <v>262</v>
      </c>
      <c r="C112" s="20" t="s">
        <v>208</v>
      </c>
      <c r="D112" s="16" t="s">
        <v>23</v>
      </c>
      <c r="E112" s="21" t="s">
        <v>209</v>
      </c>
      <c r="F112" s="22" t="s">
        <v>144</v>
      </c>
      <c r="G112" s="23">
        <v>38.22</v>
      </c>
      <c r="H112" s="24"/>
      <c r="I112" s="24">
        <f>ROUND(ROUND(H112,2)*ROUND(G112,3),2)</f>
        <v>0</v>
      </c>
      <c r="O112">
        <f>(I112*21)/100</f>
        <v>0</v>
      </c>
      <c r="P112" t="s">
        <v>22</v>
      </c>
    </row>
    <row r="113" spans="1:16" ht="12.75" customHeight="1" x14ac:dyDescent="0.2">
      <c r="A113" s="25" t="s">
        <v>47</v>
      </c>
      <c r="E113" s="26" t="s">
        <v>23</v>
      </c>
    </row>
    <row r="114" spans="1:16" ht="12.75" customHeight="1" x14ac:dyDescent="0.2">
      <c r="A114" s="29" t="s">
        <v>48</v>
      </c>
      <c r="E114" s="28" t="s">
        <v>630</v>
      </c>
    </row>
    <row r="115" spans="1:16" ht="12.75" customHeight="1" x14ac:dyDescent="0.2">
      <c r="A115" s="16" t="s">
        <v>204</v>
      </c>
      <c r="B115" s="20" t="s">
        <v>266</v>
      </c>
      <c r="C115" s="20" t="s">
        <v>212</v>
      </c>
      <c r="D115" s="16" t="s">
        <v>23</v>
      </c>
      <c r="E115" s="21" t="s">
        <v>213</v>
      </c>
      <c r="F115" s="22" t="s">
        <v>214</v>
      </c>
      <c r="G115" s="23">
        <v>0.38200000000000001</v>
      </c>
      <c r="H115" s="24"/>
      <c r="I115" s="24">
        <f>ROUND(ROUND(H115,2)*ROUND(G115,3),2)</f>
        <v>0</v>
      </c>
      <c r="O115">
        <f>(I115*21)/100</f>
        <v>0</v>
      </c>
      <c r="P115" t="s">
        <v>22</v>
      </c>
    </row>
    <row r="116" spans="1:16" ht="12.75" customHeight="1" x14ac:dyDescent="0.2">
      <c r="A116" s="25" t="s">
        <v>47</v>
      </c>
      <c r="E116" s="26" t="s">
        <v>23</v>
      </c>
    </row>
    <row r="117" spans="1:16" ht="12.75" customHeight="1" x14ac:dyDescent="0.2">
      <c r="A117" s="29" t="s">
        <v>48</v>
      </c>
      <c r="E117" s="28" t="s">
        <v>631</v>
      </c>
    </row>
    <row r="118" spans="1:16" ht="12.75" customHeight="1" x14ac:dyDescent="0.2">
      <c r="A118" s="16" t="s">
        <v>44</v>
      </c>
      <c r="B118" s="20" t="s">
        <v>270</v>
      </c>
      <c r="C118" s="20" t="s">
        <v>217</v>
      </c>
      <c r="D118" s="16" t="s">
        <v>23</v>
      </c>
      <c r="E118" s="21" t="s">
        <v>218</v>
      </c>
      <c r="F118" s="22" t="s">
        <v>144</v>
      </c>
      <c r="G118" s="23">
        <v>4.9550000000000001</v>
      </c>
      <c r="H118" s="24"/>
      <c r="I118" s="24">
        <f>ROUND(ROUND(H118,2)*ROUND(G118,3),2)</f>
        <v>0</v>
      </c>
      <c r="O118">
        <f>(I118*21)/100</f>
        <v>0</v>
      </c>
      <c r="P118" t="s">
        <v>22</v>
      </c>
    </row>
    <row r="119" spans="1:16" ht="12.75" customHeight="1" x14ac:dyDescent="0.2">
      <c r="A119" s="25" t="s">
        <v>47</v>
      </c>
      <c r="E119" s="26" t="s">
        <v>23</v>
      </c>
    </row>
    <row r="120" spans="1:16" ht="12.75" customHeight="1" x14ac:dyDescent="0.2">
      <c r="A120" s="27" t="s">
        <v>48</v>
      </c>
      <c r="E120" s="28" t="s">
        <v>598</v>
      </c>
    </row>
    <row r="121" spans="1:16" ht="12.75" customHeight="1" x14ac:dyDescent="0.2">
      <c r="A121" s="5" t="s">
        <v>41</v>
      </c>
      <c r="B121" s="5"/>
      <c r="C121" s="30" t="s">
        <v>21</v>
      </c>
      <c r="D121" s="5"/>
      <c r="E121" s="18" t="s">
        <v>632</v>
      </c>
      <c r="F121" s="5"/>
      <c r="G121" s="5"/>
      <c r="H121" s="5"/>
      <c r="I121" s="31">
        <f>0+I122+I125+I128+I131+I134</f>
        <v>0</v>
      </c>
    </row>
    <row r="122" spans="1:16" ht="12.75" customHeight="1" x14ac:dyDescent="0.2">
      <c r="A122" s="16" t="s">
        <v>44</v>
      </c>
      <c r="B122" s="20" t="s">
        <v>274</v>
      </c>
      <c r="C122" s="20" t="s">
        <v>633</v>
      </c>
      <c r="D122" s="16" t="s">
        <v>23</v>
      </c>
      <c r="E122" s="21" t="s">
        <v>634</v>
      </c>
      <c r="F122" s="22" t="s">
        <v>165</v>
      </c>
      <c r="G122" s="23">
        <v>3.7469999999999999</v>
      </c>
      <c r="H122" s="24"/>
      <c r="I122" s="24">
        <f>ROUND(ROUND(H122,2)*ROUND(G122,3),2)</f>
        <v>0</v>
      </c>
      <c r="O122">
        <f>(I122*21)/100</f>
        <v>0</v>
      </c>
      <c r="P122" t="s">
        <v>22</v>
      </c>
    </row>
    <row r="123" spans="1:16" ht="12.75" customHeight="1" x14ac:dyDescent="0.2">
      <c r="A123" s="25" t="s">
        <v>47</v>
      </c>
      <c r="E123" s="26" t="s">
        <v>635</v>
      </c>
    </row>
    <row r="124" spans="1:16" ht="12.75" customHeight="1" x14ac:dyDescent="0.2">
      <c r="A124" s="29" t="s">
        <v>48</v>
      </c>
      <c r="E124" s="28" t="s">
        <v>636</v>
      </c>
    </row>
    <row r="125" spans="1:16" ht="12.75" customHeight="1" x14ac:dyDescent="0.2">
      <c r="A125" s="16" t="s">
        <v>44</v>
      </c>
      <c r="B125" s="20" t="s">
        <v>277</v>
      </c>
      <c r="C125" s="20" t="s">
        <v>637</v>
      </c>
      <c r="D125" s="16" t="s">
        <v>23</v>
      </c>
      <c r="E125" s="21" t="s">
        <v>638</v>
      </c>
      <c r="F125" s="22" t="s">
        <v>144</v>
      </c>
      <c r="G125" s="23">
        <v>20.533999999999999</v>
      </c>
      <c r="H125" s="24"/>
      <c r="I125" s="24">
        <f>ROUND(ROUND(H125,2)*ROUND(G125,3),2)</f>
        <v>0</v>
      </c>
      <c r="O125">
        <f>(I125*21)/100</f>
        <v>0</v>
      </c>
      <c r="P125" t="s">
        <v>22</v>
      </c>
    </row>
    <row r="126" spans="1:16" ht="12.75" customHeight="1" x14ac:dyDescent="0.2">
      <c r="A126" s="25" t="s">
        <v>47</v>
      </c>
      <c r="E126" s="26" t="s">
        <v>23</v>
      </c>
    </row>
    <row r="127" spans="1:16" ht="25.5" customHeight="1" x14ac:dyDescent="0.2">
      <c r="A127" s="29" t="s">
        <v>48</v>
      </c>
      <c r="E127" s="28" t="s">
        <v>639</v>
      </c>
    </row>
    <row r="128" spans="1:16" ht="12.75" customHeight="1" x14ac:dyDescent="0.2">
      <c r="A128" s="16" t="s">
        <v>44</v>
      </c>
      <c r="B128" s="20" t="s">
        <v>283</v>
      </c>
      <c r="C128" s="20" t="s">
        <v>640</v>
      </c>
      <c r="D128" s="16" t="s">
        <v>23</v>
      </c>
      <c r="E128" s="21" t="s">
        <v>641</v>
      </c>
      <c r="F128" s="22" t="s">
        <v>144</v>
      </c>
      <c r="G128" s="23">
        <v>20.533999999999999</v>
      </c>
      <c r="H128" s="24"/>
      <c r="I128" s="24">
        <f>ROUND(ROUND(H128,2)*ROUND(G128,3),2)</f>
        <v>0</v>
      </c>
      <c r="O128">
        <f>(I128*21)/100</f>
        <v>0</v>
      </c>
      <c r="P128" t="s">
        <v>22</v>
      </c>
    </row>
    <row r="129" spans="1:16" ht="12.75" customHeight="1" x14ac:dyDescent="0.2">
      <c r="A129" s="25" t="s">
        <v>47</v>
      </c>
      <c r="E129" s="26" t="s">
        <v>23</v>
      </c>
    </row>
    <row r="130" spans="1:16" ht="25.5" customHeight="1" x14ac:dyDescent="0.2">
      <c r="A130" s="29" t="s">
        <v>48</v>
      </c>
      <c r="E130" s="28" t="s">
        <v>639</v>
      </c>
    </row>
    <row r="131" spans="1:16" ht="12.75" customHeight="1" x14ac:dyDescent="0.2">
      <c r="A131" s="16" t="s">
        <v>44</v>
      </c>
      <c r="B131" s="20" t="s">
        <v>286</v>
      </c>
      <c r="C131" s="20" t="s">
        <v>642</v>
      </c>
      <c r="D131" s="16" t="s">
        <v>23</v>
      </c>
      <c r="E131" s="21" t="s">
        <v>643</v>
      </c>
      <c r="F131" s="22" t="s">
        <v>196</v>
      </c>
      <c r="G131" s="23">
        <v>0.129</v>
      </c>
      <c r="H131" s="24"/>
      <c r="I131" s="24">
        <f>ROUND(ROUND(H131,2)*ROUND(G131,3),2)</f>
        <v>0</v>
      </c>
      <c r="O131">
        <f>(I131*21)/100</f>
        <v>0</v>
      </c>
      <c r="P131" t="s">
        <v>22</v>
      </c>
    </row>
    <row r="132" spans="1:16" ht="12.75" customHeight="1" x14ac:dyDescent="0.2">
      <c r="A132" s="25" t="s">
        <v>47</v>
      </c>
      <c r="E132" s="26" t="s">
        <v>23</v>
      </c>
    </row>
    <row r="133" spans="1:16" ht="12.75" customHeight="1" x14ac:dyDescent="0.2">
      <c r="A133" s="29" t="s">
        <v>48</v>
      </c>
      <c r="E133" s="28" t="s">
        <v>644</v>
      </c>
    </row>
    <row r="134" spans="1:16" ht="12.75" customHeight="1" x14ac:dyDescent="0.2">
      <c r="A134" s="16" t="s">
        <v>44</v>
      </c>
      <c r="B134" s="20" t="s">
        <v>289</v>
      </c>
      <c r="C134" s="20" t="s">
        <v>645</v>
      </c>
      <c r="D134" s="16" t="s">
        <v>23</v>
      </c>
      <c r="E134" s="21" t="s">
        <v>646</v>
      </c>
      <c r="F134" s="22" t="s">
        <v>214</v>
      </c>
      <c r="G134" s="23">
        <v>19.7</v>
      </c>
      <c r="H134" s="24"/>
      <c r="I134" s="24">
        <f>ROUND(ROUND(H134,2)*ROUND(G134,3),2)</f>
        <v>0</v>
      </c>
      <c r="O134">
        <f>(I134*21)/100</f>
        <v>0</v>
      </c>
      <c r="P134" t="s">
        <v>22</v>
      </c>
    </row>
    <row r="135" spans="1:16" ht="25.5" customHeight="1" x14ac:dyDescent="0.2">
      <c r="A135" s="25" t="s">
        <v>47</v>
      </c>
      <c r="E135" s="26" t="s">
        <v>647</v>
      </c>
    </row>
    <row r="136" spans="1:16" ht="12.75" customHeight="1" x14ac:dyDescent="0.2">
      <c r="A136" s="27" t="s">
        <v>48</v>
      </c>
      <c r="E136" s="28" t="s">
        <v>648</v>
      </c>
    </row>
    <row r="137" spans="1:16" ht="12.75" customHeight="1" x14ac:dyDescent="0.2">
      <c r="A137" s="5" t="s">
        <v>41</v>
      </c>
      <c r="B137" s="5"/>
      <c r="C137" s="30" t="s">
        <v>31</v>
      </c>
      <c r="D137" s="5"/>
      <c r="E137" s="18" t="s">
        <v>219</v>
      </c>
      <c r="F137" s="5"/>
      <c r="G137" s="5"/>
      <c r="H137" s="5"/>
      <c r="I137" s="31">
        <f>0+I138+I141+I144+I147+I150+I153+I156+I159</f>
        <v>0</v>
      </c>
    </row>
    <row r="138" spans="1:16" ht="12.75" customHeight="1" x14ac:dyDescent="0.2">
      <c r="A138" s="16" t="s">
        <v>44</v>
      </c>
      <c r="B138" s="20" t="s">
        <v>292</v>
      </c>
      <c r="C138" s="20" t="s">
        <v>649</v>
      </c>
      <c r="D138" s="16" t="s">
        <v>23</v>
      </c>
      <c r="E138" s="21" t="s">
        <v>650</v>
      </c>
      <c r="F138" s="22" t="s">
        <v>144</v>
      </c>
      <c r="G138" s="23">
        <v>4.258</v>
      </c>
      <c r="H138" s="24"/>
      <c r="I138" s="24">
        <f>ROUND(ROUND(H138,2)*ROUND(G138,3),2)</f>
        <v>0</v>
      </c>
      <c r="O138">
        <f>(I138*21)/100</f>
        <v>0</v>
      </c>
      <c r="P138" t="s">
        <v>22</v>
      </c>
    </row>
    <row r="139" spans="1:16" ht="12.75" customHeight="1" x14ac:dyDescent="0.2">
      <c r="A139" s="25" t="s">
        <v>47</v>
      </c>
      <c r="E139" s="26" t="s">
        <v>651</v>
      </c>
    </row>
    <row r="140" spans="1:16" ht="12.75" customHeight="1" x14ac:dyDescent="0.2">
      <c r="A140" s="29" t="s">
        <v>48</v>
      </c>
      <c r="E140" s="28" t="s">
        <v>652</v>
      </c>
    </row>
    <row r="141" spans="1:16" ht="12.75" customHeight="1" x14ac:dyDescent="0.2">
      <c r="A141" s="16" t="s">
        <v>44</v>
      </c>
      <c r="B141" s="20" t="s">
        <v>296</v>
      </c>
      <c r="C141" s="20" t="s">
        <v>653</v>
      </c>
      <c r="D141" s="16" t="s">
        <v>23</v>
      </c>
      <c r="E141" s="21" t="s">
        <v>654</v>
      </c>
      <c r="F141" s="22" t="s">
        <v>144</v>
      </c>
      <c r="G141" s="23">
        <v>25.64</v>
      </c>
      <c r="H141" s="24"/>
      <c r="I141" s="24">
        <f>ROUND(ROUND(H141,2)*ROUND(G141,3),2)</f>
        <v>0</v>
      </c>
      <c r="O141">
        <f>(I141*21)/100</f>
        <v>0</v>
      </c>
      <c r="P141" t="s">
        <v>22</v>
      </c>
    </row>
    <row r="142" spans="1:16" ht="12.75" customHeight="1" x14ac:dyDescent="0.2">
      <c r="A142" s="25" t="s">
        <v>47</v>
      </c>
      <c r="E142" s="26" t="s">
        <v>655</v>
      </c>
    </row>
    <row r="143" spans="1:16" ht="12.75" customHeight="1" x14ac:dyDescent="0.2">
      <c r="A143" s="29" t="s">
        <v>48</v>
      </c>
      <c r="E143" s="28" t="s">
        <v>23</v>
      </c>
    </row>
    <row r="144" spans="1:16" ht="12.75" customHeight="1" x14ac:dyDescent="0.2">
      <c r="A144" s="16" t="s">
        <v>44</v>
      </c>
      <c r="B144" s="20" t="s">
        <v>300</v>
      </c>
      <c r="C144" s="20" t="s">
        <v>656</v>
      </c>
      <c r="D144" s="16" t="s">
        <v>23</v>
      </c>
      <c r="E144" s="21" t="s">
        <v>657</v>
      </c>
      <c r="F144" s="22" t="s">
        <v>144</v>
      </c>
      <c r="G144" s="23">
        <v>4.258</v>
      </c>
      <c r="H144" s="24"/>
      <c r="I144" s="24">
        <f>ROUND(ROUND(H144,2)*ROUND(G144,3),2)</f>
        <v>0</v>
      </c>
      <c r="O144">
        <f>(I144*21)/100</f>
        <v>0</v>
      </c>
      <c r="P144" t="s">
        <v>22</v>
      </c>
    </row>
    <row r="145" spans="1:16" ht="12.75" customHeight="1" x14ac:dyDescent="0.2">
      <c r="A145" s="25" t="s">
        <v>47</v>
      </c>
      <c r="E145" s="26" t="s">
        <v>651</v>
      </c>
    </row>
    <row r="146" spans="1:16" ht="12.75" customHeight="1" x14ac:dyDescent="0.2">
      <c r="A146" s="29" t="s">
        <v>48</v>
      </c>
      <c r="E146" s="28" t="s">
        <v>652</v>
      </c>
    </row>
    <row r="147" spans="1:16" ht="12.75" customHeight="1" x14ac:dyDescent="0.2">
      <c r="A147" s="16" t="s">
        <v>44</v>
      </c>
      <c r="B147" s="20" t="s">
        <v>304</v>
      </c>
      <c r="C147" s="20" t="s">
        <v>221</v>
      </c>
      <c r="D147" s="16" t="s">
        <v>23</v>
      </c>
      <c r="E147" s="21" t="s">
        <v>222</v>
      </c>
      <c r="F147" s="22" t="s">
        <v>165</v>
      </c>
      <c r="G147" s="23">
        <v>27.254999999999999</v>
      </c>
      <c r="H147" s="24"/>
      <c r="I147" s="24">
        <f>ROUND(ROUND(H147,2)*ROUND(G147,3),2)</f>
        <v>0</v>
      </c>
      <c r="O147">
        <f>(I147*21)/100</f>
        <v>0</v>
      </c>
      <c r="P147" t="s">
        <v>22</v>
      </c>
    </row>
    <row r="148" spans="1:16" ht="12.75" customHeight="1" x14ac:dyDescent="0.2">
      <c r="A148" s="25" t="s">
        <v>47</v>
      </c>
      <c r="E148" s="26" t="s">
        <v>223</v>
      </c>
    </row>
    <row r="149" spans="1:16" ht="12.75" customHeight="1" x14ac:dyDescent="0.2">
      <c r="A149" s="29" t="s">
        <v>48</v>
      </c>
      <c r="E149" s="28" t="s">
        <v>658</v>
      </c>
    </row>
    <row r="150" spans="1:16" ht="12.75" customHeight="1" x14ac:dyDescent="0.2">
      <c r="A150" s="16" t="s">
        <v>44</v>
      </c>
      <c r="B150" s="20" t="s">
        <v>307</v>
      </c>
      <c r="C150" s="20" t="s">
        <v>659</v>
      </c>
      <c r="D150" s="16" t="s">
        <v>23</v>
      </c>
      <c r="E150" s="21" t="s">
        <v>660</v>
      </c>
      <c r="F150" s="22" t="s">
        <v>165</v>
      </c>
      <c r="G150" s="23">
        <v>0.38300000000000001</v>
      </c>
      <c r="H150" s="24"/>
      <c r="I150" s="24">
        <f>ROUND(ROUND(H150,2)*ROUND(G150,3),2)</f>
        <v>0</v>
      </c>
      <c r="O150">
        <f>(I150*21)/100</f>
        <v>0</v>
      </c>
      <c r="P150" t="s">
        <v>22</v>
      </c>
    </row>
    <row r="151" spans="1:16" ht="12.75" customHeight="1" x14ac:dyDescent="0.2">
      <c r="A151" s="25" t="s">
        <v>47</v>
      </c>
      <c r="E151" s="26" t="s">
        <v>661</v>
      </c>
    </row>
    <row r="152" spans="1:16" ht="12.75" customHeight="1" x14ac:dyDescent="0.2">
      <c r="A152" s="29" t="s">
        <v>48</v>
      </c>
      <c r="E152" s="28" t="s">
        <v>662</v>
      </c>
    </row>
    <row r="153" spans="1:16" ht="12.75" customHeight="1" x14ac:dyDescent="0.2">
      <c r="A153" s="16" t="s">
        <v>44</v>
      </c>
      <c r="B153" s="20" t="s">
        <v>310</v>
      </c>
      <c r="C153" s="20" t="s">
        <v>226</v>
      </c>
      <c r="D153" s="16" t="s">
        <v>227</v>
      </c>
      <c r="E153" s="21" t="s">
        <v>228</v>
      </c>
      <c r="F153" s="22" t="s">
        <v>165</v>
      </c>
      <c r="G153" s="23">
        <v>1.73</v>
      </c>
      <c r="H153" s="24"/>
      <c r="I153" s="24">
        <f>ROUND(ROUND(H153,2)*ROUND(G153,3),2)</f>
        <v>0</v>
      </c>
      <c r="O153">
        <f>(I153*21)/100</f>
        <v>0</v>
      </c>
      <c r="P153" t="s">
        <v>22</v>
      </c>
    </row>
    <row r="154" spans="1:16" ht="12.75" customHeight="1" x14ac:dyDescent="0.2">
      <c r="A154" s="25" t="s">
        <v>47</v>
      </c>
      <c r="E154" s="26" t="s">
        <v>229</v>
      </c>
    </row>
    <row r="155" spans="1:16" ht="12.75" customHeight="1" x14ac:dyDescent="0.2">
      <c r="A155" s="29" t="s">
        <v>48</v>
      </c>
      <c r="E155" s="28" t="s">
        <v>663</v>
      </c>
    </row>
    <row r="156" spans="1:16" ht="12.75" customHeight="1" x14ac:dyDescent="0.2">
      <c r="A156" s="16" t="s">
        <v>44</v>
      </c>
      <c r="B156" s="20" t="s">
        <v>313</v>
      </c>
      <c r="C156" s="20" t="s">
        <v>232</v>
      </c>
      <c r="D156" s="16" t="s">
        <v>23</v>
      </c>
      <c r="E156" s="21" t="s">
        <v>233</v>
      </c>
      <c r="F156" s="22" t="s">
        <v>144</v>
      </c>
      <c r="G156" s="23">
        <v>8.3610000000000007</v>
      </c>
      <c r="H156" s="24"/>
      <c r="I156" s="24">
        <f>ROUND(ROUND(H156,2)*ROUND(G156,3),2)</f>
        <v>0</v>
      </c>
      <c r="O156">
        <f>(I156*21)/100</f>
        <v>0</v>
      </c>
      <c r="P156" t="s">
        <v>22</v>
      </c>
    </row>
    <row r="157" spans="1:16" ht="12.75" customHeight="1" x14ac:dyDescent="0.2">
      <c r="A157" s="25" t="s">
        <v>47</v>
      </c>
      <c r="E157" s="26" t="s">
        <v>23</v>
      </c>
    </row>
    <row r="158" spans="1:16" ht="38.25" customHeight="1" x14ac:dyDescent="0.2">
      <c r="A158" s="29" t="s">
        <v>48</v>
      </c>
      <c r="E158" s="28" t="s">
        <v>664</v>
      </c>
    </row>
    <row r="159" spans="1:16" ht="12.75" customHeight="1" x14ac:dyDescent="0.2">
      <c r="A159" s="16" t="s">
        <v>44</v>
      </c>
      <c r="B159" s="20" t="s">
        <v>316</v>
      </c>
      <c r="C159" s="20" t="s">
        <v>665</v>
      </c>
      <c r="D159" s="16" t="s">
        <v>23</v>
      </c>
      <c r="E159" s="21" t="s">
        <v>666</v>
      </c>
      <c r="F159" s="22" t="s">
        <v>144</v>
      </c>
      <c r="G159" s="23">
        <v>3.38</v>
      </c>
      <c r="H159" s="24"/>
      <c r="I159" s="24">
        <f>ROUND(ROUND(H159,2)*ROUND(G159,3),2)</f>
        <v>0</v>
      </c>
      <c r="O159">
        <f>(I159*21)/100</f>
        <v>0</v>
      </c>
      <c r="P159" t="s">
        <v>22</v>
      </c>
    </row>
    <row r="160" spans="1:16" ht="12.75" customHeight="1" x14ac:dyDescent="0.2">
      <c r="A160" s="25" t="s">
        <v>47</v>
      </c>
      <c r="E160" s="26" t="s">
        <v>667</v>
      </c>
    </row>
    <row r="161" spans="1:16" ht="12.75" customHeight="1" x14ac:dyDescent="0.2">
      <c r="A161" s="27" t="s">
        <v>48</v>
      </c>
      <c r="E161" s="28" t="s">
        <v>23</v>
      </c>
    </row>
    <row r="162" spans="1:16" ht="12.75" customHeight="1" x14ac:dyDescent="0.2">
      <c r="A162" s="5" t="s">
        <v>41</v>
      </c>
      <c r="B162" s="5"/>
      <c r="C162" s="30" t="s">
        <v>33</v>
      </c>
      <c r="D162" s="5"/>
      <c r="E162" s="18" t="s">
        <v>235</v>
      </c>
      <c r="F162" s="5"/>
      <c r="G162" s="5"/>
      <c r="H162" s="5"/>
      <c r="I162" s="31">
        <f>0+I163+I166+I169+I172+I175+I178+I181+I184+I187+I190+I193</f>
        <v>0</v>
      </c>
    </row>
    <row r="163" spans="1:16" ht="12.75" customHeight="1" x14ac:dyDescent="0.2">
      <c r="A163" s="16" t="s">
        <v>44</v>
      </c>
      <c r="B163" s="20" t="s">
        <v>320</v>
      </c>
      <c r="C163" s="20" t="s">
        <v>668</v>
      </c>
      <c r="D163" s="16" t="s">
        <v>355</v>
      </c>
      <c r="E163" s="21" t="s">
        <v>669</v>
      </c>
      <c r="F163" s="22" t="s">
        <v>144</v>
      </c>
      <c r="G163" s="23">
        <v>14.79</v>
      </c>
      <c r="H163" s="24"/>
      <c r="I163" s="24">
        <f>ROUND(ROUND(H163,2)*ROUND(G163,3),2)</f>
        <v>0</v>
      </c>
      <c r="O163">
        <f>(I163*21)/100</f>
        <v>0</v>
      </c>
      <c r="P163" t="s">
        <v>22</v>
      </c>
    </row>
    <row r="164" spans="1:16" ht="12.75" customHeight="1" x14ac:dyDescent="0.2">
      <c r="A164" s="25" t="s">
        <v>47</v>
      </c>
      <c r="E164" s="26" t="s">
        <v>670</v>
      </c>
    </row>
    <row r="165" spans="1:16" ht="12.75" customHeight="1" x14ac:dyDescent="0.2">
      <c r="A165" s="29" t="s">
        <v>48</v>
      </c>
      <c r="E165" s="28" t="s">
        <v>591</v>
      </c>
    </row>
    <row r="166" spans="1:16" ht="12.75" customHeight="1" x14ac:dyDescent="0.2">
      <c r="A166" s="16" t="s">
        <v>44</v>
      </c>
      <c r="B166" s="20" t="s">
        <v>324</v>
      </c>
      <c r="C166" s="20" t="s">
        <v>668</v>
      </c>
      <c r="D166" s="16" t="s">
        <v>361</v>
      </c>
      <c r="E166" s="21" t="s">
        <v>669</v>
      </c>
      <c r="F166" s="22" t="s">
        <v>144</v>
      </c>
      <c r="G166" s="23">
        <v>14.79</v>
      </c>
      <c r="H166" s="24"/>
      <c r="I166" s="24">
        <f>ROUND(ROUND(H166,2)*ROUND(G166,3),2)</f>
        <v>0</v>
      </c>
      <c r="O166">
        <f>(I166*21)/100</f>
        <v>0</v>
      </c>
      <c r="P166" t="s">
        <v>22</v>
      </c>
    </row>
    <row r="167" spans="1:16" ht="12.75" customHeight="1" x14ac:dyDescent="0.2">
      <c r="A167" s="25" t="s">
        <v>47</v>
      </c>
      <c r="E167" s="26" t="s">
        <v>671</v>
      </c>
    </row>
    <row r="168" spans="1:16" ht="12.75" customHeight="1" x14ac:dyDescent="0.2">
      <c r="A168" s="29" t="s">
        <v>48</v>
      </c>
      <c r="E168" s="28" t="s">
        <v>591</v>
      </c>
    </row>
    <row r="169" spans="1:16" ht="12.75" customHeight="1" x14ac:dyDescent="0.2">
      <c r="A169" s="16" t="s">
        <v>44</v>
      </c>
      <c r="B169" s="20" t="s">
        <v>327</v>
      </c>
      <c r="C169" s="20" t="s">
        <v>237</v>
      </c>
      <c r="D169" s="16" t="s">
        <v>23</v>
      </c>
      <c r="E169" s="21" t="s">
        <v>238</v>
      </c>
      <c r="F169" s="22" t="s">
        <v>144</v>
      </c>
      <c r="G169" s="23">
        <v>249.108</v>
      </c>
      <c r="H169" s="24"/>
      <c r="I169" s="24">
        <f>ROUND(ROUND(H169,2)*ROUND(G169,3),2)</f>
        <v>0</v>
      </c>
      <c r="O169">
        <f>(I169*21)/100</f>
        <v>0</v>
      </c>
      <c r="P169" t="s">
        <v>22</v>
      </c>
    </row>
    <row r="170" spans="1:16" ht="12.75" customHeight="1" x14ac:dyDescent="0.2">
      <c r="A170" s="25" t="s">
        <v>47</v>
      </c>
      <c r="E170" s="26" t="s">
        <v>239</v>
      </c>
    </row>
    <row r="171" spans="1:16" ht="12.75" customHeight="1" x14ac:dyDescent="0.2">
      <c r="A171" s="29" t="s">
        <v>48</v>
      </c>
      <c r="E171" s="28" t="s">
        <v>592</v>
      </c>
    </row>
    <row r="172" spans="1:16" ht="25.5" customHeight="1" x14ac:dyDescent="0.2">
      <c r="A172" s="16" t="s">
        <v>44</v>
      </c>
      <c r="B172" s="20" t="s">
        <v>330</v>
      </c>
      <c r="C172" s="20" t="s">
        <v>515</v>
      </c>
      <c r="D172" s="16" t="s">
        <v>23</v>
      </c>
      <c r="E172" s="21" t="s">
        <v>516</v>
      </c>
      <c r="F172" s="22" t="s">
        <v>144</v>
      </c>
      <c r="G172" s="23">
        <v>249.108</v>
      </c>
      <c r="H172" s="24"/>
      <c r="I172" s="24">
        <f>ROUND(ROUND(H172,2)*ROUND(G172,3),2)</f>
        <v>0</v>
      </c>
      <c r="O172">
        <f>(I172*21)/100</f>
        <v>0</v>
      </c>
      <c r="P172" t="s">
        <v>22</v>
      </c>
    </row>
    <row r="173" spans="1:16" ht="12.75" customHeight="1" x14ac:dyDescent="0.2">
      <c r="A173" s="25" t="s">
        <v>47</v>
      </c>
      <c r="E173" s="26" t="s">
        <v>517</v>
      </c>
    </row>
    <row r="174" spans="1:16" ht="12.75" customHeight="1" x14ac:dyDescent="0.2">
      <c r="A174" s="29" t="s">
        <v>48</v>
      </c>
      <c r="E174" s="28" t="s">
        <v>592</v>
      </c>
    </row>
    <row r="175" spans="1:16" ht="12.75" customHeight="1" x14ac:dyDescent="0.2">
      <c r="A175" s="16" t="s">
        <v>44</v>
      </c>
      <c r="B175" s="20" t="s">
        <v>333</v>
      </c>
      <c r="C175" s="20" t="s">
        <v>241</v>
      </c>
      <c r="D175" s="16" t="s">
        <v>23</v>
      </c>
      <c r="E175" s="21" t="s">
        <v>242</v>
      </c>
      <c r="F175" s="22" t="s">
        <v>144</v>
      </c>
      <c r="G175" s="23">
        <v>1244.095</v>
      </c>
      <c r="H175" s="24"/>
      <c r="I175" s="24">
        <f>ROUND(ROUND(H175,2)*ROUND(G175,3),2)</f>
        <v>0</v>
      </c>
      <c r="O175">
        <f>(I175*21)/100</f>
        <v>0</v>
      </c>
      <c r="P175" t="s">
        <v>22</v>
      </c>
    </row>
    <row r="176" spans="1:16" ht="12.75" customHeight="1" x14ac:dyDescent="0.2">
      <c r="A176" s="25" t="s">
        <v>47</v>
      </c>
      <c r="E176" s="26" t="s">
        <v>243</v>
      </c>
    </row>
    <row r="177" spans="1:16" ht="25.5" customHeight="1" x14ac:dyDescent="0.2">
      <c r="A177" s="29" t="s">
        <v>48</v>
      </c>
      <c r="E177" s="28" t="s">
        <v>672</v>
      </c>
    </row>
    <row r="178" spans="1:16" ht="12.75" customHeight="1" x14ac:dyDescent="0.2">
      <c r="A178" s="16" t="s">
        <v>44</v>
      </c>
      <c r="B178" s="20" t="s">
        <v>337</v>
      </c>
      <c r="C178" s="20" t="s">
        <v>245</v>
      </c>
      <c r="D178" s="16" t="s">
        <v>23</v>
      </c>
      <c r="E178" s="21" t="s">
        <v>246</v>
      </c>
      <c r="F178" s="22" t="s">
        <v>144</v>
      </c>
      <c r="G178" s="23">
        <v>994.98699999999997</v>
      </c>
      <c r="H178" s="24"/>
      <c r="I178" s="24">
        <f>ROUND(ROUND(H178,2)*ROUND(G178,3),2)</f>
        <v>0</v>
      </c>
      <c r="O178">
        <f>(I178*21)/100</f>
        <v>0</v>
      </c>
      <c r="P178" t="s">
        <v>22</v>
      </c>
    </row>
    <row r="179" spans="1:16" ht="12.75" customHeight="1" x14ac:dyDescent="0.2">
      <c r="A179" s="25" t="s">
        <v>47</v>
      </c>
      <c r="E179" s="26" t="s">
        <v>247</v>
      </c>
    </row>
    <row r="180" spans="1:16" ht="12.75" customHeight="1" x14ac:dyDescent="0.2">
      <c r="A180" s="29" t="s">
        <v>48</v>
      </c>
      <c r="E180" s="28" t="s">
        <v>673</v>
      </c>
    </row>
    <row r="181" spans="1:16" ht="25.5" customHeight="1" x14ac:dyDescent="0.2">
      <c r="A181" s="16" t="s">
        <v>44</v>
      </c>
      <c r="B181" s="20" t="s">
        <v>340</v>
      </c>
      <c r="C181" s="20" t="s">
        <v>521</v>
      </c>
      <c r="D181" s="16" t="s">
        <v>23</v>
      </c>
      <c r="E181" s="21" t="s">
        <v>522</v>
      </c>
      <c r="F181" s="22" t="s">
        <v>144</v>
      </c>
      <c r="G181" s="23">
        <v>249.108</v>
      </c>
      <c r="H181" s="24"/>
      <c r="I181" s="24">
        <f>ROUND(ROUND(H181,2)*ROUND(G181,3),2)</f>
        <v>0</v>
      </c>
      <c r="O181">
        <f>(I181*21)/100</f>
        <v>0</v>
      </c>
      <c r="P181" t="s">
        <v>22</v>
      </c>
    </row>
    <row r="182" spans="1:16" ht="12.75" customHeight="1" x14ac:dyDescent="0.2">
      <c r="A182" s="25" t="s">
        <v>47</v>
      </c>
      <c r="E182" s="26" t="s">
        <v>523</v>
      </c>
    </row>
    <row r="183" spans="1:16" ht="12.75" customHeight="1" x14ac:dyDescent="0.2">
      <c r="A183" s="29" t="s">
        <v>48</v>
      </c>
      <c r="E183" s="28" t="s">
        <v>592</v>
      </c>
    </row>
    <row r="184" spans="1:16" ht="25.5" customHeight="1" x14ac:dyDescent="0.2">
      <c r="A184" s="16" t="s">
        <v>44</v>
      </c>
      <c r="B184" s="20" t="s">
        <v>343</v>
      </c>
      <c r="C184" s="20" t="s">
        <v>249</v>
      </c>
      <c r="D184" s="16" t="s">
        <v>23</v>
      </c>
      <c r="E184" s="21" t="s">
        <v>250</v>
      </c>
      <c r="F184" s="22" t="s">
        <v>144</v>
      </c>
      <c r="G184" s="23">
        <v>9.74</v>
      </c>
      <c r="H184" s="24"/>
      <c r="I184" s="24">
        <f>ROUND(ROUND(H184,2)*ROUND(G184,3),2)</f>
        <v>0</v>
      </c>
      <c r="O184">
        <f>(I184*21)/100</f>
        <v>0</v>
      </c>
      <c r="P184" t="s">
        <v>22</v>
      </c>
    </row>
    <row r="185" spans="1:16" ht="12.75" customHeight="1" x14ac:dyDescent="0.2">
      <c r="A185" s="25" t="s">
        <v>47</v>
      </c>
      <c r="E185" s="26" t="s">
        <v>251</v>
      </c>
    </row>
    <row r="186" spans="1:16" ht="12.75" customHeight="1" x14ac:dyDescent="0.2">
      <c r="A186" s="29" t="s">
        <v>48</v>
      </c>
      <c r="E186" s="28" t="s">
        <v>674</v>
      </c>
    </row>
    <row r="187" spans="1:16" ht="12.75" customHeight="1" x14ac:dyDescent="0.2">
      <c r="A187" s="16" t="s">
        <v>44</v>
      </c>
      <c r="B187" s="20" t="s">
        <v>346</v>
      </c>
      <c r="C187" s="20">
        <v>596212220</v>
      </c>
      <c r="D187" s="16" t="s">
        <v>23</v>
      </c>
      <c r="E187" s="21" t="s">
        <v>884</v>
      </c>
      <c r="F187" s="22" t="s">
        <v>144</v>
      </c>
      <c r="G187" s="23">
        <v>25.64</v>
      </c>
      <c r="H187" s="24"/>
      <c r="I187" s="24">
        <f>ROUND(ROUND(H187,2)*ROUND(G187,3),2)</f>
        <v>0</v>
      </c>
      <c r="O187">
        <f>(I187*21)/100</f>
        <v>0</v>
      </c>
      <c r="P187" t="s">
        <v>22</v>
      </c>
    </row>
    <row r="188" spans="1:16" ht="12.75" customHeight="1" x14ac:dyDescent="0.2">
      <c r="A188" s="25" t="s">
        <v>47</v>
      </c>
      <c r="E188" s="26" t="s">
        <v>675</v>
      </c>
    </row>
    <row r="189" spans="1:16" ht="12.75" customHeight="1" x14ac:dyDescent="0.2">
      <c r="A189" s="29" t="s">
        <v>48</v>
      </c>
      <c r="E189" s="28" t="s">
        <v>23</v>
      </c>
    </row>
    <row r="190" spans="1:16" ht="12.75" customHeight="1" x14ac:dyDescent="0.2">
      <c r="A190" s="16" t="s">
        <v>204</v>
      </c>
      <c r="B190" s="20" t="s">
        <v>349</v>
      </c>
      <c r="C190" s="20" t="s">
        <v>676</v>
      </c>
      <c r="D190" s="16" t="s">
        <v>23</v>
      </c>
      <c r="E190" s="21" t="s">
        <v>677</v>
      </c>
      <c r="F190" s="22" t="s">
        <v>144</v>
      </c>
      <c r="G190" s="23">
        <v>2.5640000000000001</v>
      </c>
      <c r="H190" s="24"/>
      <c r="I190" s="24">
        <f>ROUND(ROUND(H190,2)*ROUND(G190,3),2)</f>
        <v>0</v>
      </c>
      <c r="O190">
        <f>(I190*21)/100</f>
        <v>0</v>
      </c>
      <c r="P190" t="s">
        <v>22</v>
      </c>
    </row>
    <row r="191" spans="1:16" ht="12.75" customHeight="1" x14ac:dyDescent="0.2">
      <c r="A191" s="25" t="s">
        <v>47</v>
      </c>
      <c r="E191" s="26" t="s">
        <v>23</v>
      </c>
    </row>
    <row r="192" spans="1:16" ht="12.75" customHeight="1" x14ac:dyDescent="0.2">
      <c r="A192" s="29" t="s">
        <v>48</v>
      </c>
      <c r="E192" s="28" t="s">
        <v>678</v>
      </c>
    </row>
    <row r="193" spans="1:16" ht="12.75" customHeight="1" x14ac:dyDescent="0.2">
      <c r="A193" s="16" t="s">
        <v>44</v>
      </c>
      <c r="B193" s="20" t="s">
        <v>353</v>
      </c>
      <c r="C193" s="20" t="s">
        <v>679</v>
      </c>
      <c r="D193" s="16" t="s">
        <v>227</v>
      </c>
      <c r="E193" s="21" t="s">
        <v>680</v>
      </c>
      <c r="F193" s="22" t="s">
        <v>144</v>
      </c>
      <c r="G193" s="23">
        <v>25.64</v>
      </c>
      <c r="H193" s="24"/>
      <c r="I193" s="24">
        <f>ROUND(ROUND(H193,2)*ROUND(G193,3),2)</f>
        <v>0</v>
      </c>
      <c r="O193">
        <f>(I193*21)/100</f>
        <v>0</v>
      </c>
      <c r="P193" t="s">
        <v>22</v>
      </c>
    </row>
    <row r="194" spans="1:16" ht="12.75" customHeight="1" x14ac:dyDescent="0.2">
      <c r="A194" s="25" t="s">
        <v>47</v>
      </c>
      <c r="E194" s="26" t="s">
        <v>23</v>
      </c>
    </row>
    <row r="195" spans="1:16" ht="12.75" customHeight="1" x14ac:dyDescent="0.2">
      <c r="A195" s="27" t="s">
        <v>48</v>
      </c>
      <c r="E195" s="28" t="s">
        <v>23</v>
      </c>
    </row>
    <row r="196" spans="1:16" ht="12.75" customHeight="1" x14ac:dyDescent="0.2">
      <c r="A196" s="5" t="s">
        <v>41</v>
      </c>
      <c r="B196" s="5"/>
      <c r="C196" s="30" t="s">
        <v>65</v>
      </c>
      <c r="D196" s="5"/>
      <c r="E196" s="18" t="s">
        <v>252</v>
      </c>
      <c r="F196" s="5"/>
      <c r="G196" s="5"/>
      <c r="H196" s="5"/>
      <c r="I196" s="31">
        <f>0+I197+I200+I203+I206+I209+I212+I215+I218+I221+I224+I227+I230+I233+I236</f>
        <v>0</v>
      </c>
    </row>
    <row r="197" spans="1:16" ht="12.75" customHeight="1" x14ac:dyDescent="0.2">
      <c r="A197" s="16" t="s">
        <v>44</v>
      </c>
      <c r="B197" s="20" t="s">
        <v>360</v>
      </c>
      <c r="C197" s="20" t="s">
        <v>681</v>
      </c>
      <c r="D197" s="16" t="s">
        <v>227</v>
      </c>
      <c r="E197" s="21" t="s">
        <v>682</v>
      </c>
      <c r="F197" s="22" t="s">
        <v>256</v>
      </c>
      <c r="G197" s="23">
        <v>2</v>
      </c>
      <c r="H197" s="24"/>
      <c r="I197" s="24">
        <f>ROUND(ROUND(H197,2)*ROUND(G197,3),2)</f>
        <v>0</v>
      </c>
      <c r="O197">
        <f>(I197*21)/100</f>
        <v>0</v>
      </c>
      <c r="P197" t="s">
        <v>22</v>
      </c>
    </row>
    <row r="198" spans="1:16" ht="12.75" customHeight="1" x14ac:dyDescent="0.2">
      <c r="A198" s="25" t="s">
        <v>47</v>
      </c>
      <c r="E198" s="26" t="s">
        <v>683</v>
      </c>
    </row>
    <row r="199" spans="1:16" ht="12.75" customHeight="1" x14ac:dyDescent="0.2">
      <c r="A199" s="29" t="s">
        <v>48</v>
      </c>
      <c r="E199" s="28" t="s">
        <v>23</v>
      </c>
    </row>
    <row r="200" spans="1:16" ht="12.75" customHeight="1" x14ac:dyDescent="0.2">
      <c r="A200" s="16" t="s">
        <v>44</v>
      </c>
      <c r="B200" s="20" t="s">
        <v>357</v>
      </c>
      <c r="C200" s="20" t="s">
        <v>684</v>
      </c>
      <c r="D200" s="16" t="s">
        <v>227</v>
      </c>
      <c r="E200" s="21" t="s">
        <v>685</v>
      </c>
      <c r="F200" s="22" t="s">
        <v>256</v>
      </c>
      <c r="G200" s="23">
        <v>1</v>
      </c>
      <c r="H200" s="24"/>
      <c r="I200" s="24">
        <f>ROUND(ROUND(H200,2)*ROUND(G200,3),2)</f>
        <v>0</v>
      </c>
      <c r="O200">
        <f>(I200*21)/100</f>
        <v>0</v>
      </c>
      <c r="P200" t="s">
        <v>22</v>
      </c>
    </row>
    <row r="201" spans="1:16" ht="12.75" customHeight="1" x14ac:dyDescent="0.2">
      <c r="A201" s="25" t="s">
        <v>47</v>
      </c>
      <c r="E201" s="26" t="s">
        <v>686</v>
      </c>
    </row>
    <row r="202" spans="1:16" ht="12.75" customHeight="1" x14ac:dyDescent="0.2">
      <c r="A202" s="29" t="s">
        <v>48</v>
      </c>
      <c r="E202" s="28" t="s">
        <v>23</v>
      </c>
    </row>
    <row r="203" spans="1:16" ht="12.75" customHeight="1" x14ac:dyDescent="0.2">
      <c r="A203" s="16" t="s">
        <v>44</v>
      </c>
      <c r="B203" s="20" t="s">
        <v>363</v>
      </c>
      <c r="C203" s="20" t="s">
        <v>254</v>
      </c>
      <c r="D203" s="16" t="s">
        <v>23</v>
      </c>
      <c r="E203" s="21" t="s">
        <v>255</v>
      </c>
      <c r="F203" s="22" t="s">
        <v>256</v>
      </c>
      <c r="G203" s="23">
        <v>23</v>
      </c>
      <c r="H203" s="24"/>
      <c r="I203" s="24">
        <f>ROUND(ROUND(H203,2)*ROUND(G203,3),2)</f>
        <v>0</v>
      </c>
      <c r="O203">
        <f>(I203*21)/100</f>
        <v>0</v>
      </c>
      <c r="P203" t="s">
        <v>22</v>
      </c>
    </row>
    <row r="204" spans="1:16" ht="12.75" customHeight="1" x14ac:dyDescent="0.2">
      <c r="A204" s="25" t="s">
        <v>47</v>
      </c>
      <c r="E204" s="26" t="s">
        <v>23</v>
      </c>
    </row>
    <row r="205" spans="1:16" ht="12.75" customHeight="1" x14ac:dyDescent="0.2">
      <c r="A205" s="29" t="s">
        <v>48</v>
      </c>
      <c r="E205" s="28" t="s">
        <v>687</v>
      </c>
    </row>
    <row r="206" spans="1:16" ht="12.75" customHeight="1" x14ac:dyDescent="0.2">
      <c r="A206" s="16" t="s">
        <v>204</v>
      </c>
      <c r="B206" s="20" t="s">
        <v>366</v>
      </c>
      <c r="C206" s="20" t="s">
        <v>259</v>
      </c>
      <c r="D206" s="16" t="s">
        <v>23</v>
      </c>
      <c r="E206" s="21" t="s">
        <v>260</v>
      </c>
      <c r="F206" s="22" t="s">
        <v>160</v>
      </c>
      <c r="G206" s="23">
        <v>30.9</v>
      </c>
      <c r="H206" s="24"/>
      <c r="I206" s="24">
        <f>ROUND(ROUND(H206,2)*ROUND(G206,3),2)</f>
        <v>0</v>
      </c>
      <c r="O206">
        <f>(I206*21)/100</f>
        <v>0</v>
      </c>
      <c r="P206" t="s">
        <v>22</v>
      </c>
    </row>
    <row r="207" spans="1:16" ht="12.75" customHeight="1" x14ac:dyDescent="0.2">
      <c r="A207" s="25" t="s">
        <v>47</v>
      </c>
      <c r="E207" s="26" t="s">
        <v>23</v>
      </c>
    </row>
    <row r="208" spans="1:16" ht="12.75" customHeight="1" x14ac:dyDescent="0.2">
      <c r="A208" s="29" t="s">
        <v>48</v>
      </c>
      <c r="E208" s="28" t="s">
        <v>688</v>
      </c>
    </row>
    <row r="209" spans="1:16" ht="12.75" customHeight="1" x14ac:dyDescent="0.2">
      <c r="A209" s="16" t="s">
        <v>204</v>
      </c>
      <c r="B209" s="39" t="s">
        <v>369</v>
      </c>
      <c r="C209" s="39" t="s">
        <v>263</v>
      </c>
      <c r="D209" s="40" t="s">
        <v>23</v>
      </c>
      <c r="E209" s="58" t="s">
        <v>264</v>
      </c>
      <c r="F209" s="41" t="s">
        <v>256</v>
      </c>
      <c r="G209" s="42">
        <v>18</v>
      </c>
      <c r="H209" s="43"/>
      <c r="I209" s="43">
        <f>ROUND(ROUND(H209,2)*ROUND(G209,3),2)</f>
        <v>0</v>
      </c>
      <c r="O209">
        <f>(I209*21)/100</f>
        <v>0</v>
      </c>
      <c r="P209" t="s">
        <v>22</v>
      </c>
    </row>
    <row r="210" spans="1:16" ht="12.75" customHeight="1" x14ac:dyDescent="0.2">
      <c r="A210" s="25" t="s">
        <v>47</v>
      </c>
      <c r="B210" s="44"/>
      <c r="C210" s="44"/>
      <c r="D210" s="44"/>
      <c r="E210" s="38" t="s">
        <v>265</v>
      </c>
      <c r="F210" s="44"/>
      <c r="G210" s="44"/>
      <c r="H210" s="44"/>
      <c r="I210" s="44"/>
    </row>
    <row r="211" spans="1:16" ht="12.75" customHeight="1" x14ac:dyDescent="0.2">
      <c r="A211" s="29" t="s">
        <v>48</v>
      </c>
      <c r="B211" s="44"/>
      <c r="C211" s="44"/>
      <c r="D211" s="44"/>
      <c r="E211" s="36" t="s">
        <v>23</v>
      </c>
      <c r="F211" s="44"/>
      <c r="G211" s="44"/>
      <c r="H211" s="44"/>
      <c r="I211" s="44"/>
    </row>
    <row r="212" spans="1:16" ht="12.75" customHeight="1" x14ac:dyDescent="0.2">
      <c r="A212" s="16" t="s">
        <v>204</v>
      </c>
      <c r="B212" s="39" t="s">
        <v>373</v>
      </c>
      <c r="C212" s="39" t="s">
        <v>267</v>
      </c>
      <c r="D212" s="40" t="s">
        <v>23</v>
      </c>
      <c r="E212" s="58" t="s">
        <v>268</v>
      </c>
      <c r="F212" s="41" t="s">
        <v>256</v>
      </c>
      <c r="G212" s="42">
        <v>3</v>
      </c>
      <c r="H212" s="43"/>
      <c r="I212" s="43">
        <f>ROUND(ROUND(H212,2)*ROUND(G212,3),2)</f>
        <v>0</v>
      </c>
      <c r="O212">
        <f>(I212*21)/100</f>
        <v>0</v>
      </c>
      <c r="P212" t="s">
        <v>22</v>
      </c>
    </row>
    <row r="213" spans="1:16" ht="12.75" customHeight="1" x14ac:dyDescent="0.2">
      <c r="A213" s="25" t="s">
        <v>47</v>
      </c>
      <c r="B213" s="44"/>
      <c r="C213" s="44"/>
      <c r="D213" s="44"/>
      <c r="E213" s="38" t="s">
        <v>269</v>
      </c>
      <c r="F213" s="44"/>
      <c r="G213" s="44"/>
      <c r="H213" s="44"/>
      <c r="I213" s="44"/>
    </row>
    <row r="214" spans="1:16" ht="12.75" customHeight="1" x14ac:dyDescent="0.2">
      <c r="A214" s="29" t="s">
        <v>48</v>
      </c>
      <c r="B214" s="44"/>
      <c r="C214" s="44"/>
      <c r="D214" s="44"/>
      <c r="E214" s="36" t="s">
        <v>23</v>
      </c>
      <c r="F214" s="44"/>
      <c r="G214" s="44"/>
      <c r="H214" s="44"/>
      <c r="I214" s="44"/>
    </row>
    <row r="215" spans="1:16" ht="12.75" customHeight="1" x14ac:dyDescent="0.2">
      <c r="A215" s="16" t="s">
        <v>204</v>
      </c>
      <c r="B215" s="39" t="s">
        <v>376</v>
      </c>
      <c r="C215" s="39" t="s">
        <v>689</v>
      </c>
      <c r="D215" s="40" t="s">
        <v>23</v>
      </c>
      <c r="E215" s="58" t="s">
        <v>690</v>
      </c>
      <c r="F215" s="41" t="s">
        <v>256</v>
      </c>
      <c r="G215" s="42">
        <v>1</v>
      </c>
      <c r="H215" s="43"/>
      <c r="I215" s="43">
        <f>ROUND(ROUND(H215,2)*ROUND(G215,3),2)</f>
        <v>0</v>
      </c>
      <c r="O215">
        <f>(I215*21)/100</f>
        <v>0</v>
      </c>
      <c r="P215" t="s">
        <v>22</v>
      </c>
    </row>
    <row r="216" spans="1:16" ht="12.75" customHeight="1" x14ac:dyDescent="0.2">
      <c r="A216" s="25" t="s">
        <v>47</v>
      </c>
      <c r="B216" s="44"/>
      <c r="C216" s="44"/>
      <c r="D216" s="44"/>
      <c r="E216" s="38" t="s">
        <v>269</v>
      </c>
      <c r="F216" s="44"/>
      <c r="G216" s="44"/>
      <c r="H216" s="44"/>
      <c r="I216" s="44"/>
    </row>
    <row r="217" spans="1:16" ht="12.75" customHeight="1" x14ac:dyDescent="0.2">
      <c r="A217" s="29" t="s">
        <v>48</v>
      </c>
      <c r="B217" s="44"/>
      <c r="C217" s="44"/>
      <c r="D217" s="44"/>
      <c r="E217" s="36" t="s">
        <v>23</v>
      </c>
      <c r="F217" s="44"/>
      <c r="G217" s="44"/>
      <c r="H217" s="44"/>
      <c r="I217" s="44"/>
    </row>
    <row r="218" spans="1:16" ht="12.75" customHeight="1" x14ac:dyDescent="0.2">
      <c r="A218" s="16" t="s">
        <v>204</v>
      </c>
      <c r="B218" s="39" t="s">
        <v>380</v>
      </c>
      <c r="C218" s="39" t="s">
        <v>691</v>
      </c>
      <c r="D218" s="40" t="s">
        <v>23</v>
      </c>
      <c r="E218" s="58" t="s">
        <v>692</v>
      </c>
      <c r="F218" s="41" t="s">
        <v>256</v>
      </c>
      <c r="G218" s="42">
        <v>1</v>
      </c>
      <c r="H218" s="43"/>
      <c r="I218" s="43">
        <f>ROUND(ROUND(H218,2)*ROUND(G218,3),2)</f>
        <v>0</v>
      </c>
      <c r="O218">
        <f>(I218*21)/100</f>
        <v>0</v>
      </c>
      <c r="P218" t="s">
        <v>22</v>
      </c>
    </row>
    <row r="219" spans="1:16" ht="12.75" customHeight="1" x14ac:dyDescent="0.2">
      <c r="A219" s="25" t="s">
        <v>47</v>
      </c>
      <c r="B219" s="44"/>
      <c r="C219" s="44"/>
      <c r="D219" s="44"/>
      <c r="E219" s="38" t="s">
        <v>693</v>
      </c>
      <c r="F219" s="44"/>
      <c r="G219" s="44"/>
      <c r="H219" s="44"/>
      <c r="I219" s="44"/>
    </row>
    <row r="220" spans="1:16" ht="12.75" customHeight="1" x14ac:dyDescent="0.2">
      <c r="A220" s="29" t="s">
        <v>48</v>
      </c>
      <c r="B220" s="44"/>
      <c r="C220" s="44"/>
      <c r="D220" s="44"/>
      <c r="E220" s="36" t="s">
        <v>23</v>
      </c>
      <c r="F220" s="44"/>
      <c r="G220" s="44"/>
      <c r="H220" s="44"/>
      <c r="I220" s="44"/>
    </row>
    <row r="221" spans="1:16" ht="12.75" customHeight="1" x14ac:dyDescent="0.2">
      <c r="A221" s="16" t="s">
        <v>44</v>
      </c>
      <c r="B221" s="20" t="s">
        <v>383</v>
      </c>
      <c r="C221" s="20" t="s">
        <v>694</v>
      </c>
      <c r="D221" s="16" t="s">
        <v>227</v>
      </c>
      <c r="E221" s="21" t="s">
        <v>695</v>
      </c>
      <c r="F221" s="22" t="s">
        <v>160</v>
      </c>
      <c r="G221" s="23">
        <v>10</v>
      </c>
      <c r="H221" s="24"/>
      <c r="I221" s="24">
        <f>ROUND(ROUND(H221,2)*ROUND(G221,3),2)</f>
        <v>0</v>
      </c>
      <c r="O221">
        <f>(I221*21)/100</f>
        <v>0</v>
      </c>
      <c r="P221" t="s">
        <v>22</v>
      </c>
    </row>
    <row r="222" spans="1:16" ht="12.75" customHeight="1" x14ac:dyDescent="0.2">
      <c r="A222" s="25" t="s">
        <v>47</v>
      </c>
      <c r="E222" s="26" t="s">
        <v>696</v>
      </c>
    </row>
    <row r="223" spans="1:16" ht="12.75" customHeight="1" x14ac:dyDescent="0.2">
      <c r="A223" s="29" t="s">
        <v>48</v>
      </c>
      <c r="E223" s="28" t="s">
        <v>23</v>
      </c>
    </row>
    <row r="224" spans="1:16" ht="12.75" customHeight="1" x14ac:dyDescent="0.2">
      <c r="A224" s="16" t="s">
        <v>204</v>
      </c>
      <c r="B224" s="20" t="s">
        <v>386</v>
      </c>
      <c r="C224" s="20" t="s">
        <v>697</v>
      </c>
      <c r="D224" s="16" t="s">
        <v>23</v>
      </c>
      <c r="E224" s="21" t="s">
        <v>698</v>
      </c>
      <c r="F224" s="22" t="s">
        <v>160</v>
      </c>
      <c r="G224" s="23">
        <v>10</v>
      </c>
      <c r="H224" s="24"/>
      <c r="I224" s="24">
        <f>ROUND(ROUND(H224,2)*ROUND(G224,3),2)</f>
        <v>0</v>
      </c>
      <c r="O224">
        <f>(I224*21)/100</f>
        <v>0</v>
      </c>
      <c r="P224" t="s">
        <v>22</v>
      </c>
    </row>
    <row r="225" spans="1:16" ht="12.75" customHeight="1" x14ac:dyDescent="0.2">
      <c r="A225" s="25" t="s">
        <v>47</v>
      </c>
      <c r="E225" s="26" t="s">
        <v>23</v>
      </c>
    </row>
    <row r="226" spans="1:16" ht="12.75" customHeight="1" x14ac:dyDescent="0.2">
      <c r="A226" s="29" t="s">
        <v>48</v>
      </c>
      <c r="E226" s="28" t="s">
        <v>23</v>
      </c>
    </row>
    <row r="227" spans="1:16" ht="12.75" customHeight="1" x14ac:dyDescent="0.2">
      <c r="A227" s="16" t="s">
        <v>44</v>
      </c>
      <c r="B227" s="20" t="s">
        <v>389</v>
      </c>
      <c r="C227" s="20" t="s">
        <v>530</v>
      </c>
      <c r="D227" s="16" t="s">
        <v>23</v>
      </c>
      <c r="E227" s="21" t="s">
        <v>531</v>
      </c>
      <c r="F227" s="22" t="s">
        <v>46</v>
      </c>
      <c r="G227" s="23">
        <v>1</v>
      </c>
      <c r="H227" s="24"/>
      <c r="I227" s="24">
        <f>ROUND(ROUND(H227,2)*ROUND(G227,3),2)</f>
        <v>0</v>
      </c>
      <c r="O227">
        <f>(I227*21)/100</f>
        <v>0</v>
      </c>
      <c r="P227" t="s">
        <v>22</v>
      </c>
    </row>
    <row r="228" spans="1:16" ht="12.75" customHeight="1" x14ac:dyDescent="0.2">
      <c r="A228" s="25" t="s">
        <v>47</v>
      </c>
      <c r="E228" s="26" t="s">
        <v>273</v>
      </c>
    </row>
    <row r="229" spans="1:16" ht="12.75" customHeight="1" x14ac:dyDescent="0.2">
      <c r="A229" s="29" t="s">
        <v>48</v>
      </c>
      <c r="E229" s="28" t="s">
        <v>23</v>
      </c>
    </row>
    <row r="230" spans="1:16" ht="12.75" customHeight="1" x14ac:dyDescent="0.2">
      <c r="A230" s="16" t="s">
        <v>44</v>
      </c>
      <c r="B230" s="20" t="s">
        <v>392</v>
      </c>
      <c r="C230" s="20" t="s">
        <v>271</v>
      </c>
      <c r="D230" s="16" t="s">
        <v>23</v>
      </c>
      <c r="E230" s="21" t="s">
        <v>272</v>
      </c>
      <c r="F230" s="22" t="s">
        <v>46</v>
      </c>
      <c r="G230" s="23">
        <v>14</v>
      </c>
      <c r="H230" s="24"/>
      <c r="I230" s="24">
        <f>ROUND(ROUND(H230,2)*ROUND(G230,3),2)</f>
        <v>0</v>
      </c>
      <c r="O230">
        <f>(I230*21)/100</f>
        <v>0</v>
      </c>
      <c r="P230" t="s">
        <v>22</v>
      </c>
    </row>
    <row r="231" spans="1:16" ht="12.75" customHeight="1" x14ac:dyDescent="0.2">
      <c r="A231" s="25" t="s">
        <v>47</v>
      </c>
      <c r="E231" s="26" t="s">
        <v>273</v>
      </c>
    </row>
    <row r="232" spans="1:16" ht="12.75" customHeight="1" x14ac:dyDescent="0.2">
      <c r="A232" s="29" t="s">
        <v>48</v>
      </c>
      <c r="E232" s="28" t="s">
        <v>23</v>
      </c>
    </row>
    <row r="233" spans="1:16" ht="12.75" customHeight="1" x14ac:dyDescent="0.2">
      <c r="A233" s="16" t="s">
        <v>44</v>
      </c>
      <c r="B233" s="20" t="s">
        <v>395</v>
      </c>
      <c r="C233" s="20" t="s">
        <v>275</v>
      </c>
      <c r="D233" s="16" t="s">
        <v>23</v>
      </c>
      <c r="E233" s="21" t="s">
        <v>276</v>
      </c>
      <c r="F233" s="22" t="s">
        <v>46</v>
      </c>
      <c r="G233" s="23">
        <v>6</v>
      </c>
      <c r="H233" s="24"/>
      <c r="I233" s="24">
        <f>ROUND(ROUND(H233,2)*ROUND(G233,3),2)</f>
        <v>0</v>
      </c>
      <c r="O233">
        <f>(I233*21)/100</f>
        <v>0</v>
      </c>
      <c r="P233" t="s">
        <v>22</v>
      </c>
    </row>
    <row r="234" spans="1:16" ht="12.75" customHeight="1" x14ac:dyDescent="0.2">
      <c r="A234" s="25" t="s">
        <v>47</v>
      </c>
      <c r="E234" s="26" t="s">
        <v>273</v>
      </c>
    </row>
    <row r="235" spans="1:16" ht="12.75" customHeight="1" x14ac:dyDescent="0.2">
      <c r="A235" s="29" t="s">
        <v>48</v>
      </c>
      <c r="E235" s="28" t="s">
        <v>23</v>
      </c>
    </row>
    <row r="236" spans="1:16" ht="12.75" customHeight="1" x14ac:dyDescent="0.2">
      <c r="A236" s="16" t="s">
        <v>44</v>
      </c>
      <c r="B236" s="20" t="s">
        <v>399</v>
      </c>
      <c r="C236" s="20" t="s">
        <v>278</v>
      </c>
      <c r="D236" s="16" t="s">
        <v>227</v>
      </c>
      <c r="E236" s="21" t="s">
        <v>279</v>
      </c>
      <c r="F236" s="59" t="s">
        <v>160</v>
      </c>
      <c r="G236" s="23">
        <v>322.86</v>
      </c>
      <c r="H236" s="24"/>
      <c r="I236" s="24">
        <f>ROUND(ROUND(H236,2)*ROUND(G236,3),2)</f>
        <v>0</v>
      </c>
      <c r="O236">
        <f>(I236*21)/100</f>
        <v>0</v>
      </c>
      <c r="P236" t="s">
        <v>22</v>
      </c>
    </row>
    <row r="237" spans="1:16" ht="12.75" customHeight="1" x14ac:dyDescent="0.2">
      <c r="A237" s="25" t="s">
        <v>47</v>
      </c>
      <c r="E237" s="26" t="s">
        <v>280</v>
      </c>
    </row>
    <row r="238" spans="1:16" ht="12.75" customHeight="1" x14ac:dyDescent="0.2">
      <c r="A238" s="27" t="s">
        <v>48</v>
      </c>
      <c r="E238" s="28" t="s">
        <v>699</v>
      </c>
    </row>
    <row r="239" spans="1:16" ht="12.75" customHeight="1" x14ac:dyDescent="0.2">
      <c r="A239" s="5" t="s">
        <v>41</v>
      </c>
      <c r="B239" s="5"/>
      <c r="C239" s="30" t="s">
        <v>68</v>
      </c>
      <c r="D239" s="5"/>
      <c r="E239" s="18" t="s">
        <v>282</v>
      </c>
      <c r="F239" s="5"/>
      <c r="G239" s="5"/>
      <c r="H239" s="5"/>
      <c r="I239" s="31">
        <f>0+I240+I243+I246+I249+I252+I255+I258+I261+I264+I267+I270+I273+I276+I279+I282+I285+I288+I291+I294+I297+I300+I303+I306+I309+I312+I315+I318+I321+I324+I327+I330+I333+I336+I339+I342+I345+I348+I351+I354+I357+I360+I363+I366+I369+I372+I375+I378+I381+I384+I387+I390+I393+I396+I399+I402+I405+I408+I411+I414+I417+I420+I423+I426+I429</f>
        <v>0</v>
      </c>
    </row>
    <row r="240" spans="1:16" ht="25.5" customHeight="1" x14ac:dyDescent="0.2">
      <c r="A240" s="16" t="s">
        <v>44</v>
      </c>
      <c r="B240" s="20" t="s">
        <v>402</v>
      </c>
      <c r="C240" s="20" t="s">
        <v>284</v>
      </c>
      <c r="D240" s="16" t="s">
        <v>23</v>
      </c>
      <c r="E240" s="21" t="s">
        <v>285</v>
      </c>
      <c r="F240" s="22" t="s">
        <v>160</v>
      </c>
      <c r="G240" s="23">
        <v>267.97000000000003</v>
      </c>
      <c r="H240" s="24"/>
      <c r="I240" s="24">
        <f>ROUND(ROUND(H240,2)*ROUND(G240,3),2)</f>
        <v>0</v>
      </c>
      <c r="O240">
        <f>(I240*21)/100</f>
        <v>0</v>
      </c>
      <c r="P240" t="s">
        <v>22</v>
      </c>
    </row>
    <row r="241" spans="1:16" ht="12.75" customHeight="1" x14ac:dyDescent="0.2">
      <c r="A241" s="25" t="s">
        <v>47</v>
      </c>
      <c r="E241" s="26" t="s">
        <v>23</v>
      </c>
    </row>
    <row r="242" spans="1:16" ht="12.75" customHeight="1" x14ac:dyDescent="0.2">
      <c r="A242" s="29" t="s">
        <v>48</v>
      </c>
      <c r="E242" s="28" t="s">
        <v>700</v>
      </c>
    </row>
    <row r="243" spans="1:16" ht="12.75" customHeight="1" x14ac:dyDescent="0.2">
      <c r="A243" s="16" t="s">
        <v>204</v>
      </c>
      <c r="B243" s="20" t="s">
        <v>406</v>
      </c>
      <c r="C243" s="20" t="s">
        <v>287</v>
      </c>
      <c r="D243" s="16" t="s">
        <v>23</v>
      </c>
      <c r="E243" s="21" t="s">
        <v>288</v>
      </c>
      <c r="F243" s="22" t="s">
        <v>160</v>
      </c>
      <c r="G243" s="23">
        <v>243.25</v>
      </c>
      <c r="H243" s="24"/>
      <c r="I243" s="24">
        <f>ROUND(ROUND(H243,2)*ROUND(G243,3),2)</f>
        <v>0</v>
      </c>
      <c r="O243">
        <f>(I243*21)/100</f>
        <v>0</v>
      </c>
      <c r="P243" t="s">
        <v>22</v>
      </c>
    </row>
    <row r="244" spans="1:16" ht="12.75" customHeight="1" x14ac:dyDescent="0.2">
      <c r="A244" s="25" t="s">
        <v>47</v>
      </c>
      <c r="E244" s="26" t="s">
        <v>23</v>
      </c>
    </row>
    <row r="245" spans="1:16" ht="12.75" customHeight="1" x14ac:dyDescent="0.2">
      <c r="A245" s="29" t="s">
        <v>48</v>
      </c>
      <c r="E245" s="28" t="s">
        <v>23</v>
      </c>
    </row>
    <row r="246" spans="1:16" ht="12.75" customHeight="1" x14ac:dyDescent="0.2">
      <c r="A246" s="16" t="s">
        <v>204</v>
      </c>
      <c r="B246" s="20" t="s">
        <v>409</v>
      </c>
      <c r="C246" s="20" t="s">
        <v>701</v>
      </c>
      <c r="D246" s="16" t="s">
        <v>23</v>
      </c>
      <c r="E246" s="21" t="s">
        <v>702</v>
      </c>
      <c r="F246" s="22" t="s">
        <v>160</v>
      </c>
      <c r="G246" s="23">
        <v>24.72</v>
      </c>
      <c r="H246" s="24"/>
      <c r="I246" s="24">
        <f>ROUND(ROUND(H246,2)*ROUND(G246,3),2)</f>
        <v>0</v>
      </c>
      <c r="O246">
        <f>(I246*21)/100</f>
        <v>0</v>
      </c>
      <c r="P246" t="s">
        <v>22</v>
      </c>
    </row>
    <row r="247" spans="1:16" ht="12.75" customHeight="1" x14ac:dyDescent="0.2">
      <c r="A247" s="25" t="s">
        <v>47</v>
      </c>
      <c r="E247" s="26" t="s">
        <v>703</v>
      </c>
    </row>
    <row r="248" spans="1:16" ht="12.75" customHeight="1" x14ac:dyDescent="0.2">
      <c r="A248" s="29" t="s">
        <v>48</v>
      </c>
      <c r="E248" s="28" t="s">
        <v>23</v>
      </c>
    </row>
    <row r="249" spans="1:16" ht="12.75" customHeight="1" x14ac:dyDescent="0.2">
      <c r="A249" s="16" t="s">
        <v>204</v>
      </c>
      <c r="B249" s="20" t="s">
        <v>412</v>
      </c>
      <c r="C249" s="20" t="s">
        <v>704</v>
      </c>
      <c r="D249" s="16" t="s">
        <v>23</v>
      </c>
      <c r="E249" s="21" t="s">
        <v>705</v>
      </c>
      <c r="F249" s="22" t="s">
        <v>256</v>
      </c>
      <c r="G249" s="23">
        <v>9</v>
      </c>
      <c r="H249" s="24"/>
      <c r="I249" s="24">
        <f>ROUND(ROUND(H249,2)*ROUND(G249,3),2)</f>
        <v>0</v>
      </c>
      <c r="O249">
        <f>(I249*21)/100</f>
        <v>0</v>
      </c>
      <c r="P249" t="s">
        <v>22</v>
      </c>
    </row>
    <row r="250" spans="1:16" ht="12.75" customHeight="1" x14ac:dyDescent="0.2">
      <c r="A250" s="25" t="s">
        <v>47</v>
      </c>
      <c r="E250" s="26" t="s">
        <v>706</v>
      </c>
    </row>
    <row r="251" spans="1:16" ht="12.75" customHeight="1" x14ac:dyDescent="0.2">
      <c r="A251" s="29" t="s">
        <v>48</v>
      </c>
      <c r="E251" s="28" t="s">
        <v>23</v>
      </c>
    </row>
    <row r="252" spans="1:16" ht="12.75" customHeight="1" x14ac:dyDescent="0.2">
      <c r="A252" s="16" t="s">
        <v>44</v>
      </c>
      <c r="B252" s="20" t="s">
        <v>416</v>
      </c>
      <c r="C252" s="20" t="s">
        <v>290</v>
      </c>
      <c r="D252" s="16" t="s">
        <v>227</v>
      </c>
      <c r="E252" s="21" t="s">
        <v>291</v>
      </c>
      <c r="F252" s="22" t="s">
        <v>256</v>
      </c>
      <c r="G252" s="23">
        <v>36</v>
      </c>
      <c r="H252" s="24"/>
      <c r="I252" s="24">
        <f>ROUND(ROUND(H252,2)*ROUND(G252,3),2)</f>
        <v>0</v>
      </c>
      <c r="O252">
        <f>(I252*21)/100</f>
        <v>0</v>
      </c>
      <c r="P252" t="s">
        <v>22</v>
      </c>
    </row>
    <row r="253" spans="1:16" ht="12.75" customHeight="1" x14ac:dyDescent="0.2">
      <c r="A253" s="25" t="s">
        <v>47</v>
      </c>
      <c r="E253" s="26" t="s">
        <v>23</v>
      </c>
    </row>
    <row r="254" spans="1:16" ht="12.75" customHeight="1" x14ac:dyDescent="0.2">
      <c r="A254" s="29" t="s">
        <v>48</v>
      </c>
      <c r="E254" s="28" t="s">
        <v>707</v>
      </c>
    </row>
    <row r="255" spans="1:16" ht="12.75" customHeight="1" x14ac:dyDescent="0.2">
      <c r="A255" s="16" t="s">
        <v>204</v>
      </c>
      <c r="B255" s="39" t="s">
        <v>419</v>
      </c>
      <c r="C255" s="39" t="s">
        <v>293</v>
      </c>
      <c r="D255" s="40" t="s">
        <v>227</v>
      </c>
      <c r="E255" s="58" t="s">
        <v>294</v>
      </c>
      <c r="F255" s="41" t="s">
        <v>256</v>
      </c>
      <c r="G255" s="42">
        <v>18</v>
      </c>
      <c r="H255" s="43"/>
      <c r="I255" s="43">
        <f>ROUND(ROUND(H255,2)*ROUND(G255,3),2)</f>
        <v>0</v>
      </c>
      <c r="O255">
        <f>(I255*21)/100</f>
        <v>0</v>
      </c>
      <c r="P255" t="s">
        <v>22</v>
      </c>
    </row>
    <row r="256" spans="1:16" ht="12.75" customHeight="1" x14ac:dyDescent="0.2">
      <c r="A256" s="25" t="s">
        <v>47</v>
      </c>
      <c r="B256" s="44"/>
      <c r="C256" s="44"/>
      <c r="D256" s="44"/>
      <c r="E256" s="38" t="s">
        <v>295</v>
      </c>
      <c r="F256" s="44"/>
      <c r="G256" s="44"/>
      <c r="H256" s="44"/>
      <c r="I256" s="44"/>
    </row>
    <row r="257" spans="1:16" ht="12.75" customHeight="1" x14ac:dyDescent="0.2">
      <c r="A257" s="29" t="s">
        <v>48</v>
      </c>
      <c r="B257" s="44"/>
      <c r="C257" s="44"/>
      <c r="D257" s="44"/>
      <c r="E257" s="36" t="s">
        <v>23</v>
      </c>
      <c r="F257" s="44"/>
      <c r="G257" s="44"/>
      <c r="H257" s="44"/>
      <c r="I257" s="44"/>
    </row>
    <row r="258" spans="1:16" ht="12.75" customHeight="1" x14ac:dyDescent="0.2">
      <c r="A258" s="16" t="s">
        <v>204</v>
      </c>
      <c r="B258" s="20" t="s">
        <v>422</v>
      </c>
      <c r="C258" s="20" t="s">
        <v>297</v>
      </c>
      <c r="D258" s="16" t="s">
        <v>23</v>
      </c>
      <c r="E258" s="21" t="s">
        <v>298</v>
      </c>
      <c r="F258" s="22" t="s">
        <v>256</v>
      </c>
      <c r="G258" s="23">
        <v>18</v>
      </c>
      <c r="H258" s="24"/>
      <c r="I258" s="24">
        <f>ROUND(ROUND(H258,2)*ROUND(G258,3),2)</f>
        <v>0</v>
      </c>
      <c r="O258">
        <f>(I258*21)/100</f>
        <v>0</v>
      </c>
      <c r="P258" t="s">
        <v>22</v>
      </c>
    </row>
    <row r="259" spans="1:16" ht="12.75" customHeight="1" x14ac:dyDescent="0.2">
      <c r="A259" s="25" t="s">
        <v>47</v>
      </c>
      <c r="E259" s="26" t="s">
        <v>299</v>
      </c>
    </row>
    <row r="260" spans="1:16" ht="12.75" customHeight="1" x14ac:dyDescent="0.2">
      <c r="A260" s="29" t="s">
        <v>48</v>
      </c>
      <c r="E260" s="28" t="s">
        <v>23</v>
      </c>
    </row>
    <row r="261" spans="1:16" ht="25.5" customHeight="1" x14ac:dyDescent="0.2">
      <c r="A261" s="16" t="s">
        <v>44</v>
      </c>
      <c r="B261" s="20" t="s">
        <v>425</v>
      </c>
      <c r="C261" s="20" t="s">
        <v>301</v>
      </c>
      <c r="D261" s="16" t="s">
        <v>23</v>
      </c>
      <c r="E261" s="21" t="s">
        <v>302</v>
      </c>
      <c r="F261" s="22" t="s">
        <v>256</v>
      </c>
      <c r="G261" s="23">
        <v>12</v>
      </c>
      <c r="H261" s="24"/>
      <c r="I261" s="24">
        <f>ROUND(ROUND(H261,2)*ROUND(G261,3),2)</f>
        <v>0</v>
      </c>
      <c r="O261">
        <f>(I261*21)/100</f>
        <v>0</v>
      </c>
      <c r="P261" t="s">
        <v>22</v>
      </c>
    </row>
    <row r="262" spans="1:16" ht="12.75" customHeight="1" x14ac:dyDescent="0.2">
      <c r="A262" s="25" t="s">
        <v>47</v>
      </c>
      <c r="E262" s="26" t="s">
        <v>23</v>
      </c>
    </row>
    <row r="263" spans="1:16" ht="12.75" customHeight="1" x14ac:dyDescent="0.2">
      <c r="A263" s="29" t="s">
        <v>48</v>
      </c>
      <c r="E263" s="28" t="s">
        <v>708</v>
      </c>
    </row>
    <row r="264" spans="1:16" ht="12.75" customHeight="1" x14ac:dyDescent="0.2">
      <c r="A264" s="16" t="s">
        <v>204</v>
      </c>
      <c r="B264" s="20" t="s">
        <v>428</v>
      </c>
      <c r="C264" s="20" t="s">
        <v>305</v>
      </c>
      <c r="D264" s="16" t="s">
        <v>227</v>
      </c>
      <c r="E264" s="21" t="s">
        <v>306</v>
      </c>
      <c r="F264" s="22" t="s">
        <v>256</v>
      </c>
      <c r="G264" s="23">
        <v>6</v>
      </c>
      <c r="H264" s="24"/>
      <c r="I264" s="24">
        <f>ROUND(ROUND(H264,2)*ROUND(G264,3),2)</f>
        <v>0</v>
      </c>
      <c r="O264">
        <f>(I264*21)/100</f>
        <v>0</v>
      </c>
      <c r="P264" t="s">
        <v>22</v>
      </c>
    </row>
    <row r="265" spans="1:16" ht="12.75" customHeight="1" x14ac:dyDescent="0.2">
      <c r="A265" s="25" t="s">
        <v>47</v>
      </c>
      <c r="E265" s="26" t="s">
        <v>23</v>
      </c>
    </row>
    <row r="266" spans="1:16" ht="12.75" customHeight="1" x14ac:dyDescent="0.2">
      <c r="A266" s="29" t="s">
        <v>48</v>
      </c>
      <c r="E266" s="28" t="s">
        <v>23</v>
      </c>
    </row>
    <row r="267" spans="1:16" ht="12.75" customHeight="1" x14ac:dyDescent="0.2">
      <c r="A267" s="16" t="s">
        <v>204</v>
      </c>
      <c r="B267" s="20" t="s">
        <v>432</v>
      </c>
      <c r="C267" s="20" t="s">
        <v>308</v>
      </c>
      <c r="D267" s="16" t="s">
        <v>227</v>
      </c>
      <c r="E267" s="21" t="s">
        <v>309</v>
      </c>
      <c r="F267" s="22" t="s">
        <v>256</v>
      </c>
      <c r="G267" s="23">
        <v>1</v>
      </c>
      <c r="H267" s="24"/>
      <c r="I267" s="24">
        <f>ROUND(ROUND(H267,2)*ROUND(G267,3),2)</f>
        <v>0</v>
      </c>
      <c r="O267">
        <f>(I267*21)/100</f>
        <v>0</v>
      </c>
      <c r="P267" t="s">
        <v>22</v>
      </c>
    </row>
    <row r="268" spans="1:16" ht="12.75" customHeight="1" x14ac:dyDescent="0.2">
      <c r="A268" s="25" t="s">
        <v>47</v>
      </c>
      <c r="E268" s="26" t="s">
        <v>23</v>
      </c>
    </row>
    <row r="269" spans="1:16" ht="12.75" customHeight="1" x14ac:dyDescent="0.2">
      <c r="A269" s="29" t="s">
        <v>48</v>
      </c>
      <c r="E269" s="28" t="s">
        <v>23</v>
      </c>
    </row>
    <row r="270" spans="1:16" ht="12.75" customHeight="1" x14ac:dyDescent="0.2">
      <c r="A270" s="16" t="s">
        <v>204</v>
      </c>
      <c r="B270" s="20" t="s">
        <v>436</v>
      </c>
      <c r="C270" s="20" t="s">
        <v>709</v>
      </c>
      <c r="D270" s="16" t="s">
        <v>23</v>
      </c>
      <c r="E270" s="21" t="s">
        <v>710</v>
      </c>
      <c r="F270" s="22" t="s">
        <v>256</v>
      </c>
      <c r="G270" s="23">
        <v>1</v>
      </c>
      <c r="H270" s="24"/>
      <c r="I270" s="24">
        <f>ROUND(ROUND(H270,2)*ROUND(G270,3),2)</f>
        <v>0</v>
      </c>
      <c r="O270">
        <f>(I270*21)/100</f>
        <v>0</v>
      </c>
      <c r="P270" t="s">
        <v>22</v>
      </c>
    </row>
    <row r="271" spans="1:16" ht="12.75" customHeight="1" x14ac:dyDescent="0.2">
      <c r="A271" s="25" t="s">
        <v>47</v>
      </c>
      <c r="E271" s="26" t="s">
        <v>23</v>
      </c>
    </row>
    <row r="272" spans="1:16" ht="12.75" customHeight="1" x14ac:dyDescent="0.2">
      <c r="A272" s="29" t="s">
        <v>48</v>
      </c>
      <c r="E272" s="28" t="s">
        <v>23</v>
      </c>
    </row>
    <row r="273" spans="1:16" ht="12.75" customHeight="1" x14ac:dyDescent="0.2">
      <c r="A273" s="16" t="s">
        <v>204</v>
      </c>
      <c r="B273" s="20" t="s">
        <v>439</v>
      </c>
      <c r="C273" s="20" t="s">
        <v>711</v>
      </c>
      <c r="D273" s="16" t="s">
        <v>23</v>
      </c>
      <c r="E273" s="21" t="s">
        <v>712</v>
      </c>
      <c r="F273" s="22" t="s">
        <v>256</v>
      </c>
      <c r="G273" s="23">
        <v>4</v>
      </c>
      <c r="H273" s="24"/>
      <c r="I273" s="24">
        <f>ROUND(ROUND(H273,2)*ROUND(G273,3),2)</f>
        <v>0</v>
      </c>
      <c r="O273">
        <f>(I273*21)/100</f>
        <v>0</v>
      </c>
      <c r="P273" t="s">
        <v>22</v>
      </c>
    </row>
    <row r="274" spans="1:16" ht="12.75" customHeight="1" x14ac:dyDescent="0.2">
      <c r="A274" s="25" t="s">
        <v>47</v>
      </c>
      <c r="E274" s="26" t="s">
        <v>713</v>
      </c>
    </row>
    <row r="275" spans="1:16" ht="12.75" customHeight="1" x14ac:dyDescent="0.2">
      <c r="A275" s="29" t="s">
        <v>48</v>
      </c>
      <c r="E275" s="28" t="s">
        <v>23</v>
      </c>
    </row>
    <row r="276" spans="1:16" ht="12.75" customHeight="1" x14ac:dyDescent="0.2">
      <c r="A276" s="16" t="s">
        <v>44</v>
      </c>
      <c r="B276" s="20" t="s">
        <v>443</v>
      </c>
      <c r="C276" s="20" t="s">
        <v>317</v>
      </c>
      <c r="D276" s="16" t="s">
        <v>23</v>
      </c>
      <c r="E276" s="21" t="s">
        <v>318</v>
      </c>
      <c r="F276" s="22" t="s">
        <v>256</v>
      </c>
      <c r="G276" s="23">
        <v>9</v>
      </c>
      <c r="H276" s="24"/>
      <c r="I276" s="24">
        <f>ROUND(ROUND(H276,2)*ROUND(G276,3),2)</f>
        <v>0</v>
      </c>
      <c r="O276">
        <f>(I276*21)/100</f>
        <v>0</v>
      </c>
      <c r="P276" t="s">
        <v>22</v>
      </c>
    </row>
    <row r="277" spans="1:16" ht="12.75" customHeight="1" x14ac:dyDescent="0.2">
      <c r="A277" s="25" t="s">
        <v>47</v>
      </c>
      <c r="E277" s="26" t="s">
        <v>23</v>
      </c>
    </row>
    <row r="278" spans="1:16" ht="12.75" customHeight="1" x14ac:dyDescent="0.2">
      <c r="A278" s="29" t="s">
        <v>48</v>
      </c>
      <c r="E278" s="28" t="s">
        <v>714</v>
      </c>
    </row>
    <row r="279" spans="1:16" ht="12.75" customHeight="1" x14ac:dyDescent="0.2">
      <c r="A279" s="16" t="s">
        <v>204</v>
      </c>
      <c r="B279" s="20" t="s">
        <v>446</v>
      </c>
      <c r="C279" s="20" t="s">
        <v>321</v>
      </c>
      <c r="D279" s="16" t="s">
        <v>23</v>
      </c>
      <c r="E279" s="21" t="s">
        <v>322</v>
      </c>
      <c r="F279" s="22" t="s">
        <v>256</v>
      </c>
      <c r="G279" s="23">
        <v>2</v>
      </c>
      <c r="H279" s="24"/>
      <c r="I279" s="24">
        <f>ROUND(ROUND(H279,2)*ROUND(G279,3),2)</f>
        <v>0</v>
      </c>
      <c r="O279">
        <f>(I279*21)/100</f>
        <v>0</v>
      </c>
      <c r="P279" t="s">
        <v>22</v>
      </c>
    </row>
    <row r="280" spans="1:16" ht="12.75" customHeight="1" x14ac:dyDescent="0.2">
      <c r="A280" s="25" t="s">
        <v>47</v>
      </c>
      <c r="E280" s="26" t="s">
        <v>323</v>
      </c>
    </row>
    <row r="281" spans="1:16" ht="12.75" customHeight="1" x14ac:dyDescent="0.2">
      <c r="A281" s="29" t="s">
        <v>48</v>
      </c>
      <c r="E281" s="28" t="s">
        <v>23</v>
      </c>
    </row>
    <row r="282" spans="1:16" ht="12.75" customHeight="1" x14ac:dyDescent="0.2">
      <c r="A282" s="16" t="s">
        <v>204</v>
      </c>
      <c r="B282" s="20" t="s">
        <v>450</v>
      </c>
      <c r="C282" s="20" t="s">
        <v>715</v>
      </c>
      <c r="D282" s="16" t="s">
        <v>23</v>
      </c>
      <c r="E282" s="21" t="s">
        <v>716</v>
      </c>
      <c r="F282" s="22" t="s">
        <v>256</v>
      </c>
      <c r="G282" s="23">
        <v>1</v>
      </c>
      <c r="H282" s="24"/>
      <c r="I282" s="24">
        <f>ROUND(ROUND(H282,2)*ROUND(G282,3),2)</f>
        <v>0</v>
      </c>
      <c r="O282">
        <f>(I282*21)/100</f>
        <v>0</v>
      </c>
      <c r="P282" t="s">
        <v>22</v>
      </c>
    </row>
    <row r="283" spans="1:16" ht="12.75" customHeight="1" x14ac:dyDescent="0.2">
      <c r="A283" s="25" t="s">
        <v>47</v>
      </c>
      <c r="E283" s="26" t="s">
        <v>23</v>
      </c>
    </row>
    <row r="284" spans="1:16" ht="12.75" customHeight="1" x14ac:dyDescent="0.2">
      <c r="A284" s="29" t="s">
        <v>48</v>
      </c>
      <c r="E284" s="28" t="s">
        <v>23</v>
      </c>
    </row>
    <row r="285" spans="1:16" ht="12.75" customHeight="1" x14ac:dyDescent="0.2">
      <c r="A285" s="16" t="s">
        <v>204</v>
      </c>
      <c r="B285" s="20" t="s">
        <v>454</v>
      </c>
      <c r="C285" s="20" t="s">
        <v>331</v>
      </c>
      <c r="D285" s="16" t="s">
        <v>23</v>
      </c>
      <c r="E285" s="21" t="s">
        <v>332</v>
      </c>
      <c r="F285" s="22" t="s">
        <v>256</v>
      </c>
      <c r="G285" s="23">
        <v>3</v>
      </c>
      <c r="H285" s="24"/>
      <c r="I285" s="24">
        <f>ROUND(ROUND(H285,2)*ROUND(G285,3),2)</f>
        <v>0</v>
      </c>
      <c r="O285">
        <f>(I285*21)/100</f>
        <v>0</v>
      </c>
      <c r="P285" t="s">
        <v>22</v>
      </c>
    </row>
    <row r="286" spans="1:16" ht="12.75" customHeight="1" x14ac:dyDescent="0.2">
      <c r="A286" s="25" t="s">
        <v>47</v>
      </c>
      <c r="E286" s="26" t="s">
        <v>23</v>
      </c>
    </row>
    <row r="287" spans="1:16" ht="12.75" customHeight="1" x14ac:dyDescent="0.2">
      <c r="A287" s="29" t="s">
        <v>48</v>
      </c>
      <c r="E287" s="28" t="s">
        <v>23</v>
      </c>
    </row>
    <row r="288" spans="1:16" ht="12.75" customHeight="1" x14ac:dyDescent="0.2">
      <c r="A288" s="16" t="s">
        <v>204</v>
      </c>
      <c r="B288" s="20" t="s">
        <v>458</v>
      </c>
      <c r="C288" s="20" t="s">
        <v>539</v>
      </c>
      <c r="D288" s="16" t="s">
        <v>23</v>
      </c>
      <c r="E288" s="21" t="s">
        <v>540</v>
      </c>
      <c r="F288" s="22" t="s">
        <v>256</v>
      </c>
      <c r="G288" s="23">
        <v>1</v>
      </c>
      <c r="H288" s="24"/>
      <c r="I288" s="24">
        <f>ROUND(ROUND(H288,2)*ROUND(G288,3),2)</f>
        <v>0</v>
      </c>
      <c r="O288">
        <f>(I288*21)/100</f>
        <v>0</v>
      </c>
      <c r="P288" t="s">
        <v>22</v>
      </c>
    </row>
    <row r="289" spans="1:16" ht="12.75" customHeight="1" x14ac:dyDescent="0.2">
      <c r="A289" s="25" t="s">
        <v>47</v>
      </c>
      <c r="E289" s="26" t="s">
        <v>23</v>
      </c>
    </row>
    <row r="290" spans="1:16" ht="12.75" customHeight="1" x14ac:dyDescent="0.2">
      <c r="A290" s="29" t="s">
        <v>48</v>
      </c>
      <c r="E290" s="28" t="s">
        <v>23</v>
      </c>
    </row>
    <row r="291" spans="1:16" ht="12.75" customHeight="1" x14ac:dyDescent="0.2">
      <c r="A291" s="16" t="s">
        <v>204</v>
      </c>
      <c r="B291" s="20" t="s">
        <v>463</v>
      </c>
      <c r="C291" s="20" t="s">
        <v>334</v>
      </c>
      <c r="D291" s="16" t="s">
        <v>227</v>
      </c>
      <c r="E291" s="21" t="s">
        <v>335</v>
      </c>
      <c r="F291" s="22" t="s">
        <v>256</v>
      </c>
      <c r="G291" s="23">
        <v>1</v>
      </c>
      <c r="H291" s="24"/>
      <c r="I291" s="24">
        <f>ROUND(ROUND(H291,2)*ROUND(G291,3),2)</f>
        <v>0</v>
      </c>
      <c r="O291">
        <f>(I291*21)/100</f>
        <v>0</v>
      </c>
      <c r="P291" t="s">
        <v>22</v>
      </c>
    </row>
    <row r="292" spans="1:16" ht="12.75" customHeight="1" x14ac:dyDescent="0.2">
      <c r="A292" s="25" t="s">
        <v>47</v>
      </c>
      <c r="E292" s="26" t="s">
        <v>336</v>
      </c>
    </row>
    <row r="293" spans="1:16" ht="12.75" customHeight="1" x14ac:dyDescent="0.2">
      <c r="A293" s="29" t="s">
        <v>48</v>
      </c>
      <c r="E293" s="28" t="s">
        <v>23</v>
      </c>
    </row>
    <row r="294" spans="1:16" ht="12.75" customHeight="1" x14ac:dyDescent="0.2">
      <c r="A294" s="16" t="s">
        <v>204</v>
      </c>
      <c r="B294" s="20" t="s">
        <v>467</v>
      </c>
      <c r="C294" s="20" t="s">
        <v>338</v>
      </c>
      <c r="D294" s="16" t="s">
        <v>23</v>
      </c>
      <c r="E294" s="21" t="s">
        <v>339</v>
      </c>
      <c r="F294" s="22" t="s">
        <v>256</v>
      </c>
      <c r="G294" s="23">
        <v>1</v>
      </c>
      <c r="H294" s="24"/>
      <c r="I294" s="24">
        <f>ROUND(ROUND(H294,2)*ROUND(G294,3),2)</f>
        <v>0</v>
      </c>
      <c r="O294">
        <f>(I294*21)/100</f>
        <v>0</v>
      </c>
      <c r="P294" t="s">
        <v>22</v>
      </c>
    </row>
    <row r="295" spans="1:16" ht="12.75" customHeight="1" x14ac:dyDescent="0.2">
      <c r="A295" s="25" t="s">
        <v>47</v>
      </c>
      <c r="E295" s="26" t="s">
        <v>23</v>
      </c>
    </row>
    <row r="296" spans="1:16" ht="12.75" customHeight="1" x14ac:dyDescent="0.2">
      <c r="A296" s="29" t="s">
        <v>48</v>
      </c>
      <c r="E296" s="28" t="s">
        <v>23</v>
      </c>
    </row>
    <row r="297" spans="1:16" ht="25.5" customHeight="1" x14ac:dyDescent="0.2">
      <c r="A297" s="16" t="s">
        <v>44</v>
      </c>
      <c r="B297" s="20" t="s">
        <v>471</v>
      </c>
      <c r="C297" s="20" t="s">
        <v>341</v>
      </c>
      <c r="D297" s="16" t="s">
        <v>23</v>
      </c>
      <c r="E297" s="21" t="s">
        <v>342</v>
      </c>
      <c r="F297" s="22" t="s">
        <v>256</v>
      </c>
      <c r="G297" s="23">
        <v>2</v>
      </c>
      <c r="H297" s="24"/>
      <c r="I297" s="24">
        <f>ROUND(ROUND(H297,2)*ROUND(G297,3),2)</f>
        <v>0</v>
      </c>
      <c r="O297">
        <f>(I297*21)/100</f>
        <v>0</v>
      </c>
      <c r="P297" t="s">
        <v>22</v>
      </c>
    </row>
    <row r="298" spans="1:16" ht="12.75" customHeight="1" x14ac:dyDescent="0.2">
      <c r="A298" s="25" t="s">
        <v>47</v>
      </c>
      <c r="E298" s="26" t="s">
        <v>23</v>
      </c>
    </row>
    <row r="299" spans="1:16" ht="12.75" customHeight="1" x14ac:dyDescent="0.2">
      <c r="A299" s="29" t="s">
        <v>48</v>
      </c>
      <c r="E299" s="28" t="s">
        <v>717</v>
      </c>
    </row>
    <row r="300" spans="1:16" ht="12.75" customHeight="1" x14ac:dyDescent="0.2">
      <c r="A300" s="16" t="s">
        <v>204</v>
      </c>
      <c r="B300" s="20" t="s">
        <v>476</v>
      </c>
      <c r="C300" s="20" t="s">
        <v>718</v>
      </c>
      <c r="D300" s="16" t="s">
        <v>227</v>
      </c>
      <c r="E300" s="21" t="s">
        <v>719</v>
      </c>
      <c r="F300" s="22" t="s">
        <v>256</v>
      </c>
      <c r="G300" s="23">
        <v>1</v>
      </c>
      <c r="H300" s="24"/>
      <c r="I300" s="24">
        <f>ROUND(ROUND(H300,2)*ROUND(G300,3),2)</f>
        <v>0</v>
      </c>
      <c r="O300">
        <f>(I300*21)/100</f>
        <v>0</v>
      </c>
      <c r="P300" t="s">
        <v>22</v>
      </c>
    </row>
    <row r="301" spans="1:16" ht="12.75" customHeight="1" x14ac:dyDescent="0.2">
      <c r="A301" s="25" t="s">
        <v>47</v>
      </c>
      <c r="E301" s="26" t="s">
        <v>720</v>
      </c>
    </row>
    <row r="302" spans="1:16" ht="12.75" customHeight="1" x14ac:dyDescent="0.2">
      <c r="A302" s="29" t="s">
        <v>48</v>
      </c>
      <c r="E302" s="28" t="s">
        <v>23</v>
      </c>
    </row>
    <row r="303" spans="1:16" ht="12.75" customHeight="1" x14ac:dyDescent="0.2">
      <c r="A303" s="16" t="s">
        <v>204</v>
      </c>
      <c r="B303" s="20" t="s">
        <v>480</v>
      </c>
      <c r="C303" s="20" t="s">
        <v>344</v>
      </c>
      <c r="D303" s="16" t="s">
        <v>23</v>
      </c>
      <c r="E303" s="21" t="s">
        <v>345</v>
      </c>
      <c r="F303" s="22" t="s">
        <v>256</v>
      </c>
      <c r="G303" s="23">
        <v>1</v>
      </c>
      <c r="H303" s="24"/>
      <c r="I303" s="24">
        <f>ROUND(ROUND(H303,2)*ROUND(G303,3),2)</f>
        <v>0</v>
      </c>
      <c r="O303">
        <f>(I303*21)/100</f>
        <v>0</v>
      </c>
      <c r="P303" t="s">
        <v>22</v>
      </c>
    </row>
    <row r="304" spans="1:16" ht="12.75" customHeight="1" x14ac:dyDescent="0.2">
      <c r="A304" s="25" t="s">
        <v>47</v>
      </c>
      <c r="E304" s="26" t="s">
        <v>23</v>
      </c>
    </row>
    <row r="305" spans="1:16" ht="12.75" customHeight="1" x14ac:dyDescent="0.2">
      <c r="A305" s="29" t="s">
        <v>48</v>
      </c>
      <c r="E305" s="28" t="s">
        <v>23</v>
      </c>
    </row>
    <row r="306" spans="1:16" ht="12.75" customHeight="1" x14ac:dyDescent="0.2">
      <c r="A306" s="16" t="s">
        <v>44</v>
      </c>
      <c r="B306" s="20" t="s">
        <v>557</v>
      </c>
      <c r="C306" s="20" t="s">
        <v>543</v>
      </c>
      <c r="D306" s="16" t="s">
        <v>23</v>
      </c>
      <c r="E306" s="21" t="s">
        <v>544</v>
      </c>
      <c r="F306" s="22" t="s">
        <v>256</v>
      </c>
      <c r="G306" s="23">
        <v>1</v>
      </c>
      <c r="H306" s="24"/>
      <c r="I306" s="24">
        <f>ROUND(ROUND(H306,2)*ROUND(G306,3),2)</f>
        <v>0</v>
      </c>
      <c r="O306">
        <f>(I306*21)/100</f>
        <v>0</v>
      </c>
      <c r="P306" t="s">
        <v>22</v>
      </c>
    </row>
    <row r="307" spans="1:16" ht="12.75" customHeight="1" x14ac:dyDescent="0.2">
      <c r="A307" s="25" t="s">
        <v>47</v>
      </c>
      <c r="E307" s="26" t="s">
        <v>23</v>
      </c>
    </row>
    <row r="308" spans="1:16" ht="12.75" customHeight="1" x14ac:dyDescent="0.2">
      <c r="A308" s="29" t="s">
        <v>48</v>
      </c>
      <c r="E308" s="28" t="s">
        <v>23</v>
      </c>
    </row>
    <row r="309" spans="1:16" ht="12.75" customHeight="1" x14ac:dyDescent="0.2">
      <c r="A309" s="16" t="s">
        <v>204</v>
      </c>
      <c r="B309" s="20" t="s">
        <v>558</v>
      </c>
      <c r="C309" s="20" t="s">
        <v>721</v>
      </c>
      <c r="D309" s="16" t="s">
        <v>23</v>
      </c>
      <c r="E309" s="21" t="s">
        <v>722</v>
      </c>
      <c r="F309" s="22" t="s">
        <v>256</v>
      </c>
      <c r="G309" s="23">
        <v>1</v>
      </c>
      <c r="H309" s="24"/>
      <c r="I309" s="24">
        <f>ROUND(ROUND(H309,2)*ROUND(G309,3),2)</f>
        <v>0</v>
      </c>
      <c r="O309">
        <f>(I309*21)/100</f>
        <v>0</v>
      </c>
      <c r="P309" t="s">
        <v>22</v>
      </c>
    </row>
    <row r="310" spans="1:16" ht="12.75" customHeight="1" x14ac:dyDescent="0.2">
      <c r="A310" s="25" t="s">
        <v>47</v>
      </c>
      <c r="E310" s="26" t="s">
        <v>23</v>
      </c>
    </row>
    <row r="311" spans="1:16" ht="12.75" customHeight="1" x14ac:dyDescent="0.2">
      <c r="A311" s="29" t="s">
        <v>48</v>
      </c>
      <c r="E311" s="28" t="s">
        <v>23</v>
      </c>
    </row>
    <row r="312" spans="1:16" ht="12.75" customHeight="1" x14ac:dyDescent="0.2">
      <c r="A312" s="16" t="s">
        <v>44</v>
      </c>
      <c r="B312" s="20" t="s">
        <v>559</v>
      </c>
      <c r="C312" s="20" t="s">
        <v>347</v>
      </c>
      <c r="D312" s="16" t="s">
        <v>23</v>
      </c>
      <c r="E312" s="21" t="s">
        <v>348</v>
      </c>
      <c r="F312" s="22" t="s">
        <v>256</v>
      </c>
      <c r="G312" s="23">
        <v>3</v>
      </c>
      <c r="H312" s="24"/>
      <c r="I312" s="24">
        <f>ROUND(ROUND(H312,2)*ROUND(G312,3),2)</f>
        <v>0</v>
      </c>
      <c r="O312">
        <f>(I312*21)/100</f>
        <v>0</v>
      </c>
      <c r="P312" t="s">
        <v>22</v>
      </c>
    </row>
    <row r="313" spans="1:16" ht="12.75" customHeight="1" x14ac:dyDescent="0.2">
      <c r="A313" s="25" t="s">
        <v>47</v>
      </c>
      <c r="E313" s="26" t="s">
        <v>23</v>
      </c>
    </row>
    <row r="314" spans="1:16" ht="12.75" customHeight="1" x14ac:dyDescent="0.2">
      <c r="A314" s="29" t="s">
        <v>48</v>
      </c>
      <c r="E314" s="28" t="s">
        <v>723</v>
      </c>
    </row>
    <row r="315" spans="1:16" ht="12.75" customHeight="1" x14ac:dyDescent="0.2">
      <c r="A315" s="16" t="s">
        <v>204</v>
      </c>
      <c r="B315" s="20" t="s">
        <v>560</v>
      </c>
      <c r="C315" s="20" t="s">
        <v>724</v>
      </c>
      <c r="D315" s="16" t="s">
        <v>227</v>
      </c>
      <c r="E315" s="21" t="s">
        <v>725</v>
      </c>
      <c r="F315" s="22" t="s">
        <v>256</v>
      </c>
      <c r="G315" s="23">
        <v>2</v>
      </c>
      <c r="H315" s="24"/>
      <c r="I315" s="24">
        <f>ROUND(ROUND(H315,2)*ROUND(G315,3),2)</f>
        <v>0</v>
      </c>
      <c r="O315">
        <f>(I315*21)/100</f>
        <v>0</v>
      </c>
      <c r="P315" t="s">
        <v>22</v>
      </c>
    </row>
    <row r="316" spans="1:16" ht="12.75" customHeight="1" x14ac:dyDescent="0.2">
      <c r="A316" s="25" t="s">
        <v>47</v>
      </c>
      <c r="E316" s="26" t="s">
        <v>23</v>
      </c>
    </row>
    <row r="317" spans="1:16" ht="12.75" customHeight="1" x14ac:dyDescent="0.2">
      <c r="A317" s="29" t="s">
        <v>48</v>
      </c>
      <c r="E317" s="28" t="s">
        <v>23</v>
      </c>
    </row>
    <row r="318" spans="1:16" ht="12.75" customHeight="1" x14ac:dyDescent="0.2">
      <c r="A318" s="16" t="s">
        <v>204</v>
      </c>
      <c r="B318" s="20" t="s">
        <v>562</v>
      </c>
      <c r="C318" s="20" t="s">
        <v>726</v>
      </c>
      <c r="D318" s="16" t="s">
        <v>227</v>
      </c>
      <c r="E318" s="21" t="s">
        <v>727</v>
      </c>
      <c r="F318" s="22" t="s">
        <v>256</v>
      </c>
      <c r="G318" s="23">
        <v>1</v>
      </c>
      <c r="H318" s="24"/>
      <c r="I318" s="24">
        <f>ROUND(ROUND(H318,2)*ROUND(G318,3),2)</f>
        <v>0</v>
      </c>
      <c r="O318">
        <f>(I318*21)/100</f>
        <v>0</v>
      </c>
      <c r="P318" t="s">
        <v>22</v>
      </c>
    </row>
    <row r="319" spans="1:16" ht="12.75" customHeight="1" x14ac:dyDescent="0.2">
      <c r="A319" s="25" t="s">
        <v>47</v>
      </c>
      <c r="E319" s="26" t="s">
        <v>23</v>
      </c>
    </row>
    <row r="320" spans="1:16" ht="12.75" customHeight="1" x14ac:dyDescent="0.2">
      <c r="A320" s="29" t="s">
        <v>48</v>
      </c>
      <c r="E320" s="28" t="s">
        <v>23</v>
      </c>
    </row>
    <row r="321" spans="1:16" ht="12.75" customHeight="1" x14ac:dyDescent="0.2">
      <c r="A321" s="16" t="s">
        <v>44</v>
      </c>
      <c r="B321" s="20" t="s">
        <v>564</v>
      </c>
      <c r="C321" s="20" t="s">
        <v>728</v>
      </c>
      <c r="D321" s="16" t="s">
        <v>23</v>
      </c>
      <c r="E321" s="21" t="s">
        <v>729</v>
      </c>
      <c r="F321" s="22" t="s">
        <v>256</v>
      </c>
      <c r="G321" s="23">
        <v>1</v>
      </c>
      <c r="H321" s="24"/>
      <c r="I321" s="24">
        <f>ROUND(ROUND(H321,2)*ROUND(G321,3),2)</f>
        <v>0</v>
      </c>
      <c r="O321">
        <f>(I321*21)/100</f>
        <v>0</v>
      </c>
      <c r="P321" t="s">
        <v>22</v>
      </c>
    </row>
    <row r="322" spans="1:16" ht="12.75" customHeight="1" x14ac:dyDescent="0.2">
      <c r="A322" s="25" t="s">
        <v>47</v>
      </c>
      <c r="E322" s="26" t="s">
        <v>23</v>
      </c>
    </row>
    <row r="323" spans="1:16" ht="12.75" customHeight="1" x14ac:dyDescent="0.2">
      <c r="A323" s="29" t="s">
        <v>48</v>
      </c>
      <c r="E323" s="28" t="s">
        <v>23</v>
      </c>
    </row>
    <row r="324" spans="1:16" ht="12.75" customHeight="1" x14ac:dyDescent="0.2">
      <c r="A324" s="16" t="s">
        <v>204</v>
      </c>
      <c r="B324" s="20" t="s">
        <v>565</v>
      </c>
      <c r="C324" s="20" t="s">
        <v>730</v>
      </c>
      <c r="D324" s="16" t="s">
        <v>23</v>
      </c>
      <c r="E324" s="21" t="s">
        <v>731</v>
      </c>
      <c r="F324" s="22" t="s">
        <v>256</v>
      </c>
      <c r="G324" s="23">
        <v>1</v>
      </c>
      <c r="H324" s="24"/>
      <c r="I324" s="24">
        <f>ROUND(ROUND(H324,2)*ROUND(G324,3),2)</f>
        <v>0</v>
      </c>
      <c r="O324">
        <f>(I324*21)/100</f>
        <v>0</v>
      </c>
      <c r="P324" t="s">
        <v>22</v>
      </c>
    </row>
    <row r="325" spans="1:16" ht="12.75" customHeight="1" x14ac:dyDescent="0.2">
      <c r="A325" s="25" t="s">
        <v>47</v>
      </c>
      <c r="E325" s="26" t="s">
        <v>23</v>
      </c>
    </row>
    <row r="326" spans="1:16" ht="12.75" customHeight="1" x14ac:dyDescent="0.2">
      <c r="A326" s="29" t="s">
        <v>48</v>
      </c>
      <c r="E326" s="28" t="s">
        <v>23</v>
      </c>
    </row>
    <row r="327" spans="1:16" ht="25.5" customHeight="1" x14ac:dyDescent="0.2">
      <c r="A327" s="16" t="s">
        <v>44</v>
      </c>
      <c r="B327" s="20" t="s">
        <v>567</v>
      </c>
      <c r="C327" s="20" t="s">
        <v>354</v>
      </c>
      <c r="D327" s="16" t="s">
        <v>355</v>
      </c>
      <c r="E327" s="21" t="s">
        <v>356</v>
      </c>
      <c r="F327" s="22" t="s">
        <v>160</v>
      </c>
      <c r="G327" s="23">
        <v>85.68</v>
      </c>
      <c r="H327" s="24"/>
      <c r="I327" s="24">
        <f>ROUND(ROUND(H327,2)*ROUND(G327,3),2)</f>
        <v>0</v>
      </c>
      <c r="O327">
        <f>(I327*21)/100</f>
        <v>0</v>
      </c>
      <c r="P327" t="s">
        <v>22</v>
      </c>
    </row>
    <row r="328" spans="1:16" ht="12.75" customHeight="1" x14ac:dyDescent="0.2">
      <c r="A328" s="25" t="s">
        <v>47</v>
      </c>
      <c r="E328" s="26" t="s">
        <v>23</v>
      </c>
    </row>
    <row r="329" spans="1:16" ht="12.75" customHeight="1" x14ac:dyDescent="0.2">
      <c r="A329" s="29" t="s">
        <v>48</v>
      </c>
      <c r="E329" s="28" t="s">
        <v>23</v>
      </c>
    </row>
    <row r="330" spans="1:16" ht="12.75" customHeight="1" x14ac:dyDescent="0.2">
      <c r="A330" s="16" t="s">
        <v>204</v>
      </c>
      <c r="B330" s="20" t="s">
        <v>571</v>
      </c>
      <c r="C330" s="20" t="s">
        <v>358</v>
      </c>
      <c r="D330" s="16" t="s">
        <v>23</v>
      </c>
      <c r="E330" s="21" t="s">
        <v>359</v>
      </c>
      <c r="F330" s="22" t="s">
        <v>160</v>
      </c>
      <c r="G330" s="23">
        <v>85.68</v>
      </c>
      <c r="H330" s="24"/>
      <c r="I330" s="24">
        <f>ROUND(ROUND(H330,2)*ROUND(G330,3),2)</f>
        <v>0</v>
      </c>
      <c r="O330">
        <f>(I330*21)/100</f>
        <v>0</v>
      </c>
      <c r="P330" t="s">
        <v>22</v>
      </c>
    </row>
    <row r="331" spans="1:16" ht="12.75" customHeight="1" x14ac:dyDescent="0.2">
      <c r="A331" s="25" t="s">
        <v>47</v>
      </c>
      <c r="E331" s="28" t="s">
        <v>913</v>
      </c>
    </row>
    <row r="332" spans="1:16" ht="12.75" customHeight="1" x14ac:dyDescent="0.2">
      <c r="A332" s="29" t="s">
        <v>48</v>
      </c>
      <c r="E332" s="28" t="s">
        <v>23</v>
      </c>
    </row>
    <row r="333" spans="1:16" ht="25.5" customHeight="1" x14ac:dyDescent="0.2">
      <c r="A333" s="16" t="s">
        <v>44</v>
      </c>
      <c r="B333" s="20" t="s">
        <v>569</v>
      </c>
      <c r="C333" s="20" t="s">
        <v>354</v>
      </c>
      <c r="D333" s="16" t="s">
        <v>361</v>
      </c>
      <c r="E333" s="21" t="s">
        <v>356</v>
      </c>
      <c r="F333" s="22" t="s">
        <v>160</v>
      </c>
      <c r="G333" s="23">
        <v>86</v>
      </c>
      <c r="H333" s="24"/>
      <c r="I333" s="24">
        <f>ROUND(ROUND(H333,2)*ROUND(G333,3),2)</f>
        <v>0</v>
      </c>
      <c r="O333">
        <f>(I333*21)/100</f>
        <v>0</v>
      </c>
      <c r="P333" t="s">
        <v>22</v>
      </c>
    </row>
    <row r="334" spans="1:16" ht="25.5" customHeight="1" x14ac:dyDescent="0.2">
      <c r="A334" s="25" t="s">
        <v>47</v>
      </c>
      <c r="E334" s="26" t="s">
        <v>362</v>
      </c>
    </row>
    <row r="335" spans="1:16" ht="12.75" customHeight="1" x14ac:dyDescent="0.2">
      <c r="A335" s="29" t="s">
        <v>48</v>
      </c>
      <c r="E335" s="28" t="s">
        <v>23</v>
      </c>
    </row>
    <row r="336" spans="1:16" ht="25.5" customHeight="1" x14ac:dyDescent="0.2">
      <c r="A336" s="16" t="s">
        <v>44</v>
      </c>
      <c r="B336" s="20" t="s">
        <v>576</v>
      </c>
      <c r="C336" s="20" t="s">
        <v>364</v>
      </c>
      <c r="D336" s="16" t="s">
        <v>23</v>
      </c>
      <c r="E336" s="21" t="s">
        <v>365</v>
      </c>
      <c r="F336" s="22" t="s">
        <v>160</v>
      </c>
      <c r="G336" s="23">
        <v>268</v>
      </c>
      <c r="H336" s="24"/>
      <c r="I336" s="24">
        <f>ROUND(ROUND(H336,2)*ROUND(G336,3),2)</f>
        <v>0</v>
      </c>
      <c r="O336">
        <f>(I336*21)/100</f>
        <v>0</v>
      </c>
      <c r="P336" t="s">
        <v>22</v>
      </c>
    </row>
    <row r="337" spans="1:16" ht="25.5" customHeight="1" x14ac:dyDescent="0.2">
      <c r="A337" s="25" t="s">
        <v>47</v>
      </c>
      <c r="E337" s="26" t="s">
        <v>362</v>
      </c>
    </row>
    <row r="338" spans="1:16" ht="12.75" customHeight="1" x14ac:dyDescent="0.2">
      <c r="A338" s="29" t="s">
        <v>48</v>
      </c>
      <c r="E338" s="28" t="s">
        <v>23</v>
      </c>
    </row>
    <row r="339" spans="1:16" ht="25.5" customHeight="1" x14ac:dyDescent="0.2">
      <c r="A339" s="16" t="s">
        <v>44</v>
      </c>
      <c r="B339" s="20" t="s">
        <v>732</v>
      </c>
      <c r="C339" s="20" t="s">
        <v>733</v>
      </c>
      <c r="D339" s="16" t="s">
        <v>23</v>
      </c>
      <c r="E339" s="21" t="s">
        <v>734</v>
      </c>
      <c r="F339" s="22" t="s">
        <v>160</v>
      </c>
      <c r="G339" s="23">
        <v>1.5</v>
      </c>
      <c r="H339" s="24"/>
      <c r="I339" s="24">
        <f>ROUND(ROUND(H339,2)*ROUND(G339,3),2)</f>
        <v>0</v>
      </c>
      <c r="O339">
        <f>(I339*21)/100</f>
        <v>0</v>
      </c>
      <c r="P339" t="s">
        <v>22</v>
      </c>
    </row>
    <row r="340" spans="1:16" ht="12.75" customHeight="1" x14ac:dyDescent="0.2">
      <c r="A340" s="25" t="s">
        <v>47</v>
      </c>
      <c r="E340" s="26" t="s">
        <v>23</v>
      </c>
    </row>
    <row r="341" spans="1:16" ht="12.75" customHeight="1" x14ac:dyDescent="0.2">
      <c r="A341" s="29" t="s">
        <v>48</v>
      </c>
      <c r="E341" s="28" t="s">
        <v>23</v>
      </c>
    </row>
    <row r="342" spans="1:16" ht="12.75" customHeight="1" x14ac:dyDescent="0.2">
      <c r="A342" s="16" t="s">
        <v>204</v>
      </c>
      <c r="B342" s="20" t="s">
        <v>735</v>
      </c>
      <c r="C342" s="20" t="s">
        <v>736</v>
      </c>
      <c r="D342" s="16" t="s">
        <v>23</v>
      </c>
      <c r="E342" s="21" t="s">
        <v>737</v>
      </c>
      <c r="F342" s="22" t="s">
        <v>160</v>
      </c>
      <c r="G342" s="23">
        <v>1.5</v>
      </c>
      <c r="H342" s="24"/>
      <c r="I342" s="24">
        <f>ROUND(ROUND(H342,2)*ROUND(G342,3),2)</f>
        <v>0</v>
      </c>
      <c r="O342">
        <f>(I342*21)/100</f>
        <v>0</v>
      </c>
      <c r="P342" t="s">
        <v>22</v>
      </c>
    </row>
    <row r="343" spans="1:16" ht="12.75" customHeight="1" x14ac:dyDescent="0.2">
      <c r="A343" s="25" t="s">
        <v>47</v>
      </c>
      <c r="E343" s="26" t="s">
        <v>23</v>
      </c>
    </row>
    <row r="344" spans="1:16" ht="12.75" customHeight="1" x14ac:dyDescent="0.2">
      <c r="A344" s="29" t="s">
        <v>48</v>
      </c>
      <c r="E344" s="28" t="s">
        <v>23</v>
      </c>
    </row>
    <row r="345" spans="1:16" ht="25.5" customHeight="1" x14ac:dyDescent="0.2">
      <c r="A345" s="16" t="s">
        <v>44</v>
      </c>
      <c r="B345" s="20" t="s">
        <v>738</v>
      </c>
      <c r="C345" s="20" t="s">
        <v>367</v>
      </c>
      <c r="D345" s="16" t="s">
        <v>23</v>
      </c>
      <c r="E345" s="21" t="s">
        <v>368</v>
      </c>
      <c r="F345" s="22" t="s">
        <v>256</v>
      </c>
      <c r="G345" s="23">
        <v>26</v>
      </c>
      <c r="H345" s="24"/>
      <c r="I345" s="24">
        <f>ROUND(ROUND(H345,2)*ROUND(G345,3),2)</f>
        <v>0</v>
      </c>
      <c r="O345">
        <f>(I345*21)/100</f>
        <v>0</v>
      </c>
      <c r="P345" t="s">
        <v>22</v>
      </c>
    </row>
    <row r="346" spans="1:16" ht="12.75" customHeight="1" x14ac:dyDescent="0.2">
      <c r="A346" s="25" t="s">
        <v>47</v>
      </c>
      <c r="E346" s="26" t="s">
        <v>23</v>
      </c>
    </row>
    <row r="347" spans="1:16" ht="12.75" customHeight="1" x14ac:dyDescent="0.2">
      <c r="A347" s="29" t="s">
        <v>48</v>
      </c>
      <c r="E347" s="28" t="s">
        <v>739</v>
      </c>
    </row>
    <row r="348" spans="1:16" ht="12.75" customHeight="1" x14ac:dyDescent="0.2">
      <c r="A348" s="16" t="s">
        <v>204</v>
      </c>
      <c r="B348" s="20" t="s">
        <v>740</v>
      </c>
      <c r="C348" s="20" t="s">
        <v>547</v>
      </c>
      <c r="D348" s="16" t="s">
        <v>23</v>
      </c>
      <c r="E348" s="21" t="s">
        <v>548</v>
      </c>
      <c r="F348" s="22" t="s">
        <v>256</v>
      </c>
      <c r="G348" s="23">
        <v>18</v>
      </c>
      <c r="H348" s="24"/>
      <c r="I348" s="24">
        <f>ROUND(ROUND(H348,2)*ROUND(G348,3),2)</f>
        <v>0</v>
      </c>
      <c r="O348">
        <f>(I348*21)/100</f>
        <v>0</v>
      </c>
      <c r="P348" t="s">
        <v>22</v>
      </c>
    </row>
    <row r="349" spans="1:16" ht="12.75" customHeight="1" x14ac:dyDescent="0.2">
      <c r="A349" s="25" t="s">
        <v>47</v>
      </c>
      <c r="E349" s="26" t="s">
        <v>549</v>
      </c>
    </row>
    <row r="350" spans="1:16" ht="12.75" customHeight="1" x14ac:dyDescent="0.2">
      <c r="A350" s="29" t="s">
        <v>48</v>
      </c>
      <c r="E350" s="28" t="s">
        <v>23</v>
      </c>
    </row>
    <row r="351" spans="1:16" ht="12.75" customHeight="1" x14ac:dyDescent="0.2">
      <c r="A351" s="16" t="s">
        <v>204</v>
      </c>
      <c r="B351" s="20" t="s">
        <v>741</v>
      </c>
      <c r="C351" s="20" t="s">
        <v>370</v>
      </c>
      <c r="D351" s="16" t="s">
        <v>227</v>
      </c>
      <c r="E351" s="21" t="s">
        <v>371</v>
      </c>
      <c r="F351" s="22" t="s">
        <v>256</v>
      </c>
      <c r="G351" s="23">
        <v>8</v>
      </c>
      <c r="H351" s="24"/>
      <c r="I351" s="24">
        <f>ROUND(ROUND(H351,2)*ROUND(G351,3),2)</f>
        <v>0</v>
      </c>
      <c r="O351">
        <f>(I351*21)/100</f>
        <v>0</v>
      </c>
      <c r="P351" t="s">
        <v>22</v>
      </c>
    </row>
    <row r="352" spans="1:16" ht="12.75" customHeight="1" x14ac:dyDescent="0.2">
      <c r="A352" s="25" t="s">
        <v>47</v>
      </c>
      <c r="E352" s="26" t="s">
        <v>742</v>
      </c>
    </row>
    <row r="353" spans="1:16" ht="12.75" customHeight="1" x14ac:dyDescent="0.2">
      <c r="A353" s="29" t="s">
        <v>48</v>
      </c>
      <c r="E353" s="28" t="s">
        <v>23</v>
      </c>
    </row>
    <row r="354" spans="1:16" ht="12.75" customHeight="1" x14ac:dyDescent="0.2">
      <c r="A354" s="16" t="s">
        <v>44</v>
      </c>
      <c r="B354" s="20" t="s">
        <v>743</v>
      </c>
      <c r="C354" s="20" t="s">
        <v>744</v>
      </c>
      <c r="D354" s="16" t="s">
        <v>227</v>
      </c>
      <c r="E354" s="21" t="s">
        <v>745</v>
      </c>
      <c r="F354" s="22" t="s">
        <v>160</v>
      </c>
      <c r="G354" s="23">
        <v>18</v>
      </c>
      <c r="H354" s="24"/>
      <c r="I354" s="24">
        <f>ROUND(ROUND(H354,2)*ROUND(G354,3),2)</f>
        <v>0</v>
      </c>
      <c r="O354">
        <f>(I354*21)/100</f>
        <v>0</v>
      </c>
      <c r="P354" t="s">
        <v>22</v>
      </c>
    </row>
    <row r="355" spans="1:16" ht="12.75" customHeight="1" x14ac:dyDescent="0.2">
      <c r="A355" s="25" t="s">
        <v>47</v>
      </c>
      <c r="E355" s="26" t="s">
        <v>746</v>
      </c>
    </row>
    <row r="356" spans="1:16" ht="12.75" customHeight="1" x14ac:dyDescent="0.2">
      <c r="A356" s="29" t="s">
        <v>48</v>
      </c>
      <c r="E356" s="28" t="s">
        <v>747</v>
      </c>
    </row>
    <row r="357" spans="1:16" ht="12.75" customHeight="1" x14ac:dyDescent="0.2">
      <c r="A357" s="16" t="s">
        <v>44</v>
      </c>
      <c r="B357" s="20" t="s">
        <v>748</v>
      </c>
      <c r="C357" s="20" t="s">
        <v>749</v>
      </c>
      <c r="D357" s="16" t="s">
        <v>227</v>
      </c>
      <c r="E357" s="21" t="s">
        <v>750</v>
      </c>
      <c r="F357" s="22" t="s">
        <v>160</v>
      </c>
      <c r="G357" s="23">
        <v>10</v>
      </c>
      <c r="H357" s="24"/>
      <c r="I357" s="24">
        <f>ROUND(ROUND(H357,2)*ROUND(G357,3),2)</f>
        <v>0</v>
      </c>
      <c r="O357">
        <f>(I357*21)/100</f>
        <v>0</v>
      </c>
      <c r="P357" t="s">
        <v>22</v>
      </c>
    </row>
    <row r="358" spans="1:16" ht="12.75" customHeight="1" x14ac:dyDescent="0.2">
      <c r="A358" s="25" t="s">
        <v>47</v>
      </c>
      <c r="E358" s="26" t="s">
        <v>751</v>
      </c>
    </row>
    <row r="359" spans="1:16" ht="12.75" customHeight="1" x14ac:dyDescent="0.2">
      <c r="A359" s="29" t="s">
        <v>48</v>
      </c>
      <c r="E359" s="28" t="s">
        <v>23</v>
      </c>
    </row>
    <row r="360" spans="1:16" ht="12.75" customHeight="1" x14ac:dyDescent="0.2">
      <c r="A360" s="16" t="s">
        <v>44</v>
      </c>
      <c r="B360" s="20" t="s">
        <v>752</v>
      </c>
      <c r="C360" s="20" t="s">
        <v>374</v>
      </c>
      <c r="D360" s="16" t="s">
        <v>23</v>
      </c>
      <c r="E360" s="21" t="s">
        <v>375</v>
      </c>
      <c r="F360" s="22" t="s">
        <v>256</v>
      </c>
      <c r="G360" s="23">
        <v>18</v>
      </c>
      <c r="H360" s="24"/>
      <c r="I360" s="24">
        <f>ROUND(ROUND(H360,2)*ROUND(G360,3),2)</f>
        <v>0</v>
      </c>
      <c r="O360">
        <f>(I360*21)/100</f>
        <v>0</v>
      </c>
      <c r="P360" t="s">
        <v>22</v>
      </c>
    </row>
    <row r="361" spans="1:16" ht="12.75" customHeight="1" x14ac:dyDescent="0.2">
      <c r="A361" s="25" t="s">
        <v>47</v>
      </c>
      <c r="E361" s="26" t="s">
        <v>23</v>
      </c>
    </row>
    <row r="362" spans="1:16" ht="12.75" customHeight="1" x14ac:dyDescent="0.2">
      <c r="A362" s="29" t="s">
        <v>48</v>
      </c>
      <c r="E362" s="28" t="s">
        <v>23</v>
      </c>
    </row>
    <row r="363" spans="1:16" ht="12.75" customHeight="1" x14ac:dyDescent="0.2">
      <c r="A363" s="16" t="s">
        <v>204</v>
      </c>
      <c r="B363" s="39" t="s">
        <v>753</v>
      </c>
      <c r="C363" s="39" t="s">
        <v>377</v>
      </c>
      <c r="D363" s="40" t="s">
        <v>23</v>
      </c>
      <c r="E363" s="58" t="s">
        <v>378</v>
      </c>
      <c r="F363" s="41" t="s">
        <v>256</v>
      </c>
      <c r="G363" s="42">
        <v>18</v>
      </c>
      <c r="H363" s="43"/>
      <c r="I363" s="43">
        <f>ROUND(ROUND(H363,2)*ROUND(G363,3),2)</f>
        <v>0</v>
      </c>
      <c r="O363">
        <f>(I363*21)/100</f>
        <v>0</v>
      </c>
      <c r="P363" t="s">
        <v>22</v>
      </c>
    </row>
    <row r="364" spans="1:16" ht="12.75" customHeight="1" x14ac:dyDescent="0.2">
      <c r="A364" s="25" t="s">
        <v>47</v>
      </c>
      <c r="B364" s="44"/>
      <c r="C364" s="44"/>
      <c r="D364" s="44"/>
      <c r="E364" s="38" t="s">
        <v>379</v>
      </c>
      <c r="F364" s="44"/>
      <c r="G364" s="44"/>
      <c r="H364" s="44"/>
      <c r="I364" s="44"/>
    </row>
    <row r="365" spans="1:16" ht="12.75" customHeight="1" x14ac:dyDescent="0.2">
      <c r="A365" s="29" t="s">
        <v>48</v>
      </c>
      <c r="B365" s="44"/>
      <c r="C365" s="44"/>
      <c r="D365" s="44"/>
      <c r="E365" s="36" t="s">
        <v>23</v>
      </c>
      <c r="F365" s="44"/>
      <c r="G365" s="44"/>
      <c r="H365" s="44"/>
      <c r="I365" s="44"/>
    </row>
    <row r="366" spans="1:16" ht="12.75" customHeight="1" x14ac:dyDescent="0.2">
      <c r="A366" s="16" t="s">
        <v>44</v>
      </c>
      <c r="B366" s="20" t="s">
        <v>754</v>
      </c>
      <c r="C366" s="20" t="s">
        <v>755</v>
      </c>
      <c r="D366" s="16" t="s">
        <v>23</v>
      </c>
      <c r="E366" s="21" t="s">
        <v>756</v>
      </c>
      <c r="F366" s="22" t="s">
        <v>256</v>
      </c>
      <c r="G366" s="23">
        <v>0</v>
      </c>
      <c r="H366" s="24"/>
      <c r="I366" s="24">
        <f>ROUND(ROUND(H366,2)*ROUND(G366,3),2)</f>
        <v>0</v>
      </c>
      <c r="O366">
        <f>(I366*21)/100</f>
        <v>0</v>
      </c>
      <c r="P366" t="s">
        <v>22</v>
      </c>
    </row>
    <row r="367" spans="1:16" ht="12.75" customHeight="1" x14ac:dyDescent="0.2">
      <c r="A367" s="25" t="s">
        <v>47</v>
      </c>
      <c r="E367" s="26" t="s">
        <v>23</v>
      </c>
    </row>
    <row r="368" spans="1:16" ht="12.75" customHeight="1" x14ac:dyDescent="0.2">
      <c r="A368" s="29" t="s">
        <v>48</v>
      </c>
      <c r="E368" s="28" t="s">
        <v>23</v>
      </c>
    </row>
    <row r="369" spans="1:16" ht="12.75" customHeight="1" x14ac:dyDescent="0.2">
      <c r="A369" s="16" t="s">
        <v>204</v>
      </c>
      <c r="B369" s="39" t="s">
        <v>757</v>
      </c>
      <c r="C369" s="39" t="s">
        <v>758</v>
      </c>
      <c r="D369" s="40" t="s">
        <v>227</v>
      </c>
      <c r="E369" s="58" t="s">
        <v>759</v>
      </c>
      <c r="F369" s="41" t="s">
        <v>256</v>
      </c>
      <c r="G369" s="42">
        <v>1</v>
      </c>
      <c r="H369" s="43"/>
      <c r="I369" s="43">
        <f>ROUND(ROUND(H369,2)*ROUND(G369,3),2)</f>
        <v>0</v>
      </c>
      <c r="O369">
        <f>(I369*21)/100</f>
        <v>0</v>
      </c>
      <c r="P369" t="s">
        <v>22</v>
      </c>
    </row>
    <row r="370" spans="1:16" ht="12.75" customHeight="1" x14ac:dyDescent="0.2">
      <c r="A370" s="25" t="s">
        <v>47</v>
      </c>
      <c r="B370" s="44"/>
      <c r="C370" s="44"/>
      <c r="D370" s="44"/>
      <c r="E370" s="38" t="s">
        <v>720</v>
      </c>
      <c r="F370" s="44"/>
      <c r="G370" s="44"/>
      <c r="H370" s="44"/>
      <c r="I370" s="44"/>
    </row>
    <row r="371" spans="1:16" ht="12.75" customHeight="1" x14ac:dyDescent="0.2">
      <c r="A371" s="29" t="s">
        <v>48</v>
      </c>
      <c r="B371" s="44"/>
      <c r="C371" s="44"/>
      <c r="D371" s="44"/>
      <c r="E371" s="36" t="s">
        <v>23</v>
      </c>
      <c r="F371" s="44"/>
      <c r="G371" s="44"/>
      <c r="H371" s="44"/>
      <c r="I371" s="44"/>
    </row>
    <row r="372" spans="1:16" ht="12.75" customHeight="1" x14ac:dyDescent="0.2">
      <c r="A372" s="16" t="s">
        <v>44</v>
      </c>
      <c r="B372" s="20" t="s">
        <v>760</v>
      </c>
      <c r="C372" s="20" t="s">
        <v>381</v>
      </c>
      <c r="D372" s="16" t="s">
        <v>23</v>
      </c>
      <c r="E372" s="21" t="s">
        <v>382</v>
      </c>
      <c r="F372" s="22" t="s">
        <v>256</v>
      </c>
      <c r="G372" s="23">
        <v>4</v>
      </c>
      <c r="H372" s="24"/>
      <c r="I372" s="24">
        <f>ROUND(ROUND(H372,2)*ROUND(G372,3),2)</f>
        <v>0</v>
      </c>
      <c r="O372">
        <f>(I372*21)/100</f>
        <v>0</v>
      </c>
      <c r="P372" t="s">
        <v>22</v>
      </c>
    </row>
    <row r="373" spans="1:16" ht="12.75" customHeight="1" x14ac:dyDescent="0.2">
      <c r="A373" s="25" t="s">
        <v>47</v>
      </c>
      <c r="E373" s="26" t="s">
        <v>23</v>
      </c>
    </row>
    <row r="374" spans="1:16" ht="12.75" customHeight="1" x14ac:dyDescent="0.2">
      <c r="A374" s="29" t="s">
        <v>48</v>
      </c>
      <c r="E374" s="28" t="s">
        <v>23</v>
      </c>
    </row>
    <row r="375" spans="1:16" ht="12.75" customHeight="1" x14ac:dyDescent="0.2">
      <c r="A375" s="16" t="s">
        <v>204</v>
      </c>
      <c r="B375" s="20" t="s">
        <v>761</v>
      </c>
      <c r="C375" s="20" t="s">
        <v>384</v>
      </c>
      <c r="D375" s="16" t="s">
        <v>23</v>
      </c>
      <c r="E375" s="21" t="s">
        <v>385</v>
      </c>
      <c r="F375" s="22" t="s">
        <v>256</v>
      </c>
      <c r="G375" s="23">
        <v>4</v>
      </c>
      <c r="H375" s="24"/>
      <c r="I375" s="24">
        <f>ROUND(ROUND(H375,2)*ROUND(G375,3),2)</f>
        <v>0</v>
      </c>
      <c r="O375">
        <f>(I375*21)/100</f>
        <v>0</v>
      </c>
      <c r="P375" t="s">
        <v>22</v>
      </c>
    </row>
    <row r="376" spans="1:16" ht="12.75" customHeight="1" x14ac:dyDescent="0.2">
      <c r="A376" s="25" t="s">
        <v>47</v>
      </c>
      <c r="E376" s="26" t="s">
        <v>23</v>
      </c>
    </row>
    <row r="377" spans="1:16" ht="12.75" customHeight="1" x14ac:dyDescent="0.2">
      <c r="A377" s="29" t="s">
        <v>48</v>
      </c>
      <c r="E377" s="28" t="s">
        <v>23</v>
      </c>
    </row>
    <row r="378" spans="1:16" ht="12.75" customHeight="1" x14ac:dyDescent="0.2">
      <c r="A378" s="16" t="s">
        <v>44</v>
      </c>
      <c r="B378" s="20" t="s">
        <v>762</v>
      </c>
      <c r="C378" s="20" t="s">
        <v>387</v>
      </c>
      <c r="D378" s="16" t="s">
        <v>23</v>
      </c>
      <c r="E378" s="21" t="s">
        <v>388</v>
      </c>
      <c r="F378" s="22" t="s">
        <v>256</v>
      </c>
      <c r="G378" s="23">
        <v>2</v>
      </c>
      <c r="H378" s="24"/>
      <c r="I378" s="24">
        <f>ROUND(ROUND(H378,2)*ROUND(G378,3),2)</f>
        <v>0</v>
      </c>
      <c r="O378">
        <f>(I378*21)/100</f>
        <v>0</v>
      </c>
      <c r="P378" t="s">
        <v>22</v>
      </c>
    </row>
    <row r="379" spans="1:16" ht="12.75" customHeight="1" x14ac:dyDescent="0.2">
      <c r="A379" s="25" t="s">
        <v>47</v>
      </c>
      <c r="E379" s="26" t="s">
        <v>23</v>
      </c>
    </row>
    <row r="380" spans="1:16" ht="12.75" customHeight="1" x14ac:dyDescent="0.2">
      <c r="A380" s="29" t="s">
        <v>48</v>
      </c>
      <c r="E380" s="28" t="s">
        <v>23</v>
      </c>
    </row>
    <row r="381" spans="1:16" ht="12.75" customHeight="1" x14ac:dyDescent="0.2">
      <c r="A381" s="16" t="s">
        <v>204</v>
      </c>
      <c r="B381" s="39" t="s">
        <v>763</v>
      </c>
      <c r="C381" s="39" t="s">
        <v>390</v>
      </c>
      <c r="D381" s="40" t="s">
        <v>23</v>
      </c>
      <c r="E381" s="58" t="s">
        <v>391</v>
      </c>
      <c r="F381" s="41" t="s">
        <v>256</v>
      </c>
      <c r="G381" s="42">
        <v>2</v>
      </c>
      <c r="H381" s="43"/>
      <c r="I381" s="43">
        <f>ROUND(ROUND(H381,2)*ROUND(G381,3),2)</f>
        <v>0</v>
      </c>
      <c r="O381">
        <f>(I381*21)/100</f>
        <v>0</v>
      </c>
      <c r="P381" t="s">
        <v>22</v>
      </c>
    </row>
    <row r="382" spans="1:16" ht="12.75" customHeight="1" x14ac:dyDescent="0.2">
      <c r="A382" s="25" t="s">
        <v>47</v>
      </c>
      <c r="B382" s="44"/>
      <c r="C382" s="44"/>
      <c r="D382" s="44"/>
      <c r="E382" s="38" t="s">
        <v>23</v>
      </c>
      <c r="F382" s="44"/>
      <c r="G382" s="44"/>
      <c r="H382" s="44"/>
      <c r="I382" s="44"/>
    </row>
    <row r="383" spans="1:16" ht="12.75" customHeight="1" x14ac:dyDescent="0.2">
      <c r="A383" s="29" t="s">
        <v>48</v>
      </c>
      <c r="B383" s="44"/>
      <c r="C383" s="44"/>
      <c r="D383" s="44"/>
      <c r="E383" s="36" t="s">
        <v>23</v>
      </c>
      <c r="F383" s="44"/>
      <c r="G383" s="44"/>
      <c r="H383" s="44"/>
      <c r="I383" s="44"/>
    </row>
    <row r="384" spans="1:16" ht="12.75" customHeight="1" x14ac:dyDescent="0.2">
      <c r="A384" s="16" t="s">
        <v>44</v>
      </c>
      <c r="B384" s="20" t="s">
        <v>764</v>
      </c>
      <c r="C384" s="20" t="s">
        <v>393</v>
      </c>
      <c r="D384" s="16" t="s">
        <v>23</v>
      </c>
      <c r="E384" s="21" t="s">
        <v>394</v>
      </c>
      <c r="F384" s="22" t="s">
        <v>256</v>
      </c>
      <c r="G384" s="23">
        <v>18</v>
      </c>
      <c r="H384" s="24"/>
      <c r="I384" s="24">
        <f>ROUND(ROUND(H384,2)*ROUND(G384,3),2)</f>
        <v>0</v>
      </c>
      <c r="O384">
        <f>(I384*21)/100</f>
        <v>0</v>
      </c>
      <c r="P384" t="s">
        <v>22</v>
      </c>
    </row>
    <row r="385" spans="1:16" ht="12.75" customHeight="1" x14ac:dyDescent="0.2">
      <c r="A385" s="25" t="s">
        <v>47</v>
      </c>
      <c r="E385" s="26" t="s">
        <v>23</v>
      </c>
    </row>
    <row r="386" spans="1:16" ht="12.75" customHeight="1" x14ac:dyDescent="0.2">
      <c r="A386" s="29" t="s">
        <v>48</v>
      </c>
      <c r="E386" s="28" t="s">
        <v>23</v>
      </c>
    </row>
    <row r="387" spans="1:16" ht="12.75" customHeight="1" x14ac:dyDescent="0.2">
      <c r="A387" s="16" t="s">
        <v>204</v>
      </c>
      <c r="B387" s="39" t="s">
        <v>765</v>
      </c>
      <c r="C387" s="39" t="s">
        <v>396</v>
      </c>
      <c r="D387" s="40" t="s">
        <v>227</v>
      </c>
      <c r="E387" s="58" t="s">
        <v>397</v>
      </c>
      <c r="F387" s="41" t="s">
        <v>256</v>
      </c>
      <c r="G387" s="42">
        <v>18</v>
      </c>
      <c r="H387" s="43"/>
      <c r="I387" s="43">
        <f>ROUND(ROUND(H387,2)*ROUND(G387,3),2)</f>
        <v>0</v>
      </c>
      <c r="O387">
        <f>(I387*21)/100</f>
        <v>0</v>
      </c>
      <c r="P387" t="s">
        <v>22</v>
      </c>
    </row>
    <row r="388" spans="1:16" ht="12.75" customHeight="1" x14ac:dyDescent="0.2">
      <c r="A388" s="25" t="s">
        <v>47</v>
      </c>
      <c r="B388" s="44"/>
      <c r="C388" s="44"/>
      <c r="D388" s="44"/>
      <c r="E388" s="38" t="s">
        <v>398</v>
      </c>
      <c r="F388" s="44"/>
      <c r="G388" s="44"/>
      <c r="H388" s="44"/>
      <c r="I388" s="44"/>
    </row>
    <row r="389" spans="1:16" ht="12.75" customHeight="1" x14ac:dyDescent="0.2">
      <c r="A389" s="29" t="s">
        <v>48</v>
      </c>
      <c r="B389" s="44"/>
      <c r="C389" s="44"/>
      <c r="D389" s="44"/>
      <c r="E389" s="36" t="s">
        <v>23</v>
      </c>
      <c r="F389" s="44"/>
      <c r="G389" s="44"/>
      <c r="H389" s="44"/>
      <c r="I389" s="44"/>
    </row>
    <row r="390" spans="1:16" ht="12.75" customHeight="1" x14ac:dyDescent="0.2">
      <c r="A390" s="16" t="s">
        <v>44</v>
      </c>
      <c r="B390" s="20" t="s">
        <v>766</v>
      </c>
      <c r="C390" s="20" t="s">
        <v>767</v>
      </c>
      <c r="D390" s="16" t="s">
        <v>23</v>
      </c>
      <c r="E390" s="21" t="s">
        <v>768</v>
      </c>
      <c r="F390" s="22" t="s">
        <v>256</v>
      </c>
      <c r="G390" s="23">
        <v>1</v>
      </c>
      <c r="H390" s="24"/>
      <c r="I390" s="24">
        <f>ROUND(ROUND(H390,2)*ROUND(G390,3),2)</f>
        <v>0</v>
      </c>
      <c r="O390">
        <f>(I390*21)/100</f>
        <v>0</v>
      </c>
      <c r="P390" t="s">
        <v>22</v>
      </c>
    </row>
    <row r="391" spans="1:16" ht="12.75" customHeight="1" x14ac:dyDescent="0.2">
      <c r="A391" s="25" t="s">
        <v>47</v>
      </c>
      <c r="E391" s="26" t="s">
        <v>23</v>
      </c>
    </row>
    <row r="392" spans="1:16" ht="12.75" customHeight="1" x14ac:dyDescent="0.2">
      <c r="A392" s="29" t="s">
        <v>48</v>
      </c>
      <c r="E392" s="28" t="s">
        <v>23</v>
      </c>
    </row>
    <row r="393" spans="1:16" ht="12.75" customHeight="1" x14ac:dyDescent="0.2">
      <c r="A393" s="16" t="s">
        <v>204</v>
      </c>
      <c r="B393" s="20" t="s">
        <v>769</v>
      </c>
      <c r="C393" s="20" t="s">
        <v>770</v>
      </c>
      <c r="D393" s="16" t="s">
        <v>23</v>
      </c>
      <c r="E393" s="21" t="s">
        <v>771</v>
      </c>
      <c r="F393" s="22" t="s">
        <v>256</v>
      </c>
      <c r="G393" s="23">
        <v>1</v>
      </c>
      <c r="H393" s="24"/>
      <c r="I393" s="24">
        <f>ROUND(ROUND(H393,2)*ROUND(G393,3),2)</f>
        <v>0</v>
      </c>
      <c r="O393">
        <f>(I393*21)/100</f>
        <v>0</v>
      </c>
      <c r="P393" t="s">
        <v>22</v>
      </c>
    </row>
    <row r="394" spans="1:16" ht="12.75" customHeight="1" x14ac:dyDescent="0.2">
      <c r="A394" s="25" t="s">
        <v>47</v>
      </c>
      <c r="E394" s="26" t="s">
        <v>23</v>
      </c>
    </row>
    <row r="395" spans="1:16" ht="12.75" customHeight="1" x14ac:dyDescent="0.2">
      <c r="A395" s="29" t="s">
        <v>48</v>
      </c>
      <c r="E395" s="28" t="s">
        <v>23</v>
      </c>
    </row>
    <row r="396" spans="1:16" ht="12.75" customHeight="1" x14ac:dyDescent="0.2">
      <c r="A396" s="16" t="s">
        <v>44</v>
      </c>
      <c r="B396" s="20" t="s">
        <v>772</v>
      </c>
      <c r="C396" s="20" t="s">
        <v>400</v>
      </c>
      <c r="D396" s="16" t="s">
        <v>23</v>
      </c>
      <c r="E396" s="21" t="s">
        <v>401</v>
      </c>
      <c r="F396" s="22" t="s">
        <v>160</v>
      </c>
      <c r="G396" s="23">
        <v>85.14</v>
      </c>
      <c r="H396" s="24"/>
      <c r="I396" s="24">
        <f>ROUND(ROUND(H396,2)*ROUND(G396,3),2)</f>
        <v>0</v>
      </c>
      <c r="O396">
        <f>(I396*21)/100</f>
        <v>0</v>
      </c>
      <c r="P396" t="s">
        <v>22</v>
      </c>
    </row>
    <row r="397" spans="1:16" ht="12.75" customHeight="1" x14ac:dyDescent="0.2">
      <c r="A397" s="25" t="s">
        <v>47</v>
      </c>
      <c r="E397" s="26" t="s">
        <v>23</v>
      </c>
    </row>
    <row r="398" spans="1:16" ht="12.75" customHeight="1" x14ac:dyDescent="0.2">
      <c r="A398" s="29" t="s">
        <v>48</v>
      </c>
      <c r="E398" s="28" t="s">
        <v>23</v>
      </c>
    </row>
    <row r="399" spans="1:16" ht="12.75" customHeight="1" x14ac:dyDescent="0.2">
      <c r="A399" s="16" t="s">
        <v>44</v>
      </c>
      <c r="B399" s="20" t="s">
        <v>773</v>
      </c>
      <c r="C399" s="20" t="s">
        <v>403</v>
      </c>
      <c r="D399" s="16" t="s">
        <v>23</v>
      </c>
      <c r="E399" s="21" t="s">
        <v>404</v>
      </c>
      <c r="F399" s="22" t="s">
        <v>160</v>
      </c>
      <c r="G399" s="23">
        <v>353.11</v>
      </c>
      <c r="H399" s="24"/>
      <c r="I399" s="24">
        <f>ROUND(ROUND(H399,2)*ROUND(G399,3),2)</f>
        <v>0</v>
      </c>
      <c r="O399">
        <f>(I399*21)/100</f>
        <v>0</v>
      </c>
      <c r="P399" t="s">
        <v>22</v>
      </c>
    </row>
    <row r="400" spans="1:16" ht="12.75" customHeight="1" x14ac:dyDescent="0.2">
      <c r="A400" s="25" t="s">
        <v>47</v>
      </c>
      <c r="E400" s="26" t="s">
        <v>23</v>
      </c>
    </row>
    <row r="401" spans="1:16" ht="12.75" customHeight="1" x14ac:dyDescent="0.2">
      <c r="A401" s="29" t="s">
        <v>48</v>
      </c>
      <c r="E401" s="28" t="s">
        <v>774</v>
      </c>
    </row>
    <row r="402" spans="1:16" ht="12.75" customHeight="1" x14ac:dyDescent="0.2">
      <c r="A402" s="16" t="s">
        <v>44</v>
      </c>
      <c r="B402" s="20" t="s">
        <v>775</v>
      </c>
      <c r="C402" s="20" t="s">
        <v>407</v>
      </c>
      <c r="D402" s="16" t="s">
        <v>227</v>
      </c>
      <c r="E402" s="21" t="s">
        <v>408</v>
      </c>
      <c r="F402" s="22" t="s">
        <v>160</v>
      </c>
      <c r="G402" s="23">
        <v>353.11</v>
      </c>
      <c r="H402" s="24"/>
      <c r="I402" s="24">
        <f>ROUND(ROUND(H402,2)*ROUND(G402,3),2)</f>
        <v>0</v>
      </c>
      <c r="O402">
        <f>(I402*21)/100</f>
        <v>0</v>
      </c>
      <c r="P402" t="s">
        <v>22</v>
      </c>
    </row>
    <row r="403" spans="1:16" ht="12.75" customHeight="1" x14ac:dyDescent="0.2">
      <c r="A403" s="25" t="s">
        <v>47</v>
      </c>
      <c r="E403" s="26" t="s">
        <v>23</v>
      </c>
    </row>
    <row r="404" spans="1:16" ht="12.75" customHeight="1" x14ac:dyDescent="0.2">
      <c r="A404" s="29" t="s">
        <v>48</v>
      </c>
      <c r="E404" s="28" t="s">
        <v>774</v>
      </c>
    </row>
    <row r="405" spans="1:16" ht="12.75" customHeight="1" x14ac:dyDescent="0.2">
      <c r="A405" s="16" t="s">
        <v>44</v>
      </c>
      <c r="B405" s="20" t="s">
        <v>776</v>
      </c>
      <c r="C405" s="20" t="s">
        <v>777</v>
      </c>
      <c r="D405" s="16" t="s">
        <v>23</v>
      </c>
      <c r="E405" s="21" t="s">
        <v>778</v>
      </c>
      <c r="F405" s="22" t="s">
        <v>160</v>
      </c>
      <c r="G405" s="23">
        <v>1.5</v>
      </c>
      <c r="H405" s="24"/>
      <c r="I405" s="24">
        <f>ROUND(ROUND(H405,2)*ROUND(G405,3),2)</f>
        <v>0</v>
      </c>
      <c r="O405">
        <f>(I405*21)/100</f>
        <v>0</v>
      </c>
      <c r="P405" t="s">
        <v>22</v>
      </c>
    </row>
    <row r="406" spans="1:16" ht="12.75" customHeight="1" x14ac:dyDescent="0.2">
      <c r="A406" s="25" t="s">
        <v>47</v>
      </c>
      <c r="E406" s="26" t="s">
        <v>23</v>
      </c>
    </row>
    <row r="407" spans="1:16" ht="12.75" customHeight="1" x14ac:dyDescent="0.2">
      <c r="A407" s="29" t="s">
        <v>48</v>
      </c>
      <c r="E407" s="28" t="s">
        <v>23</v>
      </c>
    </row>
    <row r="408" spans="1:16" ht="12.75" customHeight="1" x14ac:dyDescent="0.2">
      <c r="A408" s="16" t="s">
        <v>44</v>
      </c>
      <c r="B408" s="20" t="s">
        <v>779</v>
      </c>
      <c r="C408" s="20" t="s">
        <v>780</v>
      </c>
      <c r="D408" s="16" t="s">
        <v>227</v>
      </c>
      <c r="E408" s="21" t="s">
        <v>781</v>
      </c>
      <c r="F408" s="22" t="s">
        <v>160</v>
      </c>
      <c r="G408" s="23">
        <v>1.5</v>
      </c>
      <c r="H408" s="24"/>
      <c r="I408" s="24">
        <f>ROUND(ROUND(H408,2)*ROUND(G408,3),2)</f>
        <v>0</v>
      </c>
      <c r="O408">
        <f>(I408*21)/100</f>
        <v>0</v>
      </c>
      <c r="P408" t="s">
        <v>22</v>
      </c>
    </row>
    <row r="409" spans="1:16" ht="12.75" customHeight="1" x14ac:dyDescent="0.2">
      <c r="A409" s="25" t="s">
        <v>47</v>
      </c>
      <c r="E409" s="26" t="s">
        <v>23</v>
      </c>
    </row>
    <row r="410" spans="1:16" ht="12.75" customHeight="1" x14ac:dyDescent="0.2">
      <c r="A410" s="29" t="s">
        <v>48</v>
      </c>
      <c r="E410" s="28" t="s">
        <v>23</v>
      </c>
    </row>
    <row r="411" spans="1:16" ht="12.75" customHeight="1" x14ac:dyDescent="0.2">
      <c r="A411" s="16" t="s">
        <v>44</v>
      </c>
      <c r="B411" s="20" t="s">
        <v>782</v>
      </c>
      <c r="C411" s="20" t="s">
        <v>410</v>
      </c>
      <c r="D411" s="16" t="s">
        <v>23</v>
      </c>
      <c r="E411" s="21" t="s">
        <v>411</v>
      </c>
      <c r="F411" s="22" t="s">
        <v>160</v>
      </c>
      <c r="G411" s="23">
        <v>354.61</v>
      </c>
      <c r="H411" s="24"/>
      <c r="I411" s="24">
        <f>ROUND(ROUND(H411,2)*ROUND(G411,3),2)</f>
        <v>0</v>
      </c>
      <c r="O411">
        <f>(I411*21)/100</f>
        <v>0</v>
      </c>
      <c r="P411" t="s">
        <v>22</v>
      </c>
    </row>
    <row r="412" spans="1:16" ht="12.75" customHeight="1" x14ac:dyDescent="0.2">
      <c r="A412" s="25" t="s">
        <v>47</v>
      </c>
      <c r="E412" s="26" t="s">
        <v>23</v>
      </c>
    </row>
    <row r="413" spans="1:16" ht="12.75" customHeight="1" x14ac:dyDescent="0.2">
      <c r="A413" s="29" t="s">
        <v>48</v>
      </c>
      <c r="E413" s="28" t="s">
        <v>783</v>
      </c>
    </row>
    <row r="414" spans="1:16" ht="12.75" customHeight="1" x14ac:dyDescent="0.2">
      <c r="A414" s="16" t="s">
        <v>44</v>
      </c>
      <c r="B414" s="20" t="s">
        <v>784</v>
      </c>
      <c r="C414" s="20" t="s">
        <v>413</v>
      </c>
      <c r="D414" s="16" t="s">
        <v>23</v>
      </c>
      <c r="E414" s="21" t="s">
        <v>414</v>
      </c>
      <c r="F414" s="22" t="s">
        <v>256</v>
      </c>
      <c r="G414" s="23">
        <v>18</v>
      </c>
      <c r="H414" s="24"/>
      <c r="I414" s="24">
        <f>ROUND(ROUND(H414,2)*ROUND(G414,3),2)</f>
        <v>0</v>
      </c>
      <c r="O414">
        <f>(I414*21)/100</f>
        <v>0</v>
      </c>
      <c r="P414" t="s">
        <v>22</v>
      </c>
    </row>
    <row r="415" spans="1:16" ht="12.75" customHeight="1" x14ac:dyDescent="0.2">
      <c r="A415" s="25" t="s">
        <v>47</v>
      </c>
      <c r="E415" s="26" t="s">
        <v>415</v>
      </c>
    </row>
    <row r="416" spans="1:16" ht="12.75" customHeight="1" x14ac:dyDescent="0.2">
      <c r="A416" s="29" t="s">
        <v>48</v>
      </c>
      <c r="E416" s="28" t="s">
        <v>23</v>
      </c>
    </row>
    <row r="417" spans="1:16" ht="12.75" customHeight="1" x14ac:dyDescent="0.2">
      <c r="A417" s="16" t="s">
        <v>204</v>
      </c>
      <c r="B417" s="39" t="s">
        <v>785</v>
      </c>
      <c r="C417" s="39" t="s">
        <v>417</v>
      </c>
      <c r="D417" s="40" t="s">
        <v>23</v>
      </c>
      <c r="E417" s="58" t="s">
        <v>418</v>
      </c>
      <c r="F417" s="41" t="s">
        <v>256</v>
      </c>
      <c r="G417" s="42">
        <v>18</v>
      </c>
      <c r="H417" s="43"/>
      <c r="I417" s="43">
        <f>ROUND(ROUND(H417,2)*ROUND(G417,3),2)</f>
        <v>0</v>
      </c>
      <c r="O417">
        <f>(I417*21)/100</f>
        <v>0</v>
      </c>
      <c r="P417" t="s">
        <v>22</v>
      </c>
    </row>
    <row r="418" spans="1:16" ht="12.75" customHeight="1" x14ac:dyDescent="0.2">
      <c r="A418" s="25" t="s">
        <v>47</v>
      </c>
      <c r="B418" s="44"/>
      <c r="C418" s="44"/>
      <c r="D418" s="44"/>
      <c r="E418" s="38" t="s">
        <v>415</v>
      </c>
      <c r="F418" s="44"/>
      <c r="G418" s="44"/>
      <c r="H418" s="44"/>
      <c r="I418" s="44"/>
    </row>
    <row r="419" spans="1:16" ht="12.75" customHeight="1" x14ac:dyDescent="0.2">
      <c r="A419" s="29" t="s">
        <v>48</v>
      </c>
      <c r="B419" s="44"/>
      <c r="C419" s="44"/>
      <c r="D419" s="44"/>
      <c r="E419" s="36" t="s">
        <v>23</v>
      </c>
      <c r="F419" s="44"/>
      <c r="G419" s="44"/>
      <c r="H419" s="44"/>
      <c r="I419" s="44"/>
    </row>
    <row r="420" spans="1:16" ht="12.75" customHeight="1" x14ac:dyDescent="0.2">
      <c r="A420" s="16" t="s">
        <v>44</v>
      </c>
      <c r="B420" s="20" t="s">
        <v>786</v>
      </c>
      <c r="C420" s="20" t="s">
        <v>420</v>
      </c>
      <c r="D420" s="16" t="s">
        <v>23</v>
      </c>
      <c r="E420" s="21" t="s">
        <v>421</v>
      </c>
      <c r="F420" s="22" t="s">
        <v>256</v>
      </c>
      <c r="G420" s="23">
        <v>5</v>
      </c>
      <c r="H420" s="24"/>
      <c r="I420" s="24">
        <f>ROUND(ROUND(H420,2)*ROUND(G420,3),2)</f>
        <v>0</v>
      </c>
      <c r="O420">
        <f>(I420*21)/100</f>
        <v>0</v>
      </c>
      <c r="P420" t="s">
        <v>22</v>
      </c>
    </row>
    <row r="421" spans="1:16" ht="12.75" customHeight="1" x14ac:dyDescent="0.2">
      <c r="A421" s="25" t="s">
        <v>47</v>
      </c>
      <c r="E421" s="26" t="s">
        <v>415</v>
      </c>
    </row>
    <row r="422" spans="1:16" ht="12.75" customHeight="1" x14ac:dyDescent="0.2">
      <c r="A422" s="29" t="s">
        <v>48</v>
      </c>
      <c r="E422" s="28" t="s">
        <v>787</v>
      </c>
    </row>
    <row r="423" spans="1:16" ht="12.75" customHeight="1" x14ac:dyDescent="0.2">
      <c r="A423" s="16" t="s">
        <v>204</v>
      </c>
      <c r="B423" s="39" t="s">
        <v>788</v>
      </c>
      <c r="C423" s="39" t="s">
        <v>423</v>
      </c>
      <c r="D423" s="40" t="s">
        <v>23</v>
      </c>
      <c r="E423" s="58" t="s">
        <v>424</v>
      </c>
      <c r="F423" s="41" t="s">
        <v>256</v>
      </c>
      <c r="G423" s="42">
        <v>5</v>
      </c>
      <c r="H423" s="43"/>
      <c r="I423" s="43">
        <f>ROUND(ROUND(H423,2)*ROUND(G423,3),2)</f>
        <v>0</v>
      </c>
      <c r="O423">
        <f>(I423*21)/100</f>
        <v>0</v>
      </c>
      <c r="P423" t="s">
        <v>22</v>
      </c>
    </row>
    <row r="424" spans="1:16" ht="12.75" customHeight="1" x14ac:dyDescent="0.2">
      <c r="A424" s="25" t="s">
        <v>47</v>
      </c>
      <c r="B424" s="44"/>
      <c r="C424" s="44"/>
      <c r="D424" s="44"/>
      <c r="E424" s="38" t="s">
        <v>415</v>
      </c>
      <c r="F424" s="44"/>
      <c r="G424" s="44"/>
      <c r="H424" s="44"/>
      <c r="I424" s="44"/>
    </row>
    <row r="425" spans="1:16" ht="12.75" customHeight="1" x14ac:dyDescent="0.2">
      <c r="A425" s="29" t="s">
        <v>48</v>
      </c>
      <c r="B425" s="44"/>
      <c r="C425" s="44"/>
      <c r="D425" s="44"/>
      <c r="E425" s="36" t="s">
        <v>23</v>
      </c>
      <c r="F425" s="44"/>
      <c r="G425" s="44"/>
      <c r="H425" s="44"/>
      <c r="I425" s="44"/>
    </row>
    <row r="426" spans="1:16" ht="12.75" customHeight="1" x14ac:dyDescent="0.2">
      <c r="A426" s="16" t="s">
        <v>44</v>
      </c>
      <c r="B426" s="20" t="s">
        <v>789</v>
      </c>
      <c r="C426" s="20" t="s">
        <v>426</v>
      </c>
      <c r="D426" s="16" t="s">
        <v>23</v>
      </c>
      <c r="E426" s="21" t="s">
        <v>427</v>
      </c>
      <c r="F426" s="22" t="s">
        <v>256</v>
      </c>
      <c r="G426" s="23">
        <v>2</v>
      </c>
      <c r="H426" s="24"/>
      <c r="I426" s="24">
        <f>ROUND(ROUND(H426,2)*ROUND(G426,3),2)</f>
        <v>0</v>
      </c>
      <c r="O426">
        <f>(I426*21)/100</f>
        <v>0</v>
      </c>
      <c r="P426" t="s">
        <v>22</v>
      </c>
    </row>
    <row r="427" spans="1:16" ht="12.75" customHeight="1" x14ac:dyDescent="0.2">
      <c r="A427" s="25" t="s">
        <v>47</v>
      </c>
      <c r="E427" s="26" t="s">
        <v>23</v>
      </c>
    </row>
    <row r="428" spans="1:16" ht="12.75" customHeight="1" x14ac:dyDescent="0.2">
      <c r="A428" s="29" t="s">
        <v>48</v>
      </c>
      <c r="E428" s="28" t="s">
        <v>23</v>
      </c>
    </row>
    <row r="429" spans="1:16" ht="12.75" customHeight="1" x14ac:dyDescent="0.2">
      <c r="A429" s="16" t="s">
        <v>204</v>
      </c>
      <c r="B429" s="39" t="s">
        <v>790</v>
      </c>
      <c r="C429" s="39" t="s">
        <v>429</v>
      </c>
      <c r="D429" s="40" t="s">
        <v>23</v>
      </c>
      <c r="E429" s="58" t="s">
        <v>430</v>
      </c>
      <c r="F429" s="41" t="s">
        <v>256</v>
      </c>
      <c r="G429" s="42">
        <v>2</v>
      </c>
      <c r="H429" s="43"/>
      <c r="I429" s="43">
        <f>ROUND(ROUND(H429,2)*ROUND(G429,3),2)</f>
        <v>0</v>
      </c>
      <c r="O429">
        <f>(I429*21)/100</f>
        <v>0</v>
      </c>
      <c r="P429" t="s">
        <v>22</v>
      </c>
    </row>
    <row r="430" spans="1:16" ht="12.75" customHeight="1" x14ac:dyDescent="0.2">
      <c r="A430" s="25" t="s">
        <v>47</v>
      </c>
      <c r="B430" s="44"/>
      <c r="C430" s="44"/>
      <c r="D430" s="44"/>
      <c r="E430" s="38" t="s">
        <v>23</v>
      </c>
      <c r="F430" s="44"/>
      <c r="G430" s="44"/>
      <c r="H430" s="44"/>
      <c r="I430" s="44"/>
    </row>
    <row r="431" spans="1:16" ht="12.75" customHeight="1" x14ac:dyDescent="0.2">
      <c r="A431" s="27" t="s">
        <v>48</v>
      </c>
      <c r="B431" s="44"/>
      <c r="C431" s="44"/>
      <c r="D431" s="44"/>
      <c r="E431" s="36" t="s">
        <v>23</v>
      </c>
      <c r="F431" s="44"/>
      <c r="G431" s="44"/>
      <c r="H431" s="44"/>
      <c r="I431" s="44"/>
    </row>
    <row r="432" spans="1:16" ht="12.75" customHeight="1" x14ac:dyDescent="0.2">
      <c r="A432" s="5" t="s">
        <v>41</v>
      </c>
      <c r="B432" s="5"/>
      <c r="C432" s="30" t="s">
        <v>38</v>
      </c>
      <c r="D432" s="5"/>
      <c r="E432" s="18" t="s">
        <v>431</v>
      </c>
      <c r="F432" s="5"/>
      <c r="G432" s="5"/>
      <c r="H432" s="5"/>
      <c r="I432" s="31">
        <f>0+I433+I436+I439+I442+I445+I448+I451+I454+I457+I460+I463+I466+I469+I472+I475+I478+I481</f>
        <v>0</v>
      </c>
    </row>
    <row r="433" spans="1:16" ht="12.75" customHeight="1" x14ac:dyDescent="0.2">
      <c r="A433" s="16" t="s">
        <v>44</v>
      </c>
      <c r="B433" s="20" t="s">
        <v>791</v>
      </c>
      <c r="C433" s="20" t="s">
        <v>792</v>
      </c>
      <c r="D433" s="16" t="s">
        <v>23</v>
      </c>
      <c r="E433" s="21" t="s">
        <v>793</v>
      </c>
      <c r="F433" s="22" t="s">
        <v>160</v>
      </c>
      <c r="G433" s="23">
        <v>13.5</v>
      </c>
      <c r="H433" s="24"/>
      <c r="I433" s="24">
        <f>ROUND(ROUND(H433,2)*ROUND(G433,3),2)</f>
        <v>0</v>
      </c>
      <c r="O433">
        <f>(I433*21)/100</f>
        <v>0</v>
      </c>
      <c r="P433" t="s">
        <v>22</v>
      </c>
    </row>
    <row r="434" spans="1:16" ht="12.75" customHeight="1" x14ac:dyDescent="0.2">
      <c r="A434" s="25" t="s">
        <v>47</v>
      </c>
      <c r="E434" s="26" t="s">
        <v>794</v>
      </c>
    </row>
    <row r="435" spans="1:16" ht="12.75" customHeight="1" x14ac:dyDescent="0.2">
      <c r="A435" s="29" t="s">
        <v>48</v>
      </c>
      <c r="E435" s="28" t="s">
        <v>23</v>
      </c>
    </row>
    <row r="436" spans="1:16" ht="12.75" customHeight="1" x14ac:dyDescent="0.2">
      <c r="A436" s="16" t="s">
        <v>44</v>
      </c>
      <c r="B436" s="20" t="s">
        <v>795</v>
      </c>
      <c r="C436" s="20" t="s">
        <v>433</v>
      </c>
      <c r="D436" s="16" t="s">
        <v>227</v>
      </c>
      <c r="E436" s="21" t="s">
        <v>434</v>
      </c>
      <c r="F436" s="22" t="s">
        <v>256</v>
      </c>
      <c r="G436" s="23">
        <v>2</v>
      </c>
      <c r="H436" s="24"/>
      <c r="I436" s="24">
        <f>ROUND(ROUND(H436,2)*ROUND(G436,3),2)</f>
        <v>0</v>
      </c>
      <c r="O436">
        <f>(I436*21)/100</f>
        <v>0</v>
      </c>
      <c r="P436" t="s">
        <v>22</v>
      </c>
    </row>
    <row r="437" spans="1:16" ht="38.25" customHeight="1" x14ac:dyDescent="0.2">
      <c r="A437" s="25" t="s">
        <v>47</v>
      </c>
      <c r="E437" s="26" t="s">
        <v>796</v>
      </c>
    </row>
    <row r="438" spans="1:16" ht="12.75" customHeight="1" x14ac:dyDescent="0.2">
      <c r="A438" s="29" t="s">
        <v>48</v>
      </c>
      <c r="E438" s="28" t="s">
        <v>23</v>
      </c>
    </row>
    <row r="439" spans="1:16" ht="12.75" customHeight="1" x14ac:dyDescent="0.2">
      <c r="A439" s="16" t="s">
        <v>204</v>
      </c>
      <c r="B439" s="20" t="s">
        <v>797</v>
      </c>
      <c r="C439" s="20" t="s">
        <v>437</v>
      </c>
      <c r="D439" s="16" t="s">
        <v>227</v>
      </c>
      <c r="E439" s="21" t="s">
        <v>438</v>
      </c>
      <c r="F439" s="22" t="s">
        <v>165</v>
      </c>
      <c r="G439" s="23">
        <v>0.15</v>
      </c>
      <c r="H439" s="24"/>
      <c r="I439" s="24">
        <f>ROUND(ROUND(H439,2)*ROUND(G439,3),2)</f>
        <v>0</v>
      </c>
      <c r="O439">
        <f>(I439*21)/100</f>
        <v>0</v>
      </c>
      <c r="P439" t="s">
        <v>22</v>
      </c>
    </row>
    <row r="440" spans="1:16" ht="12.75" customHeight="1" x14ac:dyDescent="0.2">
      <c r="A440" s="25" t="s">
        <v>47</v>
      </c>
      <c r="E440" s="26" t="s">
        <v>23</v>
      </c>
    </row>
    <row r="441" spans="1:16" ht="12.75" customHeight="1" x14ac:dyDescent="0.2">
      <c r="A441" s="29" t="s">
        <v>48</v>
      </c>
      <c r="E441" s="28" t="s">
        <v>798</v>
      </c>
    </row>
    <row r="442" spans="1:16" ht="12.75" customHeight="1" x14ac:dyDescent="0.2">
      <c r="A442" s="16" t="s">
        <v>44</v>
      </c>
      <c r="B442" s="20" t="s">
        <v>799</v>
      </c>
      <c r="C442" s="20" t="s">
        <v>444</v>
      </c>
      <c r="D442" s="16" t="s">
        <v>227</v>
      </c>
      <c r="E442" s="21" t="s">
        <v>445</v>
      </c>
      <c r="F442" s="22" t="s">
        <v>144</v>
      </c>
      <c r="G442" s="23">
        <v>300</v>
      </c>
      <c r="H442" s="24"/>
      <c r="I442" s="24">
        <f>ROUND(ROUND(H442,2)*ROUND(G442,3),2)</f>
        <v>0</v>
      </c>
      <c r="O442">
        <f>(I442*21)/100</f>
        <v>0</v>
      </c>
      <c r="P442" t="s">
        <v>22</v>
      </c>
    </row>
    <row r="443" spans="1:16" ht="12.75" customHeight="1" x14ac:dyDescent="0.2">
      <c r="A443" s="25" t="s">
        <v>47</v>
      </c>
      <c r="E443" s="26" t="s">
        <v>23</v>
      </c>
    </row>
    <row r="444" spans="1:16" ht="12.75" customHeight="1" x14ac:dyDescent="0.2">
      <c r="A444" s="29" t="s">
        <v>48</v>
      </c>
      <c r="E444" s="28" t="s">
        <v>23</v>
      </c>
    </row>
    <row r="445" spans="1:16" ht="12.75" customHeight="1" x14ac:dyDescent="0.2">
      <c r="A445" s="16" t="s">
        <v>44</v>
      </c>
      <c r="B445" s="20" t="s">
        <v>800</v>
      </c>
      <c r="C445" s="20" t="s">
        <v>447</v>
      </c>
      <c r="D445" s="16" t="s">
        <v>23</v>
      </c>
      <c r="E445" s="21" t="s">
        <v>448</v>
      </c>
      <c r="F445" s="22" t="s">
        <v>160</v>
      </c>
      <c r="G445" s="23">
        <v>215</v>
      </c>
      <c r="H445" s="24"/>
      <c r="I445" s="24">
        <f>ROUND(ROUND(H445,2)*ROUND(G445,3),2)</f>
        <v>0</v>
      </c>
      <c r="O445">
        <f>(I445*21)/100</f>
        <v>0</v>
      </c>
      <c r="P445" t="s">
        <v>22</v>
      </c>
    </row>
    <row r="446" spans="1:16" ht="12.75" customHeight="1" x14ac:dyDescent="0.2">
      <c r="A446" s="25" t="s">
        <v>47</v>
      </c>
      <c r="E446" s="26" t="s">
        <v>801</v>
      </c>
    </row>
    <row r="447" spans="1:16" ht="12.75" customHeight="1" x14ac:dyDescent="0.2">
      <c r="A447" s="29" t="s">
        <v>48</v>
      </c>
      <c r="E447" s="28" t="s">
        <v>23</v>
      </c>
    </row>
    <row r="448" spans="1:16" ht="12.75" customHeight="1" x14ac:dyDescent="0.2">
      <c r="A448" s="16" t="s">
        <v>44</v>
      </c>
      <c r="B448" s="20" t="s">
        <v>802</v>
      </c>
      <c r="C448" s="20" t="s">
        <v>451</v>
      </c>
      <c r="D448" s="16" t="s">
        <v>23</v>
      </c>
      <c r="E448" s="21" t="s">
        <v>452</v>
      </c>
      <c r="F448" s="22" t="s">
        <v>256</v>
      </c>
      <c r="G448" s="23">
        <v>2</v>
      </c>
      <c r="H448" s="24"/>
      <c r="I448" s="24">
        <f>ROUND(ROUND(H448,2)*ROUND(G448,3),2)</f>
        <v>0</v>
      </c>
      <c r="O448">
        <f>(I448*21)/100</f>
        <v>0</v>
      </c>
      <c r="P448" t="s">
        <v>22</v>
      </c>
    </row>
    <row r="449" spans="1:16" ht="25.5" customHeight="1" x14ac:dyDescent="0.2">
      <c r="A449" s="25" t="s">
        <v>47</v>
      </c>
      <c r="E449" s="26" t="s">
        <v>803</v>
      </c>
    </row>
    <row r="450" spans="1:16" ht="12.75" customHeight="1" x14ac:dyDescent="0.2">
      <c r="A450" s="29" t="s">
        <v>48</v>
      </c>
      <c r="E450" s="28" t="s">
        <v>23</v>
      </c>
    </row>
    <row r="451" spans="1:16" ht="12.75" customHeight="1" x14ac:dyDescent="0.2">
      <c r="A451" s="16" t="s">
        <v>44</v>
      </c>
      <c r="B451" s="20" t="s">
        <v>804</v>
      </c>
      <c r="C451" s="20" t="s">
        <v>455</v>
      </c>
      <c r="D451" s="16" t="s">
        <v>23</v>
      </c>
      <c r="E451" s="21" t="s">
        <v>456</v>
      </c>
      <c r="F451" s="22" t="s">
        <v>196</v>
      </c>
      <c r="G451" s="23">
        <v>532.14121499999999</v>
      </c>
      <c r="H451" s="24"/>
      <c r="I451" s="24">
        <f>ROUND(ROUND(H451,2)*ROUND(G451,3),2)</f>
        <v>0</v>
      </c>
      <c r="O451">
        <f>(I451*21)/100</f>
        <v>0</v>
      </c>
      <c r="P451" t="s">
        <v>22</v>
      </c>
    </row>
    <row r="452" spans="1:16" ht="25.5" customHeight="1" x14ac:dyDescent="0.2">
      <c r="A452" s="25" t="s">
        <v>47</v>
      </c>
      <c r="E452" s="26" t="s">
        <v>561</v>
      </c>
    </row>
    <row r="453" spans="1:16" ht="12.75" customHeight="1" x14ac:dyDescent="0.2">
      <c r="A453" s="29" t="s">
        <v>48</v>
      </c>
      <c r="E453" s="28" t="s">
        <v>23</v>
      </c>
    </row>
    <row r="454" spans="1:16" ht="12.75" customHeight="1" x14ac:dyDescent="0.2">
      <c r="A454" s="16" t="s">
        <v>44</v>
      </c>
      <c r="B454" s="20" t="s">
        <v>805</v>
      </c>
      <c r="C454" s="20" t="s">
        <v>459</v>
      </c>
      <c r="D454" s="16" t="s">
        <v>23</v>
      </c>
      <c r="E454" s="21" t="s">
        <v>460</v>
      </c>
      <c r="F454" s="22" t="s">
        <v>196</v>
      </c>
      <c r="G454" s="23">
        <v>297.98399999999998</v>
      </c>
      <c r="H454" s="24"/>
      <c r="I454" s="24">
        <f>ROUND(ROUND(H454,2)*ROUND(G454,3),2)</f>
        <v>0</v>
      </c>
      <c r="O454">
        <f>(I454*21)/100</f>
        <v>0</v>
      </c>
      <c r="P454" t="s">
        <v>22</v>
      </c>
    </row>
    <row r="455" spans="1:16" ht="25.5" customHeight="1" x14ac:dyDescent="0.2">
      <c r="A455" s="25" t="s">
        <v>47</v>
      </c>
      <c r="E455" s="26" t="s">
        <v>461</v>
      </c>
    </row>
    <row r="456" spans="1:16" ht="12.75" customHeight="1" x14ac:dyDescent="0.2">
      <c r="A456" s="29" t="s">
        <v>48</v>
      </c>
      <c r="E456" s="28" t="s">
        <v>806</v>
      </c>
    </row>
    <row r="457" spans="1:16" ht="12.75" customHeight="1" x14ac:dyDescent="0.2">
      <c r="A457" s="16" t="s">
        <v>44</v>
      </c>
      <c r="B457" s="20" t="s">
        <v>807</v>
      </c>
      <c r="C457" s="20" t="s">
        <v>464</v>
      </c>
      <c r="D457" s="16" t="s">
        <v>23</v>
      </c>
      <c r="E457" s="21" t="s">
        <v>465</v>
      </c>
      <c r="F457" s="22" t="s">
        <v>196</v>
      </c>
      <c r="G457" s="23">
        <v>297.98200000000003</v>
      </c>
      <c r="H457" s="24"/>
      <c r="I457" s="24">
        <f>ROUND(ROUND(H457,2)*ROUND(G457,3),2)</f>
        <v>0</v>
      </c>
      <c r="O457">
        <f>(I457*21)/100</f>
        <v>0</v>
      </c>
      <c r="P457" t="s">
        <v>22</v>
      </c>
    </row>
    <row r="458" spans="1:16" ht="12.75" customHeight="1" x14ac:dyDescent="0.2">
      <c r="A458" s="25" t="s">
        <v>47</v>
      </c>
      <c r="E458" s="26" t="s">
        <v>23</v>
      </c>
    </row>
    <row r="459" spans="1:16" ht="12.75" customHeight="1" x14ac:dyDescent="0.2">
      <c r="A459" s="29" t="s">
        <v>48</v>
      </c>
      <c r="E459" s="28" t="s">
        <v>808</v>
      </c>
    </row>
    <row r="460" spans="1:16" ht="25.5" customHeight="1" x14ac:dyDescent="0.2">
      <c r="A460" s="16" t="s">
        <v>44</v>
      </c>
      <c r="B460" s="20" t="s">
        <v>809</v>
      </c>
      <c r="C460" s="20" t="s">
        <v>810</v>
      </c>
      <c r="D460" s="16" t="s">
        <v>23</v>
      </c>
      <c r="E460" s="21" t="s">
        <v>811</v>
      </c>
      <c r="F460" s="22" t="s">
        <v>196</v>
      </c>
      <c r="G460" s="23">
        <v>8.4469999999999992</v>
      </c>
      <c r="H460" s="24"/>
      <c r="I460" s="24">
        <f>ROUND(ROUND(H460,2)*ROUND(G460,3),2)</f>
        <v>0</v>
      </c>
      <c r="O460">
        <f>(I460*21)/100</f>
        <v>0</v>
      </c>
      <c r="P460" t="s">
        <v>22</v>
      </c>
    </row>
    <row r="461" spans="1:16" ht="12.75" customHeight="1" x14ac:dyDescent="0.2">
      <c r="A461" s="25" t="s">
        <v>47</v>
      </c>
      <c r="E461" s="26" t="s">
        <v>23</v>
      </c>
    </row>
    <row r="462" spans="1:16" ht="12.75" customHeight="1" x14ac:dyDescent="0.2">
      <c r="A462" s="29" t="s">
        <v>48</v>
      </c>
      <c r="E462" s="28" t="s">
        <v>23</v>
      </c>
    </row>
    <row r="463" spans="1:16" ht="12.75" customHeight="1" x14ac:dyDescent="0.2">
      <c r="A463" s="16" t="s">
        <v>44</v>
      </c>
      <c r="B463" s="20" t="s">
        <v>812</v>
      </c>
      <c r="C463" s="20" t="s">
        <v>468</v>
      </c>
      <c r="D463" s="16" t="s">
        <v>23</v>
      </c>
      <c r="E463" s="21" t="s">
        <v>469</v>
      </c>
      <c r="F463" s="22" t="s">
        <v>196</v>
      </c>
      <c r="G463" s="23">
        <v>10.552</v>
      </c>
      <c r="H463" s="24"/>
      <c r="I463" s="24">
        <f>ROUND(ROUND(H463,2)*ROUND(G463,3),2)</f>
        <v>0</v>
      </c>
      <c r="O463">
        <f>(I463*21)/100</f>
        <v>0</v>
      </c>
      <c r="P463" t="s">
        <v>22</v>
      </c>
    </row>
    <row r="464" spans="1:16" ht="12.75" customHeight="1" x14ac:dyDescent="0.2">
      <c r="A464" s="25" t="s">
        <v>47</v>
      </c>
      <c r="E464" s="26" t="s">
        <v>813</v>
      </c>
    </row>
    <row r="465" spans="1:16" ht="12.75" customHeight="1" x14ac:dyDescent="0.2">
      <c r="A465" s="29" t="s">
        <v>48</v>
      </c>
      <c r="E465" s="28" t="s">
        <v>814</v>
      </c>
    </row>
    <row r="466" spans="1:16" ht="12.75" customHeight="1" x14ac:dyDescent="0.2">
      <c r="A466" s="16" t="s">
        <v>44</v>
      </c>
      <c r="B466" s="20" t="s">
        <v>815</v>
      </c>
      <c r="C466" s="20" t="s">
        <v>472</v>
      </c>
      <c r="D466" s="16" t="s">
        <v>23</v>
      </c>
      <c r="E466" s="21" t="s">
        <v>473</v>
      </c>
      <c r="F466" s="22" t="s">
        <v>196</v>
      </c>
      <c r="G466" s="23">
        <v>161.77000000000001</v>
      </c>
      <c r="H466" s="24"/>
      <c r="I466" s="24">
        <f>ROUND(ROUND(H466,2)*ROUND(G466,3),2)</f>
        <v>0</v>
      </c>
      <c r="O466">
        <f>(I466*21)/100</f>
        <v>0</v>
      </c>
      <c r="P466" t="s">
        <v>22</v>
      </c>
    </row>
    <row r="467" spans="1:16" ht="12.75" customHeight="1" x14ac:dyDescent="0.2">
      <c r="A467" s="25" t="s">
        <v>47</v>
      </c>
      <c r="E467" s="26" t="s">
        <v>474</v>
      </c>
    </row>
    <row r="468" spans="1:16" ht="12.75" customHeight="1" x14ac:dyDescent="0.2">
      <c r="A468" s="29" t="s">
        <v>48</v>
      </c>
      <c r="E468" s="28" t="s">
        <v>816</v>
      </c>
    </row>
    <row r="469" spans="1:16" ht="12.75" customHeight="1" x14ac:dyDescent="0.2">
      <c r="A469" s="16" t="s">
        <v>44</v>
      </c>
      <c r="B469" s="20" t="s">
        <v>817</v>
      </c>
      <c r="C469" s="20" t="s">
        <v>477</v>
      </c>
      <c r="D469" s="16" t="s">
        <v>23</v>
      </c>
      <c r="E469" s="21" t="s">
        <v>478</v>
      </c>
      <c r="F469" s="22" t="s">
        <v>196</v>
      </c>
      <c r="G469" s="23">
        <v>109.258</v>
      </c>
      <c r="H469" s="24"/>
      <c r="I469" s="24">
        <f>ROUND(ROUND(H469,2)*ROUND(G469,3),2)</f>
        <v>0</v>
      </c>
      <c r="O469">
        <f>(I469*21)/100</f>
        <v>0</v>
      </c>
      <c r="P469" t="s">
        <v>22</v>
      </c>
    </row>
    <row r="470" spans="1:16" ht="12.75" customHeight="1" x14ac:dyDescent="0.2">
      <c r="A470" s="25" t="s">
        <v>47</v>
      </c>
      <c r="E470" s="26" t="s">
        <v>479</v>
      </c>
    </row>
    <row r="471" spans="1:16" ht="12.75" customHeight="1" x14ac:dyDescent="0.2">
      <c r="A471" s="29" t="s">
        <v>48</v>
      </c>
      <c r="E471" s="28" t="s">
        <v>818</v>
      </c>
    </row>
    <row r="472" spans="1:16" ht="12.75" customHeight="1" x14ac:dyDescent="0.2">
      <c r="A472" s="16" t="s">
        <v>44</v>
      </c>
      <c r="B472" s="20" t="s">
        <v>819</v>
      </c>
      <c r="C472" s="20" t="s">
        <v>820</v>
      </c>
      <c r="D472" s="16" t="s">
        <v>23</v>
      </c>
      <c r="E472" s="21" t="s">
        <v>821</v>
      </c>
      <c r="F472" s="22" t="s">
        <v>165</v>
      </c>
      <c r="G472" s="23">
        <v>4.68</v>
      </c>
      <c r="H472" s="24"/>
      <c r="I472" s="24">
        <f>ROUND(ROUND(H472,2)*ROUND(G472,3),2)</f>
        <v>0</v>
      </c>
      <c r="O472">
        <f>(I472*21)/100</f>
        <v>0</v>
      </c>
      <c r="P472" t="s">
        <v>22</v>
      </c>
    </row>
    <row r="473" spans="1:16" ht="12.75" customHeight="1" x14ac:dyDescent="0.2">
      <c r="A473" s="25" t="s">
        <v>47</v>
      </c>
      <c r="E473" s="26" t="s">
        <v>822</v>
      </c>
    </row>
    <row r="474" spans="1:16" ht="12.75" customHeight="1" x14ac:dyDescent="0.2">
      <c r="A474" s="29" t="s">
        <v>48</v>
      </c>
      <c r="E474" s="28" t="s">
        <v>823</v>
      </c>
    </row>
    <row r="475" spans="1:16" ht="25.5" customHeight="1" x14ac:dyDescent="0.2">
      <c r="A475" s="16" t="s">
        <v>44</v>
      </c>
      <c r="B475" s="20" t="s">
        <v>824</v>
      </c>
      <c r="C475" s="20" t="s">
        <v>572</v>
      </c>
      <c r="D475" s="16" t="s">
        <v>355</v>
      </c>
      <c r="E475" s="21" t="s">
        <v>573</v>
      </c>
      <c r="F475" s="22" t="s">
        <v>165</v>
      </c>
      <c r="G475" s="23">
        <v>2.2599999999999998</v>
      </c>
      <c r="H475" s="24"/>
      <c r="I475" s="24">
        <f>ROUND(ROUND(H475,2)*ROUND(G475,3),2)</f>
        <v>0</v>
      </c>
      <c r="O475">
        <f>(I475*21)/100</f>
        <v>0</v>
      </c>
      <c r="P475" t="s">
        <v>22</v>
      </c>
    </row>
    <row r="476" spans="1:16" ht="25.5" customHeight="1" x14ac:dyDescent="0.2">
      <c r="A476" s="25" t="s">
        <v>47</v>
      </c>
      <c r="E476" s="26" t="s">
        <v>825</v>
      </c>
    </row>
    <row r="477" spans="1:16" ht="12.75" customHeight="1" x14ac:dyDescent="0.2">
      <c r="A477" s="29" t="s">
        <v>48</v>
      </c>
      <c r="E477" s="28" t="s">
        <v>826</v>
      </c>
    </row>
    <row r="478" spans="1:16" ht="25.5" customHeight="1" x14ac:dyDescent="0.2">
      <c r="A478" s="16" t="s">
        <v>44</v>
      </c>
      <c r="B478" s="20" t="s">
        <v>827</v>
      </c>
      <c r="C478" s="20" t="s">
        <v>572</v>
      </c>
      <c r="D478" s="16" t="s">
        <v>361</v>
      </c>
      <c r="E478" s="21" t="s">
        <v>573</v>
      </c>
      <c r="F478" s="22" t="s">
        <v>165</v>
      </c>
      <c r="G478" s="23">
        <v>1.7549999999999999</v>
      </c>
      <c r="H478" s="24"/>
      <c r="I478" s="24">
        <f>ROUND(ROUND(H478,2)*ROUND(G478,3),2)</f>
        <v>0</v>
      </c>
      <c r="O478">
        <f>(I478*21)/100</f>
        <v>0</v>
      </c>
      <c r="P478" t="s">
        <v>22</v>
      </c>
    </row>
    <row r="479" spans="1:16" ht="12.75" customHeight="1" x14ac:dyDescent="0.2">
      <c r="A479" s="25" t="s">
        <v>47</v>
      </c>
      <c r="E479" s="26" t="s">
        <v>828</v>
      </c>
    </row>
    <row r="480" spans="1:16" ht="12.75" customHeight="1" x14ac:dyDescent="0.2">
      <c r="A480" s="29" t="s">
        <v>48</v>
      </c>
      <c r="E480" s="28" t="s">
        <v>829</v>
      </c>
    </row>
    <row r="481" spans="1:16" ht="12.75" customHeight="1" x14ac:dyDescent="0.2">
      <c r="A481" s="16" t="s">
        <v>44</v>
      </c>
      <c r="B481" s="20" t="s">
        <v>830</v>
      </c>
      <c r="C481" s="20" t="s">
        <v>481</v>
      </c>
      <c r="D481" s="16" t="s">
        <v>23</v>
      </c>
      <c r="E481" s="21" t="s">
        <v>482</v>
      </c>
      <c r="F481" s="22" t="s">
        <v>196</v>
      </c>
      <c r="G481" s="23">
        <v>13.484029</v>
      </c>
      <c r="H481" s="24"/>
      <c r="I481" s="24">
        <f>ROUND(ROUND(H481,2)*ROUND(G481,3),2)</f>
        <v>0</v>
      </c>
      <c r="O481">
        <f>(I481*21)/100</f>
        <v>0</v>
      </c>
      <c r="P481" t="s">
        <v>22</v>
      </c>
    </row>
    <row r="482" spans="1:16" ht="12.75" customHeight="1" x14ac:dyDescent="0.2">
      <c r="A482" s="25" t="s">
        <v>47</v>
      </c>
      <c r="E482" s="26" t="s">
        <v>831</v>
      </c>
    </row>
    <row r="483" spans="1:16" ht="12.75" customHeight="1" x14ac:dyDescent="0.2">
      <c r="A483" s="27" t="s">
        <v>48</v>
      </c>
      <c r="E483" s="28" t="s">
        <v>23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opLeftCell="B1" zoomScaleNormal="100" workbookViewId="0">
      <pane ySplit="7" topLeftCell="A8" activePane="bottomLeft" state="frozen"/>
      <selection pane="bottomLeft" activeCell="E155" sqref="E155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P2" t="s">
        <v>21</v>
      </c>
    </row>
    <row r="3" spans="1:16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832</v>
      </c>
      <c r="I3" s="32">
        <f>0+I8+I12+I94+I104+I120+I139+I236</f>
        <v>0</v>
      </c>
      <c r="O3" t="s">
        <v>18</v>
      </c>
      <c r="P3" t="s">
        <v>22</v>
      </c>
    </row>
    <row r="4" spans="1:16" ht="15" customHeight="1" x14ac:dyDescent="0.2">
      <c r="A4" t="s">
        <v>16</v>
      </c>
      <c r="B4" s="12" t="s">
        <v>17</v>
      </c>
      <c r="C4" s="65" t="s">
        <v>832</v>
      </c>
      <c r="D4" s="66"/>
      <c r="E4" s="13" t="s">
        <v>833</v>
      </c>
      <c r="F4" s="5"/>
      <c r="G4" s="5"/>
      <c r="H4" s="14"/>
      <c r="I4" s="14"/>
      <c r="O4" t="s">
        <v>19</v>
      </c>
      <c r="P4" t="s">
        <v>22</v>
      </c>
    </row>
    <row r="5" spans="1:16" ht="12.75" customHeight="1" x14ac:dyDescent="0.2">
      <c r="A5" s="63" t="s">
        <v>24</v>
      </c>
      <c r="B5" s="63" t="s">
        <v>26</v>
      </c>
      <c r="C5" s="63" t="s">
        <v>28</v>
      </c>
      <c r="D5" s="63" t="s">
        <v>29</v>
      </c>
      <c r="E5" s="63" t="s">
        <v>30</v>
      </c>
      <c r="F5" s="63" t="s">
        <v>32</v>
      </c>
      <c r="G5" s="63" t="s">
        <v>34</v>
      </c>
      <c r="H5" s="63" t="s">
        <v>36</v>
      </c>
      <c r="I5" s="63"/>
      <c r="O5" t="s">
        <v>20</v>
      </c>
      <c r="P5" t="s">
        <v>22</v>
      </c>
    </row>
    <row r="6" spans="1:16" ht="12.75" customHeight="1" x14ac:dyDescent="0.2">
      <c r="A6" s="63"/>
      <c r="B6" s="63"/>
      <c r="C6" s="63"/>
      <c r="D6" s="63"/>
      <c r="E6" s="63"/>
      <c r="F6" s="63"/>
      <c r="G6" s="63"/>
      <c r="H6" s="11" t="s">
        <v>37</v>
      </c>
      <c r="I6" s="11" t="s">
        <v>39</v>
      </c>
    </row>
    <row r="7" spans="1:16" ht="12.75" customHeight="1" x14ac:dyDescent="0.2">
      <c r="A7" s="11" t="s">
        <v>25</v>
      </c>
      <c r="B7" s="11" t="s">
        <v>27</v>
      </c>
      <c r="C7" s="11" t="s">
        <v>22</v>
      </c>
      <c r="D7" s="11" t="s">
        <v>21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6" ht="12.75" customHeight="1" x14ac:dyDescent="0.2">
      <c r="A8" s="14" t="s">
        <v>41</v>
      </c>
      <c r="B8" s="14"/>
      <c r="C8" s="17" t="s">
        <v>25</v>
      </c>
      <c r="D8" s="14"/>
      <c r="E8" s="18" t="s">
        <v>136</v>
      </c>
      <c r="F8" s="14"/>
      <c r="G8" s="14"/>
      <c r="H8" s="14"/>
      <c r="I8" s="19">
        <f>0+I9</f>
        <v>0</v>
      </c>
    </row>
    <row r="9" spans="1:16" ht="12.75" customHeight="1" x14ac:dyDescent="0.2">
      <c r="A9" s="16" t="s">
        <v>44</v>
      </c>
      <c r="B9" s="20" t="s">
        <v>27</v>
      </c>
      <c r="C9" s="20" t="s">
        <v>137</v>
      </c>
      <c r="D9" s="16" t="s">
        <v>23</v>
      </c>
      <c r="E9" s="21" t="s">
        <v>138</v>
      </c>
      <c r="F9" s="22" t="s">
        <v>139</v>
      </c>
      <c r="G9" s="23">
        <v>1</v>
      </c>
      <c r="H9" s="24"/>
      <c r="I9" s="24">
        <f>ROUND(ROUND(H9,2)*ROUND(G9,3),2)</f>
        <v>0</v>
      </c>
      <c r="O9">
        <f>(I9*21)/100</f>
        <v>0</v>
      </c>
      <c r="P9" t="s">
        <v>22</v>
      </c>
    </row>
    <row r="10" spans="1:16" ht="12.75" customHeight="1" x14ac:dyDescent="0.2">
      <c r="A10" s="25" t="s">
        <v>47</v>
      </c>
      <c r="E10" s="26" t="s">
        <v>140</v>
      </c>
    </row>
    <row r="11" spans="1:16" ht="12.75" customHeight="1" x14ac:dyDescent="0.2">
      <c r="A11" s="27" t="s">
        <v>48</v>
      </c>
      <c r="E11" s="28" t="s">
        <v>23</v>
      </c>
    </row>
    <row r="12" spans="1:16" ht="12.75" customHeight="1" x14ac:dyDescent="0.2">
      <c r="A12" s="5" t="s">
        <v>41</v>
      </c>
      <c r="B12" s="5"/>
      <c r="C12" s="30" t="s">
        <v>27</v>
      </c>
      <c r="D12" s="5"/>
      <c r="E12" s="18" t="s">
        <v>141</v>
      </c>
      <c r="F12" s="5"/>
      <c r="G12" s="5"/>
      <c r="H12" s="5"/>
      <c r="I12" s="31">
        <f>0+I13+I16+I19+I22+I25+I28+I31+I34+I37+I40+I43+I46+I49+I52+I55+I58+I61+I64+I67+I70+I73+I76+I79+I82+I85+I88+I91</f>
        <v>0</v>
      </c>
    </row>
    <row r="13" spans="1:16" ht="12.75" customHeight="1" x14ac:dyDescent="0.2">
      <c r="A13" s="16" t="s">
        <v>44</v>
      </c>
      <c r="B13" s="20" t="s">
        <v>22</v>
      </c>
      <c r="C13" s="20" t="s">
        <v>834</v>
      </c>
      <c r="D13" s="16" t="s">
        <v>23</v>
      </c>
      <c r="E13" s="21" t="s">
        <v>835</v>
      </c>
      <c r="F13" s="22" t="s">
        <v>144</v>
      </c>
      <c r="G13" s="23">
        <v>11.824999999999999</v>
      </c>
      <c r="H13" s="24"/>
      <c r="I13" s="24">
        <f>ROUND(ROUND(H13,2)*ROUND(G13,3),2)</f>
        <v>0</v>
      </c>
      <c r="O13">
        <f>(I13*21)/100</f>
        <v>0</v>
      </c>
      <c r="P13" t="s">
        <v>22</v>
      </c>
    </row>
    <row r="14" spans="1:16" ht="12.75" customHeight="1" x14ac:dyDescent="0.2">
      <c r="A14" s="25" t="s">
        <v>47</v>
      </c>
      <c r="E14" s="26" t="s">
        <v>23</v>
      </c>
    </row>
    <row r="15" spans="1:16" ht="12.75" customHeight="1" x14ac:dyDescent="0.2">
      <c r="A15" s="29" t="s">
        <v>48</v>
      </c>
      <c r="E15" s="28" t="s">
        <v>836</v>
      </c>
    </row>
    <row r="16" spans="1:16" ht="12.75" customHeight="1" x14ac:dyDescent="0.2">
      <c r="A16" s="16" t="s">
        <v>44</v>
      </c>
      <c r="B16" s="20" t="s">
        <v>21</v>
      </c>
      <c r="C16" s="20" t="s">
        <v>491</v>
      </c>
      <c r="D16" s="16" t="s">
        <v>23</v>
      </c>
      <c r="E16" s="21" t="s">
        <v>492</v>
      </c>
      <c r="F16" s="22" t="s">
        <v>144</v>
      </c>
      <c r="G16" s="23">
        <v>14.63</v>
      </c>
      <c r="H16" s="24"/>
      <c r="I16" s="24">
        <f>ROUND(ROUND(H16,2)*ROUND(G16,3),2)</f>
        <v>0</v>
      </c>
      <c r="O16">
        <f>(I16*21)/100</f>
        <v>0</v>
      </c>
      <c r="P16" t="s">
        <v>22</v>
      </c>
    </row>
    <row r="17" spans="1:16" ht="12.75" customHeight="1" x14ac:dyDescent="0.2">
      <c r="A17" s="25" t="s">
        <v>47</v>
      </c>
      <c r="E17" s="26" t="s">
        <v>23</v>
      </c>
    </row>
    <row r="18" spans="1:16" ht="12.75" customHeight="1" x14ac:dyDescent="0.2">
      <c r="A18" s="29" t="s">
        <v>48</v>
      </c>
      <c r="E18" s="28" t="s">
        <v>23</v>
      </c>
    </row>
    <row r="19" spans="1:16" ht="25.5" customHeight="1" x14ac:dyDescent="0.2">
      <c r="A19" s="16" t="s">
        <v>44</v>
      </c>
      <c r="B19" s="20" t="s">
        <v>31</v>
      </c>
      <c r="C19" s="20" t="s">
        <v>148</v>
      </c>
      <c r="D19" s="16" t="s">
        <v>23</v>
      </c>
      <c r="E19" s="21" t="s">
        <v>149</v>
      </c>
      <c r="F19" s="22" t="s">
        <v>144</v>
      </c>
      <c r="G19" s="23">
        <v>23.65</v>
      </c>
      <c r="H19" s="24"/>
      <c r="I19" s="24">
        <f>ROUND(ROUND(H19,2)*ROUND(G19,3),2)</f>
        <v>0</v>
      </c>
      <c r="O19">
        <f>(I19*21)/100</f>
        <v>0</v>
      </c>
      <c r="P19" t="s">
        <v>22</v>
      </c>
    </row>
    <row r="20" spans="1:16" ht="12.75" customHeight="1" x14ac:dyDescent="0.2">
      <c r="A20" s="25" t="s">
        <v>47</v>
      </c>
      <c r="E20" s="26" t="s">
        <v>837</v>
      </c>
    </row>
    <row r="21" spans="1:16" ht="12.75" customHeight="1" x14ac:dyDescent="0.2">
      <c r="A21" s="29" t="s">
        <v>48</v>
      </c>
      <c r="E21" s="28" t="s">
        <v>838</v>
      </c>
    </row>
    <row r="22" spans="1:16" ht="12.75" customHeight="1" x14ac:dyDescent="0.2">
      <c r="A22" s="16" t="s">
        <v>44</v>
      </c>
      <c r="B22" s="20" t="s">
        <v>33</v>
      </c>
      <c r="C22" s="20" t="s">
        <v>151</v>
      </c>
      <c r="D22" s="16" t="s">
        <v>23</v>
      </c>
      <c r="E22" s="21" t="s">
        <v>152</v>
      </c>
      <c r="F22" s="22" t="s">
        <v>153</v>
      </c>
      <c r="G22" s="23">
        <v>15</v>
      </c>
      <c r="H22" s="24"/>
      <c r="I22" s="24">
        <f>ROUND(ROUND(H22,2)*ROUND(G22,3),2)</f>
        <v>0</v>
      </c>
      <c r="O22">
        <f>(I22*21)/100</f>
        <v>0</v>
      </c>
      <c r="P22" t="s">
        <v>22</v>
      </c>
    </row>
    <row r="23" spans="1:16" ht="12.75" customHeight="1" x14ac:dyDescent="0.2">
      <c r="A23" s="25" t="s">
        <v>47</v>
      </c>
      <c r="E23" s="26" t="s">
        <v>154</v>
      </c>
    </row>
    <row r="24" spans="1:16" ht="12.75" customHeight="1" x14ac:dyDescent="0.2">
      <c r="A24" s="29" t="s">
        <v>48</v>
      </c>
      <c r="E24" s="28" t="s">
        <v>23</v>
      </c>
    </row>
    <row r="25" spans="1:16" ht="12.75" customHeight="1" x14ac:dyDescent="0.2">
      <c r="A25" s="16" t="s">
        <v>44</v>
      </c>
      <c r="B25" s="20" t="s">
        <v>35</v>
      </c>
      <c r="C25" s="20" t="s">
        <v>155</v>
      </c>
      <c r="D25" s="16" t="s">
        <v>23</v>
      </c>
      <c r="E25" s="21" t="s">
        <v>156</v>
      </c>
      <c r="F25" s="22" t="s">
        <v>157</v>
      </c>
      <c r="G25" s="23">
        <v>10</v>
      </c>
      <c r="H25" s="24"/>
      <c r="I25" s="24">
        <f>ROUND(ROUND(H25,2)*ROUND(G25,3),2)</f>
        <v>0</v>
      </c>
      <c r="O25">
        <f>(I25*21)/100</f>
        <v>0</v>
      </c>
      <c r="P25" t="s">
        <v>22</v>
      </c>
    </row>
    <row r="26" spans="1:16" ht="12.75" customHeight="1" x14ac:dyDescent="0.2">
      <c r="A26" s="25" t="s">
        <v>47</v>
      </c>
      <c r="E26" s="26" t="s">
        <v>23</v>
      </c>
    </row>
    <row r="27" spans="1:16" ht="12.75" customHeight="1" x14ac:dyDescent="0.2">
      <c r="A27" s="29" t="s">
        <v>48</v>
      </c>
      <c r="E27" s="28" t="s">
        <v>23</v>
      </c>
    </row>
    <row r="28" spans="1:16" ht="12.75" customHeight="1" x14ac:dyDescent="0.2">
      <c r="A28" s="16" t="s">
        <v>44</v>
      </c>
      <c r="B28" s="20" t="s">
        <v>65</v>
      </c>
      <c r="C28" s="20" t="s">
        <v>163</v>
      </c>
      <c r="D28" s="16" t="s">
        <v>23</v>
      </c>
      <c r="E28" s="21" t="s">
        <v>164</v>
      </c>
      <c r="F28" s="22" t="s">
        <v>165</v>
      </c>
      <c r="G28" s="23">
        <v>2</v>
      </c>
      <c r="H28" s="24"/>
      <c r="I28" s="24">
        <f>ROUND(ROUND(H28,2)*ROUND(G28,3),2)</f>
        <v>0</v>
      </c>
      <c r="O28">
        <f>(I28*21)/100</f>
        <v>0</v>
      </c>
      <c r="P28" t="s">
        <v>22</v>
      </c>
    </row>
    <row r="29" spans="1:16" ht="12.75" customHeight="1" x14ac:dyDescent="0.2">
      <c r="A29" s="25" t="s">
        <v>47</v>
      </c>
      <c r="E29" s="26" t="s">
        <v>23</v>
      </c>
    </row>
    <row r="30" spans="1:16" ht="12.75" customHeight="1" x14ac:dyDescent="0.2">
      <c r="A30" s="29" t="s">
        <v>48</v>
      </c>
      <c r="E30" s="28" t="s">
        <v>839</v>
      </c>
    </row>
    <row r="31" spans="1:16" ht="12.75" customHeight="1" x14ac:dyDescent="0.2">
      <c r="A31" s="16" t="s">
        <v>44</v>
      </c>
      <c r="B31" s="20" t="s">
        <v>68</v>
      </c>
      <c r="C31" s="20" t="s">
        <v>599</v>
      </c>
      <c r="D31" s="16" t="s">
        <v>23</v>
      </c>
      <c r="E31" s="21" t="s">
        <v>600</v>
      </c>
      <c r="F31" s="22" t="s">
        <v>165</v>
      </c>
      <c r="G31" s="23">
        <v>10.128</v>
      </c>
      <c r="H31" s="24"/>
      <c r="I31" s="24">
        <f>ROUND(ROUND(H31,2)*ROUND(G31,3),2)</f>
        <v>0</v>
      </c>
      <c r="O31">
        <f>(I31*21)/100</f>
        <v>0</v>
      </c>
      <c r="P31" t="s">
        <v>22</v>
      </c>
    </row>
    <row r="32" spans="1:16" ht="12.75" customHeight="1" x14ac:dyDescent="0.2">
      <c r="A32" s="25" t="s">
        <v>47</v>
      </c>
      <c r="E32" s="26" t="s">
        <v>840</v>
      </c>
    </row>
    <row r="33" spans="1:16" ht="25.5" customHeight="1" x14ac:dyDescent="0.2">
      <c r="A33" s="29" t="s">
        <v>48</v>
      </c>
      <c r="E33" s="28" t="s">
        <v>841</v>
      </c>
    </row>
    <row r="34" spans="1:16" ht="12.75" customHeight="1" x14ac:dyDescent="0.2">
      <c r="A34" s="16" t="s">
        <v>44</v>
      </c>
      <c r="B34" s="20" t="s">
        <v>38</v>
      </c>
      <c r="C34" s="20" t="s">
        <v>603</v>
      </c>
      <c r="D34" s="16" t="s">
        <v>23</v>
      </c>
      <c r="E34" s="21" t="s">
        <v>604</v>
      </c>
      <c r="F34" s="22" t="s">
        <v>165</v>
      </c>
      <c r="G34" s="23">
        <v>5.0640000000000001</v>
      </c>
      <c r="H34" s="24"/>
      <c r="I34" s="24">
        <f>ROUND(ROUND(H34,2)*ROUND(G34,3),2)</f>
        <v>0</v>
      </c>
      <c r="O34">
        <f>(I34*21)/100</f>
        <v>0</v>
      </c>
      <c r="P34" t="s">
        <v>22</v>
      </c>
    </row>
    <row r="35" spans="1:16" ht="12.75" customHeight="1" x14ac:dyDescent="0.2">
      <c r="A35" s="25" t="s">
        <v>47</v>
      </c>
      <c r="E35" s="26" t="s">
        <v>23</v>
      </c>
    </row>
    <row r="36" spans="1:16" ht="12.75" customHeight="1" x14ac:dyDescent="0.2">
      <c r="A36" s="29" t="s">
        <v>48</v>
      </c>
      <c r="E36" s="28" t="s">
        <v>842</v>
      </c>
    </row>
    <row r="37" spans="1:16" ht="12.75" customHeight="1" x14ac:dyDescent="0.2">
      <c r="A37" s="16" t="s">
        <v>44</v>
      </c>
      <c r="B37" s="20" t="s">
        <v>40</v>
      </c>
      <c r="C37" s="20" t="s">
        <v>606</v>
      </c>
      <c r="D37" s="16" t="s">
        <v>23</v>
      </c>
      <c r="E37" s="21" t="s">
        <v>607</v>
      </c>
      <c r="F37" s="22" t="s">
        <v>165</v>
      </c>
      <c r="G37" s="23">
        <v>10.128</v>
      </c>
      <c r="H37" s="24"/>
      <c r="I37" s="24">
        <f>ROUND(ROUND(H37,2)*ROUND(G37,3),2)</f>
        <v>0</v>
      </c>
      <c r="O37">
        <f>(I37*21)/100</f>
        <v>0</v>
      </c>
      <c r="P37" t="s">
        <v>22</v>
      </c>
    </row>
    <row r="38" spans="1:16" ht="12.75" customHeight="1" x14ac:dyDescent="0.2">
      <c r="A38" s="25" t="s">
        <v>47</v>
      </c>
      <c r="E38" s="26" t="s">
        <v>840</v>
      </c>
    </row>
    <row r="39" spans="1:16" ht="25.5" customHeight="1" x14ac:dyDescent="0.2">
      <c r="A39" s="29" t="s">
        <v>48</v>
      </c>
      <c r="E39" s="28" t="s">
        <v>841</v>
      </c>
    </row>
    <row r="40" spans="1:16" ht="12.75" customHeight="1" x14ac:dyDescent="0.2">
      <c r="A40" s="16" t="s">
        <v>44</v>
      </c>
      <c r="B40" s="20" t="s">
        <v>80</v>
      </c>
      <c r="C40" s="20" t="s">
        <v>608</v>
      </c>
      <c r="D40" s="16" t="s">
        <v>23</v>
      </c>
      <c r="E40" s="21" t="s">
        <v>609</v>
      </c>
      <c r="F40" s="22" t="s">
        <v>165</v>
      </c>
      <c r="G40" s="23">
        <v>5.0640000000000001</v>
      </c>
      <c r="H40" s="24"/>
      <c r="I40" s="24">
        <f>ROUND(ROUND(H40,2)*ROUND(G40,3),2)</f>
        <v>0</v>
      </c>
      <c r="O40">
        <f>(I40*21)/100</f>
        <v>0</v>
      </c>
      <c r="P40" t="s">
        <v>22</v>
      </c>
    </row>
    <row r="41" spans="1:16" ht="12.75" customHeight="1" x14ac:dyDescent="0.2">
      <c r="A41" s="25" t="s">
        <v>47</v>
      </c>
      <c r="E41" s="26" t="s">
        <v>23</v>
      </c>
    </row>
    <row r="42" spans="1:16" ht="12.75" customHeight="1" x14ac:dyDescent="0.2">
      <c r="A42" s="29" t="s">
        <v>48</v>
      </c>
      <c r="E42" s="28" t="s">
        <v>842</v>
      </c>
    </row>
    <row r="43" spans="1:16" ht="12.75" customHeight="1" x14ac:dyDescent="0.2">
      <c r="A43" s="16" t="s">
        <v>44</v>
      </c>
      <c r="B43" s="20" t="s">
        <v>84</v>
      </c>
      <c r="C43" s="20" t="s">
        <v>843</v>
      </c>
      <c r="D43" s="16" t="s">
        <v>23</v>
      </c>
      <c r="E43" s="21" t="s">
        <v>844</v>
      </c>
      <c r="F43" s="22" t="s">
        <v>165</v>
      </c>
      <c r="G43" s="23">
        <v>1.6279999999999999</v>
      </c>
      <c r="H43" s="24"/>
      <c r="I43" s="24">
        <f>ROUND(ROUND(H43,2)*ROUND(G43,3),2)</f>
        <v>0</v>
      </c>
      <c r="O43">
        <f>(I43*21)/100</f>
        <v>0</v>
      </c>
      <c r="P43" t="s">
        <v>22</v>
      </c>
    </row>
    <row r="44" spans="1:16" ht="12.75" customHeight="1" x14ac:dyDescent="0.2">
      <c r="A44" s="25" t="s">
        <v>47</v>
      </c>
      <c r="E44" s="26" t="s">
        <v>23</v>
      </c>
    </row>
    <row r="45" spans="1:16" ht="12.75" customHeight="1" x14ac:dyDescent="0.2">
      <c r="A45" s="29" t="s">
        <v>48</v>
      </c>
      <c r="E45" s="28" t="s">
        <v>845</v>
      </c>
    </row>
    <row r="46" spans="1:16" ht="12.75" customHeight="1" x14ac:dyDescent="0.2">
      <c r="A46" s="16" t="s">
        <v>44</v>
      </c>
      <c r="B46" s="20" t="s">
        <v>88</v>
      </c>
      <c r="C46" s="20" t="s">
        <v>173</v>
      </c>
      <c r="D46" s="16" t="s">
        <v>23</v>
      </c>
      <c r="E46" s="21" t="s">
        <v>174</v>
      </c>
      <c r="F46" s="22" t="s">
        <v>165</v>
      </c>
      <c r="G46" s="23">
        <v>0.81399999999999995</v>
      </c>
      <c r="H46" s="24"/>
      <c r="I46" s="24">
        <f>ROUND(ROUND(H46,2)*ROUND(G46,3),2)</f>
        <v>0</v>
      </c>
      <c r="O46">
        <f>(I46*21)/100</f>
        <v>0</v>
      </c>
      <c r="P46" t="s">
        <v>22</v>
      </c>
    </row>
    <row r="47" spans="1:16" ht="12.75" customHeight="1" x14ac:dyDescent="0.2">
      <c r="A47" s="25" t="s">
        <v>47</v>
      </c>
      <c r="E47" s="26" t="s">
        <v>23</v>
      </c>
    </row>
    <row r="48" spans="1:16" ht="12.75" customHeight="1" x14ac:dyDescent="0.2">
      <c r="A48" s="29" t="s">
        <v>48</v>
      </c>
      <c r="E48" s="28" t="s">
        <v>846</v>
      </c>
    </row>
    <row r="49" spans="1:16" ht="12.75" customHeight="1" x14ac:dyDescent="0.2">
      <c r="A49" s="16" t="s">
        <v>44</v>
      </c>
      <c r="B49" s="20" t="s">
        <v>90</v>
      </c>
      <c r="C49" s="20" t="s">
        <v>176</v>
      </c>
      <c r="D49" s="16" t="s">
        <v>23</v>
      </c>
      <c r="E49" s="21" t="s">
        <v>177</v>
      </c>
      <c r="F49" s="22" t="s">
        <v>165</v>
      </c>
      <c r="G49" s="23">
        <v>1.6279999999999999</v>
      </c>
      <c r="H49" s="24"/>
      <c r="I49" s="24">
        <f>ROUND(ROUND(H49,2)*ROUND(G49,3),2)</f>
        <v>0</v>
      </c>
      <c r="O49">
        <f>(I49*21)/100</f>
        <v>0</v>
      </c>
      <c r="P49" t="s">
        <v>22</v>
      </c>
    </row>
    <row r="50" spans="1:16" ht="12.75" customHeight="1" x14ac:dyDescent="0.2">
      <c r="A50" s="25" t="s">
        <v>47</v>
      </c>
      <c r="E50" s="26" t="s">
        <v>23</v>
      </c>
    </row>
    <row r="51" spans="1:16" ht="12.75" customHeight="1" x14ac:dyDescent="0.2">
      <c r="A51" s="29" t="s">
        <v>48</v>
      </c>
      <c r="E51" s="28" t="s">
        <v>845</v>
      </c>
    </row>
    <row r="52" spans="1:16" ht="12.75" customHeight="1" x14ac:dyDescent="0.2">
      <c r="A52" s="16" t="s">
        <v>44</v>
      </c>
      <c r="B52" s="20" t="s">
        <v>94</v>
      </c>
      <c r="C52" s="20" t="s">
        <v>178</v>
      </c>
      <c r="D52" s="16" t="s">
        <v>23</v>
      </c>
      <c r="E52" s="21" t="s">
        <v>179</v>
      </c>
      <c r="F52" s="22" t="s">
        <v>165</v>
      </c>
      <c r="G52" s="23">
        <v>0.81399999999999995</v>
      </c>
      <c r="H52" s="24"/>
      <c r="I52" s="24">
        <f>ROUND(ROUND(H52,2)*ROUND(G52,3),2)</f>
        <v>0</v>
      </c>
      <c r="O52">
        <f>(I52*21)/100</f>
        <v>0</v>
      </c>
      <c r="P52" t="s">
        <v>22</v>
      </c>
    </row>
    <row r="53" spans="1:16" ht="12.75" customHeight="1" x14ac:dyDescent="0.2">
      <c r="A53" s="25" t="s">
        <v>47</v>
      </c>
      <c r="E53" s="26" t="s">
        <v>23</v>
      </c>
    </row>
    <row r="54" spans="1:16" ht="12.75" customHeight="1" x14ac:dyDescent="0.2">
      <c r="A54" s="29" t="s">
        <v>48</v>
      </c>
      <c r="E54" s="28" t="s">
        <v>846</v>
      </c>
    </row>
    <row r="55" spans="1:16" ht="12.75" customHeight="1" x14ac:dyDescent="0.2">
      <c r="A55" s="16" t="s">
        <v>44</v>
      </c>
      <c r="B55" s="20" t="s">
        <v>100</v>
      </c>
      <c r="C55" s="20" t="s">
        <v>847</v>
      </c>
      <c r="D55" s="16" t="s">
        <v>227</v>
      </c>
      <c r="E55" s="21" t="s">
        <v>848</v>
      </c>
      <c r="F55" s="22" t="s">
        <v>160</v>
      </c>
      <c r="G55" s="23">
        <v>32</v>
      </c>
      <c r="H55" s="24"/>
      <c r="I55" s="24">
        <f>ROUND(ROUND(H55,2)*ROUND(G55,3),2)</f>
        <v>0</v>
      </c>
      <c r="O55">
        <f>(I55*21)/100</f>
        <v>0</v>
      </c>
      <c r="P55" t="s">
        <v>22</v>
      </c>
    </row>
    <row r="56" spans="1:16" ht="12.75" customHeight="1" x14ac:dyDescent="0.2">
      <c r="A56" s="25" t="s">
        <v>47</v>
      </c>
      <c r="E56" s="26" t="s">
        <v>23</v>
      </c>
    </row>
    <row r="57" spans="1:16" ht="12.75" customHeight="1" x14ac:dyDescent="0.2">
      <c r="A57" s="29" t="s">
        <v>48</v>
      </c>
      <c r="E57" s="28" t="s">
        <v>23</v>
      </c>
    </row>
    <row r="58" spans="1:16" ht="12.75" customHeight="1" x14ac:dyDescent="0.2">
      <c r="A58" s="16" t="s">
        <v>204</v>
      </c>
      <c r="B58" s="20" t="s">
        <v>103</v>
      </c>
      <c r="C58" s="20" t="s">
        <v>849</v>
      </c>
      <c r="D58" s="16" t="s">
        <v>23</v>
      </c>
      <c r="E58" s="21" t="s">
        <v>850</v>
      </c>
      <c r="F58" s="22" t="s">
        <v>160</v>
      </c>
      <c r="G58" s="23">
        <v>32</v>
      </c>
      <c r="H58" s="24"/>
      <c r="I58" s="24">
        <f>ROUND(ROUND(H58,2)*ROUND(G58,3),2)</f>
        <v>0</v>
      </c>
      <c r="O58">
        <f>(I58*21)/100</f>
        <v>0</v>
      </c>
      <c r="P58" t="s">
        <v>22</v>
      </c>
    </row>
    <row r="59" spans="1:16" ht="12.75" customHeight="1" x14ac:dyDescent="0.2">
      <c r="A59" s="25" t="s">
        <v>47</v>
      </c>
      <c r="E59" s="26" t="s">
        <v>617</v>
      </c>
    </row>
    <row r="60" spans="1:16" ht="12.75" customHeight="1" x14ac:dyDescent="0.2">
      <c r="A60" s="29" t="s">
        <v>48</v>
      </c>
      <c r="E60" s="28" t="s">
        <v>23</v>
      </c>
    </row>
    <row r="61" spans="1:16" ht="12.75" customHeight="1" x14ac:dyDescent="0.2">
      <c r="A61" s="16" t="s">
        <v>44</v>
      </c>
      <c r="B61" s="20" t="s">
        <v>107</v>
      </c>
      <c r="C61" s="20" t="s">
        <v>618</v>
      </c>
      <c r="D61" s="16" t="s">
        <v>227</v>
      </c>
      <c r="E61" s="21" t="s">
        <v>619</v>
      </c>
      <c r="F61" s="22" t="s">
        <v>144</v>
      </c>
      <c r="G61" s="23">
        <v>40</v>
      </c>
      <c r="H61" s="24"/>
      <c r="I61" s="24">
        <f>ROUND(ROUND(H61,2)*ROUND(G61,3),2)</f>
        <v>0</v>
      </c>
      <c r="O61">
        <f>(I61*21)/100</f>
        <v>0</v>
      </c>
      <c r="P61" t="s">
        <v>22</v>
      </c>
    </row>
    <row r="62" spans="1:16" ht="12.75" customHeight="1" x14ac:dyDescent="0.2">
      <c r="A62" s="25" t="s">
        <v>47</v>
      </c>
      <c r="E62" s="26" t="s">
        <v>840</v>
      </c>
    </row>
    <row r="63" spans="1:16" ht="12.75" customHeight="1" x14ac:dyDescent="0.2">
      <c r="A63" s="29" t="s">
        <v>48</v>
      </c>
      <c r="E63" s="28" t="s">
        <v>851</v>
      </c>
    </row>
    <row r="64" spans="1:16" ht="12.75" customHeight="1" x14ac:dyDescent="0.2">
      <c r="A64" s="16" t="s">
        <v>44</v>
      </c>
      <c r="B64" s="20" t="s">
        <v>112</v>
      </c>
      <c r="C64" s="20" t="s">
        <v>621</v>
      </c>
      <c r="D64" s="16" t="s">
        <v>227</v>
      </c>
      <c r="E64" s="21" t="s">
        <v>622</v>
      </c>
      <c r="F64" s="22" t="s">
        <v>144</v>
      </c>
      <c r="G64" s="23">
        <v>40</v>
      </c>
      <c r="H64" s="24"/>
      <c r="I64" s="24">
        <f>ROUND(ROUND(H64,2)*ROUND(G64,3),2)</f>
        <v>0</v>
      </c>
      <c r="O64">
        <f>(I64*21)/100</f>
        <v>0</v>
      </c>
      <c r="P64" t="s">
        <v>22</v>
      </c>
    </row>
    <row r="65" spans="1:16" ht="12.75" customHeight="1" x14ac:dyDescent="0.2">
      <c r="A65" s="25" t="s">
        <v>47</v>
      </c>
      <c r="E65" s="26" t="s">
        <v>840</v>
      </c>
    </row>
    <row r="66" spans="1:16" ht="12.75" customHeight="1" x14ac:dyDescent="0.2">
      <c r="A66" s="29" t="s">
        <v>48</v>
      </c>
      <c r="E66" s="28" t="s">
        <v>851</v>
      </c>
    </row>
    <row r="67" spans="1:16" ht="25.5" customHeight="1" x14ac:dyDescent="0.2">
      <c r="A67" s="16" t="s">
        <v>44</v>
      </c>
      <c r="B67" s="20" t="s">
        <v>118</v>
      </c>
      <c r="C67" s="20" t="s">
        <v>180</v>
      </c>
      <c r="D67" s="16" t="s">
        <v>23</v>
      </c>
      <c r="E67" s="21" t="s">
        <v>181</v>
      </c>
      <c r="F67" s="22" t="s">
        <v>144</v>
      </c>
      <c r="G67" s="23">
        <v>13.6</v>
      </c>
      <c r="H67" s="24"/>
      <c r="I67" s="24">
        <f>ROUND(ROUND(H67,2)*ROUND(G67,3),2)</f>
        <v>0</v>
      </c>
      <c r="O67">
        <f>(I67*21)/100</f>
        <v>0</v>
      </c>
      <c r="P67" t="s">
        <v>22</v>
      </c>
    </row>
    <row r="68" spans="1:16" ht="12.75" customHeight="1" x14ac:dyDescent="0.2">
      <c r="A68" s="25" t="s">
        <v>47</v>
      </c>
      <c r="E68" s="26" t="s">
        <v>23</v>
      </c>
    </row>
    <row r="69" spans="1:16" ht="12.75" customHeight="1" x14ac:dyDescent="0.2">
      <c r="A69" s="29" t="s">
        <v>48</v>
      </c>
      <c r="E69" s="28" t="s">
        <v>852</v>
      </c>
    </row>
    <row r="70" spans="1:16" ht="25.5" customHeight="1" x14ac:dyDescent="0.2">
      <c r="A70" s="16" t="s">
        <v>44</v>
      </c>
      <c r="B70" s="20" t="s">
        <v>123</v>
      </c>
      <c r="C70" s="20" t="s">
        <v>183</v>
      </c>
      <c r="D70" s="16" t="s">
        <v>23</v>
      </c>
      <c r="E70" s="21" t="s">
        <v>184</v>
      </c>
      <c r="F70" s="22" t="s">
        <v>144</v>
      </c>
      <c r="G70" s="23">
        <v>13.6</v>
      </c>
      <c r="H70" s="24"/>
      <c r="I70" s="24">
        <f>ROUND(ROUND(H70,2)*ROUND(G70,3),2)</f>
        <v>0</v>
      </c>
      <c r="O70">
        <f>(I70*21)/100</f>
        <v>0</v>
      </c>
      <c r="P70" t="s">
        <v>22</v>
      </c>
    </row>
    <row r="71" spans="1:16" ht="12.75" customHeight="1" x14ac:dyDescent="0.2">
      <c r="A71" s="25" t="s">
        <v>47</v>
      </c>
      <c r="E71" s="26" t="s">
        <v>23</v>
      </c>
    </row>
    <row r="72" spans="1:16" ht="12.75" customHeight="1" x14ac:dyDescent="0.2">
      <c r="A72" s="29" t="s">
        <v>48</v>
      </c>
      <c r="E72" s="28" t="s">
        <v>852</v>
      </c>
    </row>
    <row r="73" spans="1:16" ht="12.75" customHeight="1" x14ac:dyDescent="0.2">
      <c r="A73" s="16" t="s">
        <v>44</v>
      </c>
      <c r="B73" s="20" t="s">
        <v>127</v>
      </c>
      <c r="C73" s="20" t="s">
        <v>185</v>
      </c>
      <c r="D73" s="16" t="s">
        <v>23</v>
      </c>
      <c r="E73" s="21" t="s">
        <v>186</v>
      </c>
      <c r="F73" s="22" t="s">
        <v>165</v>
      </c>
      <c r="G73" s="23">
        <v>23.512</v>
      </c>
      <c r="H73" s="24"/>
      <c r="I73" s="24">
        <f>ROUND(ROUND(H73,2)*ROUND(G73,3),2)</f>
        <v>0</v>
      </c>
      <c r="O73">
        <f>(I73*21)/100</f>
        <v>0</v>
      </c>
      <c r="P73" t="s">
        <v>22</v>
      </c>
    </row>
    <row r="74" spans="1:16" ht="12.75" customHeight="1" x14ac:dyDescent="0.2">
      <c r="A74" s="25" t="s">
        <v>47</v>
      </c>
      <c r="E74" s="26" t="s">
        <v>23</v>
      </c>
    </row>
    <row r="75" spans="1:16" ht="12.75" customHeight="1" x14ac:dyDescent="0.2">
      <c r="A75" s="29" t="s">
        <v>48</v>
      </c>
      <c r="E75" s="28" t="s">
        <v>853</v>
      </c>
    </row>
    <row r="76" spans="1:16" ht="12.75" customHeight="1" x14ac:dyDescent="0.2">
      <c r="A76" s="16" t="s">
        <v>44</v>
      </c>
      <c r="B76" s="20" t="s">
        <v>131</v>
      </c>
      <c r="C76" s="20" t="s">
        <v>188</v>
      </c>
      <c r="D76" s="16" t="s">
        <v>23</v>
      </c>
      <c r="E76" s="21" t="s">
        <v>189</v>
      </c>
      <c r="F76" s="22" t="s">
        <v>165</v>
      </c>
      <c r="G76" s="23">
        <v>0.48799999999999999</v>
      </c>
      <c r="H76" s="24"/>
      <c r="I76" s="24">
        <f>ROUND(ROUND(H76,2)*ROUND(G76,3),2)</f>
        <v>0</v>
      </c>
      <c r="O76">
        <f>(I76*21)/100</f>
        <v>0</v>
      </c>
      <c r="P76" t="s">
        <v>22</v>
      </c>
    </row>
    <row r="77" spans="1:16" ht="12.75" customHeight="1" x14ac:dyDescent="0.2">
      <c r="A77" s="25" t="s">
        <v>47</v>
      </c>
      <c r="E77" s="26" t="s">
        <v>23</v>
      </c>
    </row>
    <row r="78" spans="1:16" ht="25.5" customHeight="1" x14ac:dyDescent="0.2">
      <c r="A78" s="29" t="s">
        <v>48</v>
      </c>
      <c r="E78" s="28" t="s">
        <v>854</v>
      </c>
    </row>
    <row r="79" spans="1:16" ht="12.75" customHeight="1" x14ac:dyDescent="0.2">
      <c r="A79" s="16" t="s">
        <v>44</v>
      </c>
      <c r="B79" s="20" t="s">
        <v>211</v>
      </c>
      <c r="C79" s="20" t="s">
        <v>191</v>
      </c>
      <c r="D79" s="16" t="s">
        <v>23</v>
      </c>
      <c r="E79" s="21" t="s">
        <v>192</v>
      </c>
      <c r="F79" s="22" t="s">
        <v>165</v>
      </c>
      <c r="G79" s="23">
        <v>0.48799999999999999</v>
      </c>
      <c r="H79" s="24"/>
      <c r="I79" s="24">
        <f>ROUND(ROUND(H79,2)*ROUND(G79,3),2)</f>
        <v>0</v>
      </c>
      <c r="O79">
        <f>(I79*21)/100</f>
        <v>0</v>
      </c>
      <c r="P79" t="s">
        <v>22</v>
      </c>
    </row>
    <row r="80" spans="1:16" ht="12.75" customHeight="1" x14ac:dyDescent="0.2">
      <c r="A80" s="25" t="s">
        <v>47</v>
      </c>
      <c r="E80" s="26" t="s">
        <v>193</v>
      </c>
    </row>
    <row r="81" spans="1:16" ht="12.75" customHeight="1" x14ac:dyDescent="0.2">
      <c r="A81" s="29" t="s">
        <v>48</v>
      </c>
      <c r="E81" s="28" t="s">
        <v>23</v>
      </c>
    </row>
    <row r="82" spans="1:16" ht="12.75" customHeight="1" x14ac:dyDescent="0.2">
      <c r="A82" s="16" t="s">
        <v>44</v>
      </c>
      <c r="B82" s="20" t="s">
        <v>216</v>
      </c>
      <c r="C82" s="20" t="s">
        <v>194</v>
      </c>
      <c r="D82" s="16" t="s">
        <v>23</v>
      </c>
      <c r="E82" s="21" t="s">
        <v>195</v>
      </c>
      <c r="F82" s="22" t="s">
        <v>196</v>
      </c>
      <c r="G82" s="23">
        <v>0.97599999999999998</v>
      </c>
      <c r="H82" s="24"/>
      <c r="I82" s="24">
        <f>ROUND(ROUND(H82,2)*ROUND(G82,3),2)</f>
        <v>0</v>
      </c>
      <c r="O82">
        <f>(I82*21)/100</f>
        <v>0</v>
      </c>
      <c r="P82" t="s">
        <v>22</v>
      </c>
    </row>
    <row r="83" spans="1:16" ht="12.75" customHeight="1" x14ac:dyDescent="0.2">
      <c r="A83" s="25" t="s">
        <v>47</v>
      </c>
      <c r="E83" s="26" t="s">
        <v>193</v>
      </c>
    </row>
    <row r="84" spans="1:16" ht="12.75" customHeight="1" x14ac:dyDescent="0.2">
      <c r="A84" s="29" t="s">
        <v>48</v>
      </c>
      <c r="E84" s="28" t="s">
        <v>855</v>
      </c>
    </row>
    <row r="85" spans="1:16" ht="12.75" customHeight="1" x14ac:dyDescent="0.2">
      <c r="A85" s="16" t="s">
        <v>44</v>
      </c>
      <c r="B85" s="20" t="s">
        <v>220</v>
      </c>
      <c r="C85" s="20" t="s">
        <v>198</v>
      </c>
      <c r="D85" s="16" t="s">
        <v>23</v>
      </c>
      <c r="E85" s="21" t="s">
        <v>199</v>
      </c>
      <c r="F85" s="22" t="s">
        <v>165</v>
      </c>
      <c r="G85" s="23">
        <v>23.024000000000001</v>
      </c>
      <c r="H85" s="24"/>
      <c r="I85" s="24">
        <f>ROUND(ROUND(H85,2)*ROUND(G85,3),2)</f>
        <v>0</v>
      </c>
      <c r="O85">
        <f>(I85*21)/100</f>
        <v>0</v>
      </c>
      <c r="P85" t="s">
        <v>22</v>
      </c>
    </row>
    <row r="86" spans="1:16" ht="12.75" customHeight="1" x14ac:dyDescent="0.2">
      <c r="A86" s="25" t="s">
        <v>47</v>
      </c>
      <c r="E86" s="26" t="s">
        <v>23</v>
      </c>
    </row>
    <row r="87" spans="1:16" ht="12.75" customHeight="1" x14ac:dyDescent="0.2">
      <c r="A87" s="29" t="s">
        <v>48</v>
      </c>
      <c r="E87" s="28" t="s">
        <v>856</v>
      </c>
    </row>
    <row r="88" spans="1:16" ht="25.5" customHeight="1" x14ac:dyDescent="0.2">
      <c r="A88" s="16" t="s">
        <v>44</v>
      </c>
      <c r="B88" s="20" t="s">
        <v>225</v>
      </c>
      <c r="C88" s="20" t="s">
        <v>201</v>
      </c>
      <c r="D88" s="16" t="s">
        <v>23</v>
      </c>
      <c r="E88" s="21" t="s">
        <v>202</v>
      </c>
      <c r="F88" s="22" t="s">
        <v>165</v>
      </c>
      <c r="G88" s="23">
        <v>1.36</v>
      </c>
      <c r="H88" s="24"/>
      <c r="I88" s="24">
        <f>ROUND(ROUND(H88,2)*ROUND(G88,3),2)</f>
        <v>0</v>
      </c>
      <c r="O88">
        <f>(I88*21)/100</f>
        <v>0</v>
      </c>
      <c r="P88" t="s">
        <v>22</v>
      </c>
    </row>
    <row r="89" spans="1:16" ht="12.75" customHeight="1" x14ac:dyDescent="0.2">
      <c r="A89" s="25" t="s">
        <v>47</v>
      </c>
      <c r="E89" s="26" t="s">
        <v>23</v>
      </c>
    </row>
    <row r="90" spans="1:16" ht="12.75" customHeight="1" x14ac:dyDescent="0.2">
      <c r="A90" s="29" t="s">
        <v>48</v>
      </c>
      <c r="E90" s="28" t="s">
        <v>857</v>
      </c>
    </row>
    <row r="91" spans="1:16" ht="12.75" customHeight="1" x14ac:dyDescent="0.2">
      <c r="A91" s="16" t="s">
        <v>204</v>
      </c>
      <c r="B91" s="20" t="s">
        <v>231</v>
      </c>
      <c r="C91" s="20" t="s">
        <v>205</v>
      </c>
      <c r="D91" s="16" t="s">
        <v>23</v>
      </c>
      <c r="E91" s="21" t="s">
        <v>206</v>
      </c>
      <c r="F91" s="22" t="s">
        <v>196</v>
      </c>
      <c r="G91" s="23">
        <v>2.8220000000000001</v>
      </c>
      <c r="H91" s="24"/>
      <c r="I91" s="24">
        <f>ROUND(ROUND(H91,2)*ROUND(G91,3),2)</f>
        <v>0</v>
      </c>
      <c r="O91">
        <f>(I91*21)/100</f>
        <v>0</v>
      </c>
      <c r="P91" t="s">
        <v>22</v>
      </c>
    </row>
    <row r="92" spans="1:16" ht="12.75" customHeight="1" x14ac:dyDescent="0.2">
      <c r="A92" s="25" t="s">
        <v>47</v>
      </c>
      <c r="E92" s="26" t="s">
        <v>23</v>
      </c>
    </row>
    <row r="93" spans="1:16" ht="12.75" customHeight="1" x14ac:dyDescent="0.2">
      <c r="A93" s="27" t="s">
        <v>48</v>
      </c>
      <c r="E93" s="28" t="s">
        <v>858</v>
      </c>
    </row>
    <row r="94" spans="1:16" ht="12.75" customHeight="1" x14ac:dyDescent="0.2">
      <c r="A94" s="5" t="s">
        <v>41</v>
      </c>
      <c r="B94" s="5"/>
      <c r="C94" s="30" t="s">
        <v>31</v>
      </c>
      <c r="D94" s="5"/>
      <c r="E94" s="18" t="s">
        <v>219</v>
      </c>
      <c r="F94" s="5"/>
      <c r="G94" s="5"/>
      <c r="H94" s="5"/>
      <c r="I94" s="31">
        <f>0+I95+I98+I101</f>
        <v>0</v>
      </c>
    </row>
    <row r="95" spans="1:16" ht="12.75" customHeight="1" x14ac:dyDescent="0.2">
      <c r="A95" s="16" t="s">
        <v>44</v>
      </c>
      <c r="B95" s="20" t="s">
        <v>236</v>
      </c>
      <c r="C95" s="20" t="s">
        <v>221</v>
      </c>
      <c r="D95" s="16" t="s">
        <v>23</v>
      </c>
      <c r="E95" s="21" t="s">
        <v>222</v>
      </c>
      <c r="F95" s="22" t="s">
        <v>165</v>
      </c>
      <c r="G95" s="23">
        <v>0.38300000000000001</v>
      </c>
      <c r="H95" s="24"/>
      <c r="I95" s="24">
        <f>ROUND(ROUND(H95,2)*ROUND(G95,3),2)</f>
        <v>0</v>
      </c>
      <c r="O95">
        <f>(I95*21)/100</f>
        <v>0</v>
      </c>
      <c r="P95" t="s">
        <v>22</v>
      </c>
    </row>
    <row r="96" spans="1:16" ht="12.75" customHeight="1" x14ac:dyDescent="0.2">
      <c r="A96" s="25" t="s">
        <v>47</v>
      </c>
      <c r="E96" s="26" t="s">
        <v>223</v>
      </c>
    </row>
    <row r="97" spans="1:16" ht="12.75" customHeight="1" x14ac:dyDescent="0.2">
      <c r="A97" s="29" t="s">
        <v>48</v>
      </c>
      <c r="E97" s="28" t="s">
        <v>859</v>
      </c>
    </row>
    <row r="98" spans="1:16" ht="12.75" customHeight="1" x14ac:dyDescent="0.2">
      <c r="A98" s="16" t="s">
        <v>44</v>
      </c>
      <c r="B98" s="20" t="s">
        <v>240</v>
      </c>
      <c r="C98" s="20" t="s">
        <v>226</v>
      </c>
      <c r="D98" s="16" t="s">
        <v>227</v>
      </c>
      <c r="E98" s="21" t="s">
        <v>228</v>
      </c>
      <c r="F98" s="22" t="s">
        <v>165</v>
      </c>
      <c r="G98" s="23">
        <v>0.23</v>
      </c>
      <c r="H98" s="24"/>
      <c r="I98" s="24">
        <f>ROUND(ROUND(H98,2)*ROUND(G98,3),2)</f>
        <v>0</v>
      </c>
      <c r="O98">
        <f>(I98*21)/100</f>
        <v>0</v>
      </c>
      <c r="P98" t="s">
        <v>22</v>
      </c>
    </row>
    <row r="99" spans="1:16" ht="12.75" customHeight="1" x14ac:dyDescent="0.2">
      <c r="A99" s="25" t="s">
        <v>47</v>
      </c>
      <c r="E99" s="26" t="s">
        <v>229</v>
      </c>
    </row>
    <row r="100" spans="1:16" ht="12.75" customHeight="1" x14ac:dyDescent="0.2">
      <c r="A100" s="29" t="s">
        <v>48</v>
      </c>
      <c r="E100" s="28" t="s">
        <v>860</v>
      </c>
    </row>
    <row r="101" spans="1:16" ht="12.75" customHeight="1" x14ac:dyDescent="0.2">
      <c r="A101" s="16" t="s">
        <v>44</v>
      </c>
      <c r="B101" s="20" t="s">
        <v>244</v>
      </c>
      <c r="C101" s="20" t="s">
        <v>232</v>
      </c>
      <c r="D101" s="16" t="s">
        <v>23</v>
      </c>
      <c r="E101" s="21" t="s">
        <v>233</v>
      </c>
      <c r="F101" s="22" t="s">
        <v>144</v>
      </c>
      <c r="G101" s="23">
        <v>0.78100000000000003</v>
      </c>
      <c r="H101" s="24"/>
      <c r="I101" s="24">
        <f>ROUND(ROUND(H101,2)*ROUND(G101,3),2)</f>
        <v>0</v>
      </c>
      <c r="O101">
        <f>(I101*21)/100</f>
        <v>0</v>
      </c>
      <c r="P101" t="s">
        <v>22</v>
      </c>
    </row>
    <row r="102" spans="1:16" ht="12.75" customHeight="1" x14ac:dyDescent="0.2">
      <c r="A102" s="25" t="s">
        <v>47</v>
      </c>
      <c r="E102" s="26" t="s">
        <v>23</v>
      </c>
    </row>
    <row r="103" spans="1:16" ht="12.75" customHeight="1" x14ac:dyDescent="0.2">
      <c r="A103" s="27" t="s">
        <v>48</v>
      </c>
      <c r="E103" s="28" t="s">
        <v>861</v>
      </c>
    </row>
    <row r="104" spans="1:16" ht="12.75" customHeight="1" x14ac:dyDescent="0.2">
      <c r="A104" s="5" t="s">
        <v>41</v>
      </c>
      <c r="B104" s="5"/>
      <c r="C104" s="30" t="s">
        <v>33</v>
      </c>
      <c r="D104" s="5"/>
      <c r="E104" s="18" t="s">
        <v>235</v>
      </c>
      <c r="F104" s="5"/>
      <c r="G104" s="5"/>
      <c r="H104" s="5"/>
      <c r="I104" s="31">
        <f>0+I105+I108+I111+I114+I117</f>
        <v>0</v>
      </c>
    </row>
    <row r="105" spans="1:16" ht="12.75" customHeight="1" x14ac:dyDescent="0.2">
      <c r="A105" s="16" t="s">
        <v>44</v>
      </c>
      <c r="B105" s="20" t="s">
        <v>248</v>
      </c>
      <c r="C105" s="20" t="s">
        <v>237</v>
      </c>
      <c r="D105" s="16" t="s">
        <v>23</v>
      </c>
      <c r="E105" s="21" t="s">
        <v>238</v>
      </c>
      <c r="F105" s="22" t="s">
        <v>144</v>
      </c>
      <c r="G105" s="23">
        <v>11.824999999999999</v>
      </c>
      <c r="H105" s="24"/>
      <c r="I105" s="24">
        <f>ROUND(ROUND(H105,2)*ROUND(G105,3),2)</f>
        <v>0</v>
      </c>
      <c r="O105">
        <f>(I105*21)/100</f>
        <v>0</v>
      </c>
      <c r="P105" t="s">
        <v>22</v>
      </c>
    </row>
    <row r="106" spans="1:16" ht="12.75" customHeight="1" x14ac:dyDescent="0.2">
      <c r="A106" s="25" t="s">
        <v>47</v>
      </c>
      <c r="E106" s="26" t="s">
        <v>239</v>
      </c>
    </row>
    <row r="107" spans="1:16" ht="12.75" customHeight="1" x14ac:dyDescent="0.2">
      <c r="A107" s="29" t="s">
        <v>48</v>
      </c>
      <c r="E107" s="28" t="s">
        <v>836</v>
      </c>
    </row>
    <row r="108" spans="1:16" ht="25.5" customHeight="1" x14ac:dyDescent="0.2">
      <c r="A108" s="16" t="s">
        <v>44</v>
      </c>
      <c r="B108" s="20" t="s">
        <v>253</v>
      </c>
      <c r="C108" s="20" t="s">
        <v>515</v>
      </c>
      <c r="D108" s="16" t="s">
        <v>23</v>
      </c>
      <c r="E108" s="21" t="s">
        <v>516</v>
      </c>
      <c r="F108" s="22" t="s">
        <v>144</v>
      </c>
      <c r="G108" s="23">
        <v>11.824999999999999</v>
      </c>
      <c r="H108" s="24"/>
      <c r="I108" s="24">
        <f>ROUND(ROUND(H108,2)*ROUND(G108,3),2)</f>
        <v>0</v>
      </c>
      <c r="O108">
        <f>(I108*21)/100</f>
        <v>0</v>
      </c>
      <c r="P108" t="s">
        <v>22</v>
      </c>
    </row>
    <row r="109" spans="1:16" ht="12.75" customHeight="1" x14ac:dyDescent="0.2">
      <c r="A109" s="25" t="s">
        <v>47</v>
      </c>
      <c r="E109" s="26" t="s">
        <v>517</v>
      </c>
    </row>
    <row r="110" spans="1:16" ht="12.75" customHeight="1" x14ac:dyDescent="0.2">
      <c r="A110" s="29" t="s">
        <v>48</v>
      </c>
      <c r="E110" s="28" t="s">
        <v>836</v>
      </c>
    </row>
    <row r="111" spans="1:16" ht="12.75" customHeight="1" x14ac:dyDescent="0.2">
      <c r="A111" s="16" t="s">
        <v>44</v>
      </c>
      <c r="B111" s="20" t="s">
        <v>258</v>
      </c>
      <c r="C111" s="20" t="s">
        <v>241</v>
      </c>
      <c r="D111" s="16" t="s">
        <v>23</v>
      </c>
      <c r="E111" s="21" t="s">
        <v>242</v>
      </c>
      <c r="F111" s="22" t="s">
        <v>144</v>
      </c>
      <c r="G111" s="23">
        <v>26.454999999999998</v>
      </c>
      <c r="H111" s="24"/>
      <c r="I111" s="24">
        <f>ROUND(ROUND(H111,2)*ROUND(G111,3),2)</f>
        <v>0</v>
      </c>
      <c r="O111">
        <f>(I111*21)/100</f>
        <v>0</v>
      </c>
      <c r="P111" t="s">
        <v>22</v>
      </c>
    </row>
    <row r="112" spans="1:16" ht="12.75" customHeight="1" x14ac:dyDescent="0.2">
      <c r="A112" s="25" t="s">
        <v>47</v>
      </c>
      <c r="E112" s="26" t="s">
        <v>243</v>
      </c>
    </row>
    <row r="113" spans="1:16" ht="12.75" customHeight="1" x14ac:dyDescent="0.2">
      <c r="A113" s="29" t="s">
        <v>48</v>
      </c>
      <c r="E113" s="28" t="s">
        <v>862</v>
      </c>
    </row>
    <row r="114" spans="1:16" ht="25.5" customHeight="1" x14ac:dyDescent="0.2">
      <c r="A114" s="16" t="s">
        <v>44</v>
      </c>
      <c r="B114" s="20" t="s">
        <v>262</v>
      </c>
      <c r="C114" s="20" t="s">
        <v>245</v>
      </c>
      <c r="D114" s="16" t="s">
        <v>23</v>
      </c>
      <c r="E114" s="21" t="s">
        <v>246</v>
      </c>
      <c r="F114" s="22" t="s">
        <v>144</v>
      </c>
      <c r="G114" s="23">
        <v>14.63</v>
      </c>
      <c r="H114" s="24"/>
      <c r="I114" s="24">
        <f>ROUND(ROUND(H114,2)*ROUND(G114,3),2)</f>
        <v>0</v>
      </c>
      <c r="O114">
        <f>(I114*21)/100</f>
        <v>0</v>
      </c>
      <c r="P114" t="s">
        <v>22</v>
      </c>
    </row>
    <row r="115" spans="1:16" ht="12.75" customHeight="1" x14ac:dyDescent="0.2">
      <c r="A115" s="25" t="s">
        <v>47</v>
      </c>
      <c r="E115" s="26" t="s">
        <v>247</v>
      </c>
    </row>
    <row r="116" spans="1:16" ht="12.75" customHeight="1" x14ac:dyDescent="0.2">
      <c r="A116" s="29" t="s">
        <v>48</v>
      </c>
      <c r="E116" s="28" t="s">
        <v>23</v>
      </c>
    </row>
    <row r="117" spans="1:16" ht="25.5" customHeight="1" x14ac:dyDescent="0.2">
      <c r="A117" s="16" t="s">
        <v>44</v>
      </c>
      <c r="B117" s="20" t="s">
        <v>266</v>
      </c>
      <c r="C117" s="20" t="s">
        <v>521</v>
      </c>
      <c r="D117" s="16" t="s">
        <v>23</v>
      </c>
      <c r="E117" s="21" t="s">
        <v>522</v>
      </c>
      <c r="F117" s="22" t="s">
        <v>144</v>
      </c>
      <c r="G117" s="23">
        <v>11.824999999999999</v>
      </c>
      <c r="H117" s="24"/>
      <c r="I117" s="24">
        <f>ROUND(ROUND(H117,2)*ROUND(G117,3),2)</f>
        <v>0</v>
      </c>
      <c r="O117">
        <f>(I117*21)/100</f>
        <v>0</v>
      </c>
      <c r="P117" t="s">
        <v>22</v>
      </c>
    </row>
    <row r="118" spans="1:16" ht="12.75" customHeight="1" x14ac:dyDescent="0.2">
      <c r="A118" s="25" t="s">
        <v>47</v>
      </c>
      <c r="E118" s="26" t="s">
        <v>523</v>
      </c>
    </row>
    <row r="119" spans="1:16" ht="12.75" customHeight="1" x14ac:dyDescent="0.2">
      <c r="A119" s="27" t="s">
        <v>48</v>
      </c>
      <c r="E119" s="28" t="s">
        <v>836</v>
      </c>
    </row>
    <row r="120" spans="1:16" ht="12.75" customHeight="1" x14ac:dyDescent="0.2">
      <c r="A120" s="5" t="s">
        <v>41</v>
      </c>
      <c r="B120" s="5"/>
      <c r="C120" s="30" t="s">
        <v>65</v>
      </c>
      <c r="D120" s="5"/>
      <c r="E120" s="18" t="s">
        <v>252</v>
      </c>
      <c r="F120" s="5"/>
      <c r="G120" s="5"/>
      <c r="H120" s="5"/>
      <c r="I120" s="31">
        <f>0+I121+I124+I127+I130+I133+I136</f>
        <v>0</v>
      </c>
    </row>
    <row r="121" spans="1:16" ht="12.75" customHeight="1" x14ac:dyDescent="0.2">
      <c r="A121" s="16" t="s">
        <v>44</v>
      </c>
      <c r="B121" s="20" t="s">
        <v>270</v>
      </c>
      <c r="C121" s="20" t="s">
        <v>254</v>
      </c>
      <c r="D121" s="16" t="s">
        <v>23</v>
      </c>
      <c r="E121" s="21" t="s">
        <v>255</v>
      </c>
      <c r="F121" s="22" t="s">
        <v>256</v>
      </c>
      <c r="G121" s="23">
        <v>4</v>
      </c>
      <c r="H121" s="24"/>
      <c r="I121" s="24">
        <f>ROUND(ROUND(H121,2)*ROUND(G121,3),2)</f>
        <v>0</v>
      </c>
      <c r="O121">
        <f>(I121*21)/100</f>
        <v>0</v>
      </c>
      <c r="P121" t="s">
        <v>22</v>
      </c>
    </row>
    <row r="122" spans="1:16" ht="12.75" customHeight="1" x14ac:dyDescent="0.2">
      <c r="A122" s="25" t="s">
        <v>47</v>
      </c>
      <c r="E122" s="26" t="s">
        <v>23</v>
      </c>
    </row>
    <row r="123" spans="1:16" ht="12.75" customHeight="1" x14ac:dyDescent="0.2">
      <c r="A123" s="29" t="s">
        <v>48</v>
      </c>
      <c r="E123" s="28" t="s">
        <v>863</v>
      </c>
    </row>
    <row r="124" spans="1:16" ht="12.75" customHeight="1" x14ac:dyDescent="0.2">
      <c r="A124" s="16" t="s">
        <v>204</v>
      </c>
      <c r="B124" s="20" t="s">
        <v>274</v>
      </c>
      <c r="C124" s="20" t="s">
        <v>259</v>
      </c>
      <c r="D124" s="16" t="s">
        <v>23</v>
      </c>
      <c r="E124" s="21" t="s">
        <v>260</v>
      </c>
      <c r="F124" s="22" t="s">
        <v>160</v>
      </c>
      <c r="G124" s="23">
        <v>5.2</v>
      </c>
      <c r="H124" s="24"/>
      <c r="I124" s="24">
        <f>ROUND(ROUND(H124,2)*ROUND(G124,3),2)</f>
        <v>0</v>
      </c>
      <c r="O124">
        <f>(I124*21)/100</f>
        <v>0</v>
      </c>
      <c r="P124" t="s">
        <v>22</v>
      </c>
    </row>
    <row r="125" spans="1:16" ht="12.75" customHeight="1" x14ac:dyDescent="0.2">
      <c r="A125" s="25" t="s">
        <v>47</v>
      </c>
      <c r="E125" s="26" t="s">
        <v>23</v>
      </c>
    </row>
    <row r="126" spans="1:16" ht="12.75" customHeight="1" x14ac:dyDescent="0.2">
      <c r="A126" s="29" t="s">
        <v>48</v>
      </c>
      <c r="E126" s="28" t="s">
        <v>864</v>
      </c>
    </row>
    <row r="127" spans="1:16" ht="12.75" customHeight="1" x14ac:dyDescent="0.2">
      <c r="A127" s="16" t="s">
        <v>204</v>
      </c>
      <c r="B127" s="39" t="s">
        <v>277</v>
      </c>
      <c r="C127" s="39" t="s">
        <v>263</v>
      </c>
      <c r="D127" s="40" t="s">
        <v>23</v>
      </c>
      <c r="E127" s="58" t="s">
        <v>264</v>
      </c>
      <c r="F127" s="41" t="s">
        <v>256</v>
      </c>
      <c r="G127" s="42">
        <v>2</v>
      </c>
      <c r="H127" s="43"/>
      <c r="I127" s="43">
        <f>ROUND(ROUND(H127,2)*ROUND(G127,3),2)</f>
        <v>0</v>
      </c>
      <c r="O127">
        <f>(I127*21)/100</f>
        <v>0</v>
      </c>
      <c r="P127" t="s">
        <v>22</v>
      </c>
    </row>
    <row r="128" spans="1:16" ht="12.75" customHeight="1" x14ac:dyDescent="0.2">
      <c r="A128" s="25" t="s">
        <v>47</v>
      </c>
      <c r="B128" s="44"/>
      <c r="C128" s="44"/>
      <c r="D128" s="44"/>
      <c r="E128" s="38" t="s">
        <v>265</v>
      </c>
      <c r="F128" s="44"/>
      <c r="G128" s="44"/>
      <c r="H128" s="44"/>
      <c r="I128" s="44"/>
    </row>
    <row r="129" spans="1:16" ht="12.75" customHeight="1" x14ac:dyDescent="0.2">
      <c r="A129" s="29" t="s">
        <v>48</v>
      </c>
      <c r="B129" s="44"/>
      <c r="C129" s="44"/>
      <c r="D129" s="44"/>
      <c r="E129" s="36" t="s">
        <v>23</v>
      </c>
      <c r="F129" s="44"/>
      <c r="G129" s="44"/>
      <c r="H129" s="44"/>
      <c r="I129" s="44"/>
    </row>
    <row r="130" spans="1:16" ht="12.75" customHeight="1" x14ac:dyDescent="0.2">
      <c r="A130" s="16" t="s">
        <v>204</v>
      </c>
      <c r="B130" s="39" t="s">
        <v>283</v>
      </c>
      <c r="C130" s="39" t="s">
        <v>267</v>
      </c>
      <c r="D130" s="40" t="s">
        <v>23</v>
      </c>
      <c r="E130" s="58" t="s">
        <v>268</v>
      </c>
      <c r="F130" s="41" t="s">
        <v>256</v>
      </c>
      <c r="G130" s="42">
        <v>2</v>
      </c>
      <c r="H130" s="43"/>
      <c r="I130" s="43">
        <f>ROUND(ROUND(H130,2)*ROUND(G130,3),2)</f>
        <v>0</v>
      </c>
      <c r="O130">
        <f>(I130*21)/100</f>
        <v>0</v>
      </c>
      <c r="P130" t="s">
        <v>22</v>
      </c>
    </row>
    <row r="131" spans="1:16" ht="12.75" customHeight="1" x14ac:dyDescent="0.2">
      <c r="A131" s="25" t="s">
        <v>47</v>
      </c>
      <c r="B131" s="44"/>
      <c r="C131" s="44"/>
      <c r="D131" s="44"/>
      <c r="E131" s="38" t="s">
        <v>269</v>
      </c>
      <c r="F131" s="44"/>
      <c r="G131" s="44"/>
      <c r="H131" s="44"/>
      <c r="I131" s="44"/>
    </row>
    <row r="132" spans="1:16" ht="12.75" customHeight="1" x14ac:dyDescent="0.2">
      <c r="A132" s="29" t="s">
        <v>48</v>
      </c>
      <c r="B132" s="44"/>
      <c r="C132" s="44"/>
      <c r="D132" s="44"/>
      <c r="E132" s="36" t="s">
        <v>23</v>
      </c>
      <c r="F132" s="44"/>
      <c r="G132" s="44"/>
      <c r="H132" s="44"/>
      <c r="I132" s="44"/>
    </row>
    <row r="133" spans="1:16" ht="12.75" customHeight="1" x14ac:dyDescent="0.2">
      <c r="A133" s="16" t="s">
        <v>44</v>
      </c>
      <c r="B133" s="20" t="s">
        <v>286</v>
      </c>
      <c r="C133" s="20" t="s">
        <v>271</v>
      </c>
      <c r="D133" s="16" t="s">
        <v>23</v>
      </c>
      <c r="E133" s="21" t="s">
        <v>272</v>
      </c>
      <c r="F133" s="22" t="s">
        <v>46</v>
      </c>
      <c r="G133" s="23">
        <v>5</v>
      </c>
      <c r="H133" s="24"/>
      <c r="I133" s="24">
        <f>ROUND(ROUND(H133,2)*ROUND(G133,3),2)</f>
        <v>0</v>
      </c>
      <c r="O133">
        <f>(I133*21)/100</f>
        <v>0</v>
      </c>
      <c r="P133" t="s">
        <v>22</v>
      </c>
    </row>
    <row r="134" spans="1:16" ht="12.75" customHeight="1" x14ac:dyDescent="0.2">
      <c r="A134" s="25" t="s">
        <v>47</v>
      </c>
      <c r="E134" s="26" t="s">
        <v>273</v>
      </c>
    </row>
    <row r="135" spans="1:16" ht="12.75" customHeight="1" x14ac:dyDescent="0.2">
      <c r="A135" s="29" t="s">
        <v>48</v>
      </c>
      <c r="E135" s="28" t="s">
        <v>23</v>
      </c>
    </row>
    <row r="136" spans="1:16" ht="12.75" customHeight="1" x14ac:dyDescent="0.2">
      <c r="A136" s="16" t="s">
        <v>44</v>
      </c>
      <c r="B136" s="20" t="s">
        <v>289</v>
      </c>
      <c r="C136" s="20" t="s">
        <v>278</v>
      </c>
      <c r="D136" s="16" t="s">
        <v>227</v>
      </c>
      <c r="E136" s="21" t="s">
        <v>279</v>
      </c>
      <c r="F136" s="59" t="s">
        <v>160</v>
      </c>
      <c r="G136" s="23">
        <v>5.25</v>
      </c>
      <c r="H136" s="24"/>
      <c r="I136" s="24">
        <f>ROUND(ROUND(H136,2)*ROUND(G136,3),2)</f>
        <v>0</v>
      </c>
      <c r="O136">
        <f>(I136*21)/100</f>
        <v>0</v>
      </c>
      <c r="P136" t="s">
        <v>22</v>
      </c>
    </row>
    <row r="137" spans="1:16" ht="12.75" customHeight="1" x14ac:dyDescent="0.2">
      <c r="A137" s="25" t="s">
        <v>47</v>
      </c>
      <c r="E137" s="26" t="s">
        <v>280</v>
      </c>
    </row>
    <row r="138" spans="1:16" ht="12.75" customHeight="1" x14ac:dyDescent="0.2">
      <c r="A138" s="27" t="s">
        <v>48</v>
      </c>
      <c r="E138" s="28" t="s">
        <v>865</v>
      </c>
    </row>
    <row r="139" spans="1:16" ht="12.75" customHeight="1" x14ac:dyDescent="0.2">
      <c r="A139" s="5" t="s">
        <v>41</v>
      </c>
      <c r="B139" s="5"/>
      <c r="C139" s="30" t="s">
        <v>68</v>
      </c>
      <c r="D139" s="5"/>
      <c r="E139" s="18" t="s">
        <v>282</v>
      </c>
      <c r="F139" s="5"/>
      <c r="G139" s="5"/>
      <c r="H139" s="5"/>
      <c r="I139" s="31">
        <f>0+I140+I143+I146+I149+I152+I155+I158+I161+I164+I167+I170+I173+I176+I179+I182+I185+I188+I191+I194+I197+I200+I203+I206+I209+I212+I215+I218+I221+I224+I227+I230+I233</f>
        <v>0</v>
      </c>
    </row>
    <row r="140" spans="1:16" ht="12.75" customHeight="1" x14ac:dyDescent="0.2">
      <c r="A140" s="16" t="s">
        <v>44</v>
      </c>
      <c r="B140" s="20" t="s">
        <v>292</v>
      </c>
      <c r="C140" s="20" t="s">
        <v>290</v>
      </c>
      <c r="D140" s="16" t="s">
        <v>227</v>
      </c>
      <c r="E140" s="21" t="s">
        <v>291</v>
      </c>
      <c r="F140" s="22" t="s">
        <v>256</v>
      </c>
      <c r="G140" s="23">
        <v>2</v>
      </c>
      <c r="H140" s="24"/>
      <c r="I140" s="24">
        <f>ROUND(ROUND(H140,2)*ROUND(G140,3),2)</f>
        <v>0</v>
      </c>
      <c r="O140">
        <f>(I140*21)/100</f>
        <v>0</v>
      </c>
      <c r="P140" t="s">
        <v>22</v>
      </c>
    </row>
    <row r="141" spans="1:16" ht="12.75" customHeight="1" x14ac:dyDescent="0.2">
      <c r="A141" s="25" t="s">
        <v>47</v>
      </c>
      <c r="E141" s="26" t="s">
        <v>23</v>
      </c>
    </row>
    <row r="142" spans="1:16" ht="12.75" customHeight="1" x14ac:dyDescent="0.2">
      <c r="A142" s="29" t="s">
        <v>48</v>
      </c>
      <c r="E142" s="28" t="s">
        <v>23</v>
      </c>
    </row>
    <row r="143" spans="1:16" ht="12.75" customHeight="1" x14ac:dyDescent="0.2">
      <c r="A143" s="16" t="s">
        <v>204</v>
      </c>
      <c r="B143" s="20" t="s">
        <v>296</v>
      </c>
      <c r="C143" s="20" t="s">
        <v>297</v>
      </c>
      <c r="D143" s="16" t="s">
        <v>23</v>
      </c>
      <c r="E143" s="21" t="s">
        <v>298</v>
      </c>
      <c r="F143" s="22" t="s">
        <v>256</v>
      </c>
      <c r="G143" s="23">
        <v>2</v>
      </c>
      <c r="H143" s="24"/>
      <c r="I143" s="24">
        <f>ROUND(ROUND(H143,2)*ROUND(G143,3),2)</f>
        <v>0</v>
      </c>
      <c r="O143">
        <f>(I143*21)/100</f>
        <v>0</v>
      </c>
      <c r="P143" t="s">
        <v>22</v>
      </c>
    </row>
    <row r="144" spans="1:16" ht="12.75" customHeight="1" x14ac:dyDescent="0.2">
      <c r="A144" s="25" t="s">
        <v>47</v>
      </c>
      <c r="E144" s="26" t="s">
        <v>299</v>
      </c>
    </row>
    <row r="145" spans="1:16" ht="12.75" customHeight="1" x14ac:dyDescent="0.2">
      <c r="A145" s="29" t="s">
        <v>48</v>
      </c>
      <c r="E145" s="28" t="s">
        <v>23</v>
      </c>
    </row>
    <row r="146" spans="1:16" ht="12.75" customHeight="1" x14ac:dyDescent="0.2">
      <c r="A146" s="16" t="s">
        <v>44</v>
      </c>
      <c r="B146" s="20" t="s">
        <v>300</v>
      </c>
      <c r="C146" s="20" t="s">
        <v>317</v>
      </c>
      <c r="D146" s="16" t="s">
        <v>23</v>
      </c>
      <c r="E146" s="21" t="s">
        <v>318</v>
      </c>
      <c r="F146" s="22" t="s">
        <v>256</v>
      </c>
      <c r="G146" s="23">
        <v>3</v>
      </c>
      <c r="H146" s="24"/>
      <c r="I146" s="24">
        <f>ROUND(ROUND(H146,2)*ROUND(G146,3),2)</f>
        <v>0</v>
      </c>
      <c r="O146">
        <f>(I146*21)/100</f>
        <v>0</v>
      </c>
      <c r="P146" t="s">
        <v>22</v>
      </c>
    </row>
    <row r="147" spans="1:16" ht="12.75" customHeight="1" x14ac:dyDescent="0.2">
      <c r="A147" s="25" t="s">
        <v>47</v>
      </c>
      <c r="E147" s="26" t="s">
        <v>23</v>
      </c>
    </row>
    <row r="148" spans="1:16" ht="12.75" customHeight="1" x14ac:dyDescent="0.2">
      <c r="A148" s="29" t="s">
        <v>48</v>
      </c>
      <c r="E148" s="28" t="s">
        <v>866</v>
      </c>
    </row>
    <row r="149" spans="1:16" ht="12.75" customHeight="1" x14ac:dyDescent="0.2">
      <c r="A149" s="16" t="s">
        <v>204</v>
      </c>
      <c r="B149" s="20" t="s">
        <v>304</v>
      </c>
      <c r="C149" s="20" t="s">
        <v>321</v>
      </c>
      <c r="D149" s="16" t="s">
        <v>23</v>
      </c>
      <c r="E149" s="21" t="s">
        <v>322</v>
      </c>
      <c r="F149" s="22" t="s">
        <v>256</v>
      </c>
      <c r="G149" s="23">
        <v>1</v>
      </c>
      <c r="H149" s="24"/>
      <c r="I149" s="24">
        <f>ROUND(ROUND(H149,2)*ROUND(G149,3),2)</f>
        <v>0</v>
      </c>
      <c r="O149">
        <f>(I149*21)/100</f>
        <v>0</v>
      </c>
      <c r="P149" t="s">
        <v>22</v>
      </c>
    </row>
    <row r="150" spans="1:16" ht="12.75" customHeight="1" x14ac:dyDescent="0.2">
      <c r="A150" s="25" t="s">
        <v>47</v>
      </c>
      <c r="E150" s="26" t="s">
        <v>323</v>
      </c>
    </row>
    <row r="151" spans="1:16" ht="12.75" customHeight="1" x14ac:dyDescent="0.2">
      <c r="A151" s="29" t="s">
        <v>48</v>
      </c>
      <c r="E151" s="28" t="s">
        <v>23</v>
      </c>
    </row>
    <row r="152" spans="1:16" ht="12.75" customHeight="1" x14ac:dyDescent="0.2">
      <c r="A152" s="16" t="s">
        <v>204</v>
      </c>
      <c r="B152" s="20" t="s">
        <v>307</v>
      </c>
      <c r="C152" s="20" t="s">
        <v>867</v>
      </c>
      <c r="D152" s="16" t="s">
        <v>227</v>
      </c>
      <c r="E152" s="21" t="s">
        <v>868</v>
      </c>
      <c r="F152" s="22" t="s">
        <v>256</v>
      </c>
      <c r="G152" s="23">
        <v>2</v>
      </c>
      <c r="H152" s="24"/>
      <c r="I152" s="24">
        <f>ROUND(ROUND(H152,2)*ROUND(G152,3),2)</f>
        <v>0</v>
      </c>
      <c r="O152">
        <f>(I152*21)/100</f>
        <v>0</v>
      </c>
      <c r="P152" t="s">
        <v>22</v>
      </c>
    </row>
    <row r="153" spans="1:16" ht="12.75" customHeight="1" x14ac:dyDescent="0.2">
      <c r="A153" s="25" t="s">
        <v>47</v>
      </c>
      <c r="E153" s="26" t="s">
        <v>336</v>
      </c>
    </row>
    <row r="154" spans="1:16" ht="12.75" customHeight="1" x14ac:dyDescent="0.2">
      <c r="A154" s="29" t="s">
        <v>48</v>
      </c>
      <c r="E154" s="28" t="s">
        <v>23</v>
      </c>
    </row>
    <row r="155" spans="1:16" ht="25.5" customHeight="1" x14ac:dyDescent="0.2">
      <c r="A155" s="16" t="s">
        <v>44</v>
      </c>
      <c r="B155" s="20" t="s">
        <v>310</v>
      </c>
      <c r="C155" s="20" t="s">
        <v>354</v>
      </c>
      <c r="D155" s="16" t="s">
        <v>355</v>
      </c>
      <c r="E155" s="21" t="s">
        <v>356</v>
      </c>
      <c r="F155" s="22" t="s">
        <v>160</v>
      </c>
      <c r="G155" s="23">
        <v>2.25</v>
      </c>
      <c r="H155" s="24"/>
      <c r="I155" s="24">
        <f>ROUND(ROUND(H155,2)*ROUND(G155,3),2)</f>
        <v>0</v>
      </c>
      <c r="O155">
        <f>(I155*21)/100</f>
        <v>0</v>
      </c>
      <c r="P155" t="s">
        <v>22</v>
      </c>
    </row>
    <row r="156" spans="1:16" ht="12.75" customHeight="1" x14ac:dyDescent="0.2">
      <c r="A156" s="25" t="s">
        <v>47</v>
      </c>
      <c r="E156" s="26" t="s">
        <v>23</v>
      </c>
    </row>
    <row r="157" spans="1:16" ht="12.75" customHeight="1" x14ac:dyDescent="0.2">
      <c r="A157" s="29" t="s">
        <v>48</v>
      </c>
      <c r="E157" s="28" t="s">
        <v>23</v>
      </c>
    </row>
    <row r="158" spans="1:16" ht="12.75" customHeight="1" x14ac:dyDescent="0.2">
      <c r="A158" s="16" t="s">
        <v>204</v>
      </c>
      <c r="B158" s="20" t="s">
        <v>316</v>
      </c>
      <c r="C158" s="20" t="s">
        <v>358</v>
      </c>
      <c r="D158" s="16" t="s">
        <v>23</v>
      </c>
      <c r="E158" s="21" t="s">
        <v>359</v>
      </c>
      <c r="F158" s="22" t="s">
        <v>160</v>
      </c>
      <c r="G158" s="23">
        <v>2.25</v>
      </c>
      <c r="H158" s="24"/>
      <c r="I158" s="24">
        <f>ROUND(ROUND(H158,2)*ROUND(G158,3),2)</f>
        <v>0</v>
      </c>
      <c r="O158">
        <f>(I158*21)/100</f>
        <v>0</v>
      </c>
      <c r="P158" t="s">
        <v>22</v>
      </c>
    </row>
    <row r="159" spans="1:16" ht="12.75" customHeight="1" x14ac:dyDescent="0.2">
      <c r="A159" s="25" t="s">
        <v>47</v>
      </c>
      <c r="E159" s="28" t="s">
        <v>913</v>
      </c>
    </row>
    <row r="160" spans="1:16" ht="12.75" customHeight="1" x14ac:dyDescent="0.2">
      <c r="A160" s="29" t="s">
        <v>48</v>
      </c>
      <c r="E160" s="28" t="s">
        <v>23</v>
      </c>
    </row>
    <row r="161" spans="1:16" ht="25.5" customHeight="1" x14ac:dyDescent="0.2">
      <c r="A161" s="16" t="s">
        <v>44</v>
      </c>
      <c r="B161" s="20" t="s">
        <v>313</v>
      </c>
      <c r="C161" s="20" t="s">
        <v>354</v>
      </c>
      <c r="D161" s="16" t="s">
        <v>361</v>
      </c>
      <c r="E161" s="21" t="s">
        <v>356</v>
      </c>
      <c r="F161" s="22" t="s">
        <v>160</v>
      </c>
      <c r="G161" s="23">
        <v>3</v>
      </c>
      <c r="H161" s="24"/>
      <c r="I161" s="24">
        <f>ROUND(ROUND(H161,2)*ROUND(G161,3),2)</f>
        <v>0</v>
      </c>
      <c r="O161">
        <f>(I161*21)/100</f>
        <v>0</v>
      </c>
      <c r="P161" t="s">
        <v>22</v>
      </c>
    </row>
    <row r="162" spans="1:16" ht="25.5" customHeight="1" x14ac:dyDescent="0.2">
      <c r="A162" s="25" t="s">
        <v>47</v>
      </c>
      <c r="E162" s="26" t="s">
        <v>362</v>
      </c>
    </row>
    <row r="163" spans="1:16" ht="12.75" customHeight="1" x14ac:dyDescent="0.2">
      <c r="A163" s="29" t="s">
        <v>48</v>
      </c>
      <c r="E163" s="28" t="s">
        <v>23</v>
      </c>
    </row>
    <row r="164" spans="1:16" ht="25.5" customHeight="1" x14ac:dyDescent="0.2">
      <c r="A164" s="16" t="s">
        <v>44</v>
      </c>
      <c r="B164" s="20" t="s">
        <v>320</v>
      </c>
      <c r="C164" s="20" t="s">
        <v>364</v>
      </c>
      <c r="D164" s="16" t="s">
        <v>23</v>
      </c>
      <c r="E164" s="21" t="s">
        <v>365</v>
      </c>
      <c r="F164" s="22" t="s">
        <v>160</v>
      </c>
      <c r="G164" s="23">
        <v>32</v>
      </c>
      <c r="H164" s="24"/>
      <c r="I164" s="24">
        <f>ROUND(ROUND(H164,2)*ROUND(G164,3),2)</f>
        <v>0</v>
      </c>
      <c r="O164">
        <f>(I164*21)/100</f>
        <v>0</v>
      </c>
      <c r="P164" t="s">
        <v>22</v>
      </c>
    </row>
    <row r="165" spans="1:16" ht="25.5" customHeight="1" x14ac:dyDescent="0.2">
      <c r="A165" s="25" t="s">
        <v>47</v>
      </c>
      <c r="E165" s="26" t="s">
        <v>362</v>
      </c>
    </row>
    <row r="166" spans="1:16" ht="12.75" customHeight="1" x14ac:dyDescent="0.2">
      <c r="A166" s="29" t="s">
        <v>48</v>
      </c>
      <c r="E166" s="28" t="s">
        <v>23</v>
      </c>
    </row>
    <row r="167" spans="1:16" ht="25.5" customHeight="1" x14ac:dyDescent="0.2">
      <c r="A167" s="16" t="s">
        <v>44</v>
      </c>
      <c r="B167" s="20" t="s">
        <v>324</v>
      </c>
      <c r="C167" s="20" t="s">
        <v>367</v>
      </c>
      <c r="D167" s="16" t="s">
        <v>23</v>
      </c>
      <c r="E167" s="21" t="s">
        <v>368</v>
      </c>
      <c r="F167" s="22" t="s">
        <v>256</v>
      </c>
      <c r="G167" s="23">
        <v>4</v>
      </c>
      <c r="H167" s="24"/>
      <c r="I167" s="24">
        <f>ROUND(ROUND(H167,2)*ROUND(G167,3),2)</f>
        <v>0</v>
      </c>
      <c r="O167">
        <f>(I167*21)/100</f>
        <v>0</v>
      </c>
      <c r="P167" t="s">
        <v>22</v>
      </c>
    </row>
    <row r="168" spans="1:16" ht="12.75" customHeight="1" x14ac:dyDescent="0.2">
      <c r="A168" s="25" t="s">
        <v>47</v>
      </c>
      <c r="E168" s="26" t="s">
        <v>23</v>
      </c>
    </row>
    <row r="169" spans="1:16" ht="12.75" customHeight="1" x14ac:dyDescent="0.2">
      <c r="A169" s="29" t="s">
        <v>48</v>
      </c>
      <c r="E169" s="28" t="s">
        <v>23</v>
      </c>
    </row>
    <row r="170" spans="1:16" ht="12.75" customHeight="1" x14ac:dyDescent="0.2">
      <c r="A170" s="16" t="s">
        <v>204</v>
      </c>
      <c r="B170" s="20" t="s">
        <v>327</v>
      </c>
      <c r="C170" s="20" t="s">
        <v>547</v>
      </c>
      <c r="D170" s="16" t="s">
        <v>23</v>
      </c>
      <c r="E170" s="21" t="s">
        <v>548</v>
      </c>
      <c r="F170" s="22" t="s">
        <v>256</v>
      </c>
      <c r="G170" s="23">
        <v>4</v>
      </c>
      <c r="H170" s="24"/>
      <c r="I170" s="24">
        <f>ROUND(ROUND(H170,2)*ROUND(G170,3),2)</f>
        <v>0</v>
      </c>
      <c r="O170">
        <f>(I170*21)/100</f>
        <v>0</v>
      </c>
      <c r="P170" t="s">
        <v>22</v>
      </c>
    </row>
    <row r="171" spans="1:16" ht="12.75" customHeight="1" x14ac:dyDescent="0.2">
      <c r="A171" s="25" t="s">
        <v>47</v>
      </c>
      <c r="E171" s="26" t="s">
        <v>549</v>
      </c>
    </row>
    <row r="172" spans="1:16" ht="12.75" customHeight="1" x14ac:dyDescent="0.2">
      <c r="A172" s="29" t="s">
        <v>48</v>
      </c>
      <c r="E172" s="28" t="s">
        <v>23</v>
      </c>
    </row>
    <row r="173" spans="1:16" ht="25.5" customHeight="1" x14ac:dyDescent="0.2">
      <c r="A173" s="16" t="s">
        <v>44</v>
      </c>
      <c r="B173" s="20" t="s">
        <v>330</v>
      </c>
      <c r="C173" s="20" t="s">
        <v>869</v>
      </c>
      <c r="D173" s="16" t="s">
        <v>23</v>
      </c>
      <c r="E173" s="21" t="s">
        <v>870</v>
      </c>
      <c r="F173" s="22" t="s">
        <v>256</v>
      </c>
      <c r="G173" s="23">
        <v>4</v>
      </c>
      <c r="H173" s="24"/>
      <c r="I173" s="24">
        <f>ROUND(ROUND(H173,2)*ROUND(G173,3),2)</f>
        <v>0</v>
      </c>
      <c r="O173">
        <f>(I173*21)/100</f>
        <v>0</v>
      </c>
      <c r="P173" t="s">
        <v>22</v>
      </c>
    </row>
    <row r="174" spans="1:16" ht="12.75" customHeight="1" x14ac:dyDescent="0.2">
      <c r="A174" s="25" t="s">
        <v>47</v>
      </c>
      <c r="E174" s="26" t="s">
        <v>23</v>
      </c>
    </row>
    <row r="175" spans="1:16" ht="12.75" customHeight="1" x14ac:dyDescent="0.2">
      <c r="A175" s="29" t="s">
        <v>48</v>
      </c>
      <c r="E175" s="28" t="s">
        <v>863</v>
      </c>
    </row>
    <row r="176" spans="1:16" ht="12.75" customHeight="1" x14ac:dyDescent="0.2">
      <c r="A176" s="16" t="s">
        <v>204</v>
      </c>
      <c r="B176" s="20" t="s">
        <v>333</v>
      </c>
      <c r="C176" s="20" t="s">
        <v>871</v>
      </c>
      <c r="D176" s="16" t="s">
        <v>23</v>
      </c>
      <c r="E176" s="21" t="s">
        <v>872</v>
      </c>
      <c r="F176" s="22" t="s">
        <v>256</v>
      </c>
      <c r="G176" s="23">
        <v>2</v>
      </c>
      <c r="H176" s="24"/>
      <c r="I176" s="24">
        <f>ROUND(ROUND(H176,2)*ROUND(G176,3),2)</f>
        <v>0</v>
      </c>
      <c r="O176">
        <f>(I176*21)/100</f>
        <v>0</v>
      </c>
      <c r="P176" t="s">
        <v>22</v>
      </c>
    </row>
    <row r="177" spans="1:16" ht="12.75" customHeight="1" x14ac:dyDescent="0.2">
      <c r="A177" s="25" t="s">
        <v>47</v>
      </c>
      <c r="E177" s="26" t="s">
        <v>549</v>
      </c>
    </row>
    <row r="178" spans="1:16" ht="12.75" customHeight="1" x14ac:dyDescent="0.2">
      <c r="A178" s="29" t="s">
        <v>48</v>
      </c>
      <c r="E178" s="28" t="s">
        <v>23</v>
      </c>
    </row>
    <row r="179" spans="1:16" ht="12.75" customHeight="1" x14ac:dyDescent="0.2">
      <c r="A179" s="16" t="s">
        <v>204</v>
      </c>
      <c r="B179" s="20" t="s">
        <v>337</v>
      </c>
      <c r="C179" s="20" t="s">
        <v>873</v>
      </c>
      <c r="D179" s="16" t="s">
        <v>23</v>
      </c>
      <c r="E179" s="21" t="s">
        <v>874</v>
      </c>
      <c r="F179" s="22" t="s">
        <v>256</v>
      </c>
      <c r="G179" s="23">
        <v>2</v>
      </c>
      <c r="H179" s="24"/>
      <c r="I179" s="24">
        <f>ROUND(ROUND(H179,2)*ROUND(G179,3),2)</f>
        <v>0</v>
      </c>
      <c r="O179">
        <f>(I179*21)/100</f>
        <v>0</v>
      </c>
      <c r="P179" t="s">
        <v>22</v>
      </c>
    </row>
    <row r="180" spans="1:16" ht="12.75" customHeight="1" x14ac:dyDescent="0.2">
      <c r="A180" s="25" t="s">
        <v>47</v>
      </c>
      <c r="E180" s="26" t="s">
        <v>23</v>
      </c>
    </row>
    <row r="181" spans="1:16" ht="12.75" customHeight="1" x14ac:dyDescent="0.2">
      <c r="A181" s="29" t="s">
        <v>48</v>
      </c>
      <c r="E181" s="28" t="s">
        <v>23</v>
      </c>
    </row>
    <row r="182" spans="1:16" ht="12.75" customHeight="1" x14ac:dyDescent="0.2">
      <c r="A182" s="16" t="s">
        <v>44</v>
      </c>
      <c r="B182" s="20" t="s">
        <v>340</v>
      </c>
      <c r="C182" s="20" t="s">
        <v>374</v>
      </c>
      <c r="D182" s="16" t="s">
        <v>23</v>
      </c>
      <c r="E182" s="21" t="s">
        <v>375</v>
      </c>
      <c r="F182" s="22" t="s">
        <v>256</v>
      </c>
      <c r="G182" s="23">
        <v>2</v>
      </c>
      <c r="H182" s="24"/>
      <c r="I182" s="24">
        <f>ROUND(ROUND(H182,2)*ROUND(G182,3),2)</f>
        <v>0</v>
      </c>
      <c r="O182">
        <f>(I182*21)/100</f>
        <v>0</v>
      </c>
      <c r="P182" t="s">
        <v>22</v>
      </c>
    </row>
    <row r="183" spans="1:16" ht="12.75" customHeight="1" x14ac:dyDescent="0.2">
      <c r="A183" s="25" t="s">
        <v>47</v>
      </c>
      <c r="E183" s="26" t="s">
        <v>23</v>
      </c>
    </row>
    <row r="184" spans="1:16" ht="12.75" customHeight="1" x14ac:dyDescent="0.2">
      <c r="A184" s="29" t="s">
        <v>48</v>
      </c>
      <c r="E184" s="28" t="s">
        <v>23</v>
      </c>
    </row>
    <row r="185" spans="1:16" ht="12.75" customHeight="1" x14ac:dyDescent="0.2">
      <c r="A185" s="16" t="s">
        <v>204</v>
      </c>
      <c r="B185" s="39" t="s">
        <v>343</v>
      </c>
      <c r="C185" s="39" t="s">
        <v>377</v>
      </c>
      <c r="D185" s="40" t="s">
        <v>23</v>
      </c>
      <c r="E185" s="58" t="s">
        <v>378</v>
      </c>
      <c r="F185" s="41" t="s">
        <v>256</v>
      </c>
      <c r="G185" s="42">
        <v>2</v>
      </c>
      <c r="H185" s="43"/>
      <c r="I185" s="43">
        <f>ROUND(ROUND(H185,2)*ROUND(G185,3),2)</f>
        <v>0</v>
      </c>
      <c r="O185">
        <f>(I185*21)/100</f>
        <v>0</v>
      </c>
      <c r="P185" t="s">
        <v>22</v>
      </c>
    </row>
    <row r="186" spans="1:16" ht="12.75" customHeight="1" x14ac:dyDescent="0.2">
      <c r="A186" s="25" t="s">
        <v>47</v>
      </c>
      <c r="B186" s="44"/>
      <c r="C186" s="44"/>
      <c r="D186" s="44"/>
      <c r="E186" s="38" t="s">
        <v>875</v>
      </c>
      <c r="F186" s="44"/>
      <c r="G186" s="44"/>
      <c r="H186" s="44"/>
      <c r="I186" s="44"/>
    </row>
    <row r="187" spans="1:16" ht="12.75" customHeight="1" x14ac:dyDescent="0.2">
      <c r="A187" s="29" t="s">
        <v>48</v>
      </c>
      <c r="B187" s="44"/>
      <c r="C187" s="44"/>
      <c r="D187" s="44"/>
      <c r="E187" s="36" t="s">
        <v>23</v>
      </c>
      <c r="F187" s="44"/>
      <c r="G187" s="44"/>
      <c r="H187" s="44"/>
      <c r="I187" s="44"/>
    </row>
    <row r="188" spans="1:16" ht="12.75" customHeight="1" x14ac:dyDescent="0.2">
      <c r="A188" s="16" t="s">
        <v>44</v>
      </c>
      <c r="B188" s="20" t="s">
        <v>346</v>
      </c>
      <c r="C188" s="20" t="s">
        <v>381</v>
      </c>
      <c r="D188" s="16" t="s">
        <v>23</v>
      </c>
      <c r="E188" s="21" t="s">
        <v>382</v>
      </c>
      <c r="F188" s="22" t="s">
        <v>256</v>
      </c>
      <c r="G188" s="23">
        <v>2</v>
      </c>
      <c r="H188" s="24"/>
      <c r="I188" s="24">
        <f>ROUND(ROUND(H188,2)*ROUND(G188,3),2)</f>
        <v>0</v>
      </c>
      <c r="O188">
        <f>(I188*21)/100</f>
        <v>0</v>
      </c>
      <c r="P188" t="s">
        <v>22</v>
      </c>
    </row>
    <row r="189" spans="1:16" ht="12.75" customHeight="1" x14ac:dyDescent="0.2">
      <c r="A189" s="25" t="s">
        <v>47</v>
      </c>
      <c r="E189" s="26" t="s">
        <v>23</v>
      </c>
    </row>
    <row r="190" spans="1:16" ht="12.75" customHeight="1" x14ac:dyDescent="0.2">
      <c r="A190" s="29" t="s">
        <v>48</v>
      </c>
      <c r="E190" s="28" t="s">
        <v>23</v>
      </c>
    </row>
    <row r="191" spans="1:16" ht="12.75" customHeight="1" x14ac:dyDescent="0.2">
      <c r="A191" s="16" t="s">
        <v>204</v>
      </c>
      <c r="B191" s="39" t="s">
        <v>349</v>
      </c>
      <c r="C191" s="39" t="s">
        <v>384</v>
      </c>
      <c r="D191" s="40" t="s">
        <v>23</v>
      </c>
      <c r="E191" s="58" t="s">
        <v>385</v>
      </c>
      <c r="F191" s="41" t="s">
        <v>256</v>
      </c>
      <c r="G191" s="42">
        <v>2</v>
      </c>
      <c r="H191" s="43"/>
      <c r="I191" s="43">
        <f>ROUND(ROUND(H191,2)*ROUND(G191,3),2)</f>
        <v>0</v>
      </c>
      <c r="O191">
        <f>(I191*21)/100</f>
        <v>0</v>
      </c>
      <c r="P191" t="s">
        <v>22</v>
      </c>
    </row>
    <row r="192" spans="1:16" ht="12.75" customHeight="1" x14ac:dyDescent="0.2">
      <c r="A192" s="25" t="s">
        <v>47</v>
      </c>
      <c r="B192" s="44"/>
      <c r="C192" s="44"/>
      <c r="D192" s="44"/>
      <c r="E192" s="38" t="s">
        <v>23</v>
      </c>
      <c r="F192" s="44"/>
      <c r="G192" s="44"/>
      <c r="H192" s="44"/>
      <c r="I192" s="44"/>
    </row>
    <row r="193" spans="1:16" ht="12.75" customHeight="1" x14ac:dyDescent="0.2">
      <c r="A193" s="29" t="s">
        <v>48</v>
      </c>
      <c r="B193" s="44"/>
      <c r="C193" s="44"/>
      <c r="D193" s="44"/>
      <c r="E193" s="36" t="s">
        <v>23</v>
      </c>
      <c r="F193" s="44"/>
      <c r="G193" s="44"/>
      <c r="H193" s="44"/>
      <c r="I193" s="44"/>
    </row>
    <row r="194" spans="1:16" ht="12.75" customHeight="1" x14ac:dyDescent="0.2">
      <c r="A194" s="16" t="s">
        <v>44</v>
      </c>
      <c r="B194" s="20" t="s">
        <v>353</v>
      </c>
      <c r="C194" s="20" t="s">
        <v>387</v>
      </c>
      <c r="D194" s="16" t="s">
        <v>23</v>
      </c>
      <c r="E194" s="21" t="s">
        <v>388</v>
      </c>
      <c r="F194" s="22" t="s">
        <v>256</v>
      </c>
      <c r="G194" s="23">
        <v>1</v>
      </c>
      <c r="H194" s="24"/>
      <c r="I194" s="24">
        <f>ROUND(ROUND(H194,2)*ROUND(G194,3),2)</f>
        <v>0</v>
      </c>
      <c r="O194">
        <f>(I194*21)/100</f>
        <v>0</v>
      </c>
      <c r="P194" t="s">
        <v>22</v>
      </c>
    </row>
    <row r="195" spans="1:16" ht="12.75" customHeight="1" x14ac:dyDescent="0.2">
      <c r="A195" s="25" t="s">
        <v>47</v>
      </c>
      <c r="E195" s="26" t="s">
        <v>23</v>
      </c>
    </row>
    <row r="196" spans="1:16" ht="12.75" customHeight="1" x14ac:dyDescent="0.2">
      <c r="A196" s="29" t="s">
        <v>48</v>
      </c>
      <c r="E196" s="28" t="s">
        <v>23</v>
      </c>
    </row>
    <row r="197" spans="1:16" ht="12.75" customHeight="1" x14ac:dyDescent="0.2">
      <c r="A197" s="16" t="s">
        <v>204</v>
      </c>
      <c r="B197" s="39" t="s">
        <v>360</v>
      </c>
      <c r="C197" s="39" t="s">
        <v>390</v>
      </c>
      <c r="D197" s="40" t="s">
        <v>23</v>
      </c>
      <c r="E197" s="58" t="s">
        <v>391</v>
      </c>
      <c r="F197" s="41" t="s">
        <v>256</v>
      </c>
      <c r="G197" s="42">
        <v>1</v>
      </c>
      <c r="H197" s="43"/>
      <c r="I197" s="43">
        <f>ROUND(ROUND(H197,2)*ROUND(G197,3),2)</f>
        <v>0</v>
      </c>
      <c r="O197">
        <f>(I197*21)/100</f>
        <v>0</v>
      </c>
      <c r="P197" t="s">
        <v>22</v>
      </c>
    </row>
    <row r="198" spans="1:16" ht="12.75" customHeight="1" x14ac:dyDescent="0.2">
      <c r="A198" s="25" t="s">
        <v>47</v>
      </c>
      <c r="B198" s="44"/>
      <c r="C198" s="44"/>
      <c r="D198" s="44"/>
      <c r="E198" s="38" t="s">
        <v>23</v>
      </c>
      <c r="F198" s="44"/>
      <c r="G198" s="44"/>
      <c r="H198" s="44"/>
      <c r="I198" s="44"/>
    </row>
    <row r="199" spans="1:16" ht="12.75" customHeight="1" x14ac:dyDescent="0.2">
      <c r="A199" s="29" t="s">
        <v>48</v>
      </c>
      <c r="B199" s="44"/>
      <c r="C199" s="44"/>
      <c r="D199" s="44"/>
      <c r="E199" s="36" t="s">
        <v>23</v>
      </c>
      <c r="F199" s="44"/>
      <c r="G199" s="44"/>
      <c r="H199" s="44"/>
      <c r="I199" s="44"/>
    </row>
    <row r="200" spans="1:16" ht="12.75" customHeight="1" x14ac:dyDescent="0.2">
      <c r="A200" s="16" t="s">
        <v>44</v>
      </c>
      <c r="B200" s="20" t="s">
        <v>357</v>
      </c>
      <c r="C200" s="20" t="s">
        <v>393</v>
      </c>
      <c r="D200" s="16" t="s">
        <v>23</v>
      </c>
      <c r="E200" s="21" t="s">
        <v>394</v>
      </c>
      <c r="F200" s="22" t="s">
        <v>256</v>
      </c>
      <c r="G200" s="23">
        <v>2</v>
      </c>
      <c r="H200" s="24"/>
      <c r="I200" s="24">
        <f>ROUND(ROUND(H200,2)*ROUND(G200,3),2)</f>
        <v>0</v>
      </c>
      <c r="O200">
        <f>(I200*21)/100</f>
        <v>0</v>
      </c>
      <c r="P200" t="s">
        <v>22</v>
      </c>
    </row>
    <row r="201" spans="1:16" ht="12.75" customHeight="1" x14ac:dyDescent="0.2">
      <c r="A201" s="25" t="s">
        <v>47</v>
      </c>
      <c r="E201" s="26" t="s">
        <v>23</v>
      </c>
    </row>
    <row r="202" spans="1:16" ht="12.75" customHeight="1" x14ac:dyDescent="0.2">
      <c r="A202" s="29" t="s">
        <v>48</v>
      </c>
      <c r="E202" s="28" t="s">
        <v>23</v>
      </c>
    </row>
    <row r="203" spans="1:16" ht="12.75" customHeight="1" x14ac:dyDescent="0.2">
      <c r="A203" s="16" t="s">
        <v>204</v>
      </c>
      <c r="B203" s="39" t="s">
        <v>363</v>
      </c>
      <c r="C203" s="39" t="s">
        <v>396</v>
      </c>
      <c r="D203" s="40" t="s">
        <v>227</v>
      </c>
      <c r="E203" s="58" t="s">
        <v>397</v>
      </c>
      <c r="F203" s="41" t="s">
        <v>256</v>
      </c>
      <c r="G203" s="42">
        <v>2</v>
      </c>
      <c r="H203" s="43"/>
      <c r="I203" s="43">
        <f>ROUND(ROUND(H203,2)*ROUND(G203,3),2)</f>
        <v>0</v>
      </c>
      <c r="O203">
        <f>(I203*21)/100</f>
        <v>0</v>
      </c>
      <c r="P203" t="s">
        <v>22</v>
      </c>
    </row>
    <row r="204" spans="1:16" ht="12.75" customHeight="1" x14ac:dyDescent="0.2">
      <c r="A204" s="25" t="s">
        <v>47</v>
      </c>
      <c r="B204" s="44"/>
      <c r="C204" s="44"/>
      <c r="D204" s="44"/>
      <c r="E204" s="38" t="s">
        <v>876</v>
      </c>
      <c r="F204" s="44"/>
      <c r="G204" s="44"/>
      <c r="H204" s="44"/>
      <c r="I204" s="44"/>
    </row>
    <row r="205" spans="1:16" ht="12.75" customHeight="1" x14ac:dyDescent="0.2">
      <c r="A205" s="29" t="s">
        <v>48</v>
      </c>
      <c r="B205" s="44"/>
      <c r="C205" s="44"/>
      <c r="D205" s="44"/>
      <c r="E205" s="36" t="s">
        <v>23</v>
      </c>
      <c r="F205" s="44"/>
      <c r="G205" s="44"/>
      <c r="H205" s="44"/>
      <c r="I205" s="44"/>
    </row>
    <row r="206" spans="1:16" ht="12.75" customHeight="1" x14ac:dyDescent="0.2">
      <c r="A206" s="16" t="s">
        <v>44</v>
      </c>
      <c r="B206" s="20" t="s">
        <v>366</v>
      </c>
      <c r="C206" s="20" t="s">
        <v>400</v>
      </c>
      <c r="D206" s="16" t="s">
        <v>23</v>
      </c>
      <c r="E206" s="21" t="s">
        <v>401</v>
      </c>
      <c r="F206" s="22" t="s">
        <v>160</v>
      </c>
      <c r="G206" s="23">
        <v>2.25</v>
      </c>
      <c r="H206" s="24"/>
      <c r="I206" s="24">
        <f>ROUND(ROUND(H206,2)*ROUND(G206,3),2)</f>
        <v>0</v>
      </c>
      <c r="O206">
        <f>(I206*21)/100</f>
        <v>0</v>
      </c>
      <c r="P206" t="s">
        <v>22</v>
      </c>
    </row>
    <row r="207" spans="1:16" ht="12.75" customHeight="1" x14ac:dyDescent="0.2">
      <c r="A207" s="25" t="s">
        <v>47</v>
      </c>
      <c r="E207" s="26" t="s">
        <v>23</v>
      </c>
    </row>
    <row r="208" spans="1:16" ht="12.75" customHeight="1" x14ac:dyDescent="0.2">
      <c r="A208" s="29" t="s">
        <v>48</v>
      </c>
      <c r="E208" s="28" t="s">
        <v>23</v>
      </c>
    </row>
    <row r="209" spans="1:16" ht="12.75" customHeight="1" x14ac:dyDescent="0.2">
      <c r="A209" s="16" t="s">
        <v>44</v>
      </c>
      <c r="B209" s="20" t="s">
        <v>369</v>
      </c>
      <c r="C209" s="20" t="s">
        <v>403</v>
      </c>
      <c r="D209" s="16" t="s">
        <v>23</v>
      </c>
      <c r="E209" s="21" t="s">
        <v>404</v>
      </c>
      <c r="F209" s="22" t="s">
        <v>160</v>
      </c>
      <c r="G209" s="23">
        <v>34.25</v>
      </c>
      <c r="H209" s="24"/>
      <c r="I209" s="24">
        <f>ROUND(ROUND(H209,2)*ROUND(G209,3),2)</f>
        <v>0</v>
      </c>
      <c r="O209">
        <f>(I209*21)/100</f>
        <v>0</v>
      </c>
      <c r="P209" t="s">
        <v>22</v>
      </c>
    </row>
    <row r="210" spans="1:16" ht="12.75" customHeight="1" x14ac:dyDescent="0.2">
      <c r="A210" s="25" t="s">
        <v>47</v>
      </c>
      <c r="E210" s="26" t="s">
        <v>23</v>
      </c>
    </row>
    <row r="211" spans="1:16" ht="12.75" customHeight="1" x14ac:dyDescent="0.2">
      <c r="A211" s="29" t="s">
        <v>48</v>
      </c>
      <c r="E211" s="28" t="s">
        <v>877</v>
      </c>
    </row>
    <row r="212" spans="1:16" ht="12.75" customHeight="1" x14ac:dyDescent="0.2">
      <c r="A212" s="16" t="s">
        <v>44</v>
      </c>
      <c r="B212" s="20" t="s">
        <v>373</v>
      </c>
      <c r="C212" s="20" t="s">
        <v>407</v>
      </c>
      <c r="D212" s="16" t="s">
        <v>227</v>
      </c>
      <c r="E212" s="21" t="s">
        <v>408</v>
      </c>
      <c r="F212" s="22" t="s">
        <v>160</v>
      </c>
      <c r="G212" s="23">
        <v>34.25</v>
      </c>
      <c r="H212" s="24"/>
      <c r="I212" s="24">
        <f>ROUND(ROUND(H212,2)*ROUND(G212,3),2)</f>
        <v>0</v>
      </c>
      <c r="O212">
        <f>(I212*21)/100</f>
        <v>0</v>
      </c>
      <c r="P212" t="s">
        <v>22</v>
      </c>
    </row>
    <row r="213" spans="1:16" ht="12.75" customHeight="1" x14ac:dyDescent="0.2">
      <c r="A213" s="25" t="s">
        <v>47</v>
      </c>
      <c r="E213" s="26" t="s">
        <v>23</v>
      </c>
    </row>
    <row r="214" spans="1:16" ht="12.75" customHeight="1" x14ac:dyDescent="0.2">
      <c r="A214" s="29" t="s">
        <v>48</v>
      </c>
      <c r="E214" s="28" t="s">
        <v>877</v>
      </c>
    </row>
    <row r="215" spans="1:16" ht="12.75" customHeight="1" x14ac:dyDescent="0.2">
      <c r="A215" s="16" t="s">
        <v>44</v>
      </c>
      <c r="B215" s="20" t="s">
        <v>376</v>
      </c>
      <c r="C215" s="20" t="s">
        <v>410</v>
      </c>
      <c r="D215" s="16" t="s">
        <v>23</v>
      </c>
      <c r="E215" s="21" t="s">
        <v>411</v>
      </c>
      <c r="F215" s="22" t="s">
        <v>160</v>
      </c>
      <c r="G215" s="23">
        <v>32</v>
      </c>
      <c r="H215" s="24"/>
      <c r="I215" s="24">
        <f>ROUND(ROUND(H215,2)*ROUND(G215,3),2)</f>
        <v>0</v>
      </c>
      <c r="O215">
        <f>(I215*21)/100</f>
        <v>0</v>
      </c>
      <c r="P215" t="s">
        <v>22</v>
      </c>
    </row>
    <row r="216" spans="1:16" ht="12.75" customHeight="1" x14ac:dyDescent="0.2">
      <c r="A216" s="25" t="s">
        <v>47</v>
      </c>
      <c r="E216" s="26" t="s">
        <v>23</v>
      </c>
    </row>
    <row r="217" spans="1:16" ht="12.75" customHeight="1" x14ac:dyDescent="0.2">
      <c r="A217" s="29" t="s">
        <v>48</v>
      </c>
      <c r="E217" s="28" t="s">
        <v>23</v>
      </c>
    </row>
    <row r="218" spans="1:16" ht="12.75" customHeight="1" x14ac:dyDescent="0.2">
      <c r="A218" s="16" t="s">
        <v>44</v>
      </c>
      <c r="B218" s="20" t="s">
        <v>380</v>
      </c>
      <c r="C218" s="20" t="s">
        <v>413</v>
      </c>
      <c r="D218" s="16" t="s">
        <v>23</v>
      </c>
      <c r="E218" s="21" t="s">
        <v>414</v>
      </c>
      <c r="F218" s="22" t="s">
        <v>256</v>
      </c>
      <c r="G218" s="23">
        <v>2</v>
      </c>
      <c r="H218" s="24"/>
      <c r="I218" s="24">
        <f>ROUND(ROUND(H218,2)*ROUND(G218,3),2)</f>
        <v>0</v>
      </c>
      <c r="O218">
        <f>(I218*21)/100</f>
        <v>0</v>
      </c>
      <c r="P218" t="s">
        <v>22</v>
      </c>
    </row>
    <row r="219" spans="1:16" ht="12.75" customHeight="1" x14ac:dyDescent="0.2">
      <c r="A219" s="25" t="s">
        <v>47</v>
      </c>
      <c r="E219" s="26" t="s">
        <v>415</v>
      </c>
    </row>
    <row r="220" spans="1:16" ht="12.75" customHeight="1" x14ac:dyDescent="0.2">
      <c r="A220" s="29" t="s">
        <v>48</v>
      </c>
      <c r="E220" s="28" t="s">
        <v>23</v>
      </c>
    </row>
    <row r="221" spans="1:16" ht="12.75" customHeight="1" x14ac:dyDescent="0.2">
      <c r="A221" s="16" t="s">
        <v>204</v>
      </c>
      <c r="B221" s="39" t="s">
        <v>383</v>
      </c>
      <c r="C221" s="39" t="s">
        <v>417</v>
      </c>
      <c r="D221" s="40" t="s">
        <v>23</v>
      </c>
      <c r="E221" s="58" t="s">
        <v>418</v>
      </c>
      <c r="F221" s="41" t="s">
        <v>256</v>
      </c>
      <c r="G221" s="42">
        <v>2</v>
      </c>
      <c r="H221" s="43"/>
      <c r="I221" s="43">
        <f>ROUND(ROUND(H221,2)*ROUND(G221,3),2)</f>
        <v>0</v>
      </c>
      <c r="O221">
        <f>(I221*21)/100</f>
        <v>0</v>
      </c>
      <c r="P221" t="s">
        <v>22</v>
      </c>
    </row>
    <row r="222" spans="1:16" ht="12.75" customHeight="1" x14ac:dyDescent="0.2">
      <c r="A222" s="25" t="s">
        <v>47</v>
      </c>
      <c r="B222" s="44"/>
      <c r="C222" s="44"/>
      <c r="D222" s="44"/>
      <c r="E222" s="38" t="s">
        <v>415</v>
      </c>
      <c r="F222" s="44"/>
      <c r="G222" s="44"/>
      <c r="H222" s="44"/>
      <c r="I222" s="44"/>
    </row>
    <row r="223" spans="1:16" ht="12.75" customHeight="1" x14ac:dyDescent="0.2">
      <c r="A223" s="29" t="s">
        <v>48</v>
      </c>
      <c r="B223" s="44"/>
      <c r="C223" s="44"/>
      <c r="D223" s="44"/>
      <c r="E223" s="36" t="s">
        <v>23</v>
      </c>
      <c r="F223" s="44"/>
      <c r="G223" s="44"/>
      <c r="H223" s="44"/>
      <c r="I223" s="44"/>
    </row>
    <row r="224" spans="1:16" ht="12.75" customHeight="1" x14ac:dyDescent="0.2">
      <c r="A224" s="16" t="s">
        <v>44</v>
      </c>
      <c r="B224" s="20" t="s">
        <v>386</v>
      </c>
      <c r="C224" s="20" t="s">
        <v>420</v>
      </c>
      <c r="D224" s="16" t="s">
        <v>23</v>
      </c>
      <c r="E224" s="21" t="s">
        <v>421</v>
      </c>
      <c r="F224" s="22" t="s">
        <v>256</v>
      </c>
      <c r="G224" s="23">
        <v>2</v>
      </c>
      <c r="H224" s="24"/>
      <c r="I224" s="24">
        <f>ROUND(ROUND(H224,2)*ROUND(G224,3),2)</f>
        <v>0</v>
      </c>
      <c r="O224">
        <f>(I224*21)/100</f>
        <v>0</v>
      </c>
      <c r="P224" t="s">
        <v>22</v>
      </c>
    </row>
    <row r="225" spans="1:16" ht="12.75" customHeight="1" x14ac:dyDescent="0.2">
      <c r="A225" s="25" t="s">
        <v>47</v>
      </c>
      <c r="E225" s="26" t="s">
        <v>415</v>
      </c>
    </row>
    <row r="226" spans="1:16" ht="12.75" customHeight="1" x14ac:dyDescent="0.2">
      <c r="A226" s="29" t="s">
        <v>48</v>
      </c>
      <c r="E226" s="28" t="s">
        <v>23</v>
      </c>
    </row>
    <row r="227" spans="1:16" ht="12.75" customHeight="1" x14ac:dyDescent="0.2">
      <c r="A227" s="16" t="s">
        <v>204</v>
      </c>
      <c r="B227" s="39" t="s">
        <v>389</v>
      </c>
      <c r="C227" s="39" t="s">
        <v>423</v>
      </c>
      <c r="D227" s="40" t="s">
        <v>23</v>
      </c>
      <c r="E227" s="58" t="s">
        <v>424</v>
      </c>
      <c r="F227" s="41" t="s">
        <v>256</v>
      </c>
      <c r="G227" s="42">
        <v>2</v>
      </c>
      <c r="H227" s="43"/>
      <c r="I227" s="43">
        <f>ROUND(ROUND(H227,2)*ROUND(G227,3),2)</f>
        <v>0</v>
      </c>
      <c r="O227">
        <f>(I227*21)/100</f>
        <v>0</v>
      </c>
      <c r="P227" t="s">
        <v>22</v>
      </c>
    </row>
    <row r="228" spans="1:16" ht="12.75" customHeight="1" x14ac:dyDescent="0.2">
      <c r="A228" s="25" t="s">
        <v>47</v>
      </c>
      <c r="B228" s="44"/>
      <c r="C228" s="44"/>
      <c r="D228" s="44"/>
      <c r="E228" s="38" t="s">
        <v>415</v>
      </c>
      <c r="F228" s="44"/>
      <c r="G228" s="44"/>
      <c r="H228" s="44"/>
      <c r="I228" s="44"/>
    </row>
    <row r="229" spans="1:16" ht="12.75" customHeight="1" x14ac:dyDescent="0.2">
      <c r="A229" s="29" t="s">
        <v>48</v>
      </c>
      <c r="B229" s="44"/>
      <c r="C229" s="44"/>
      <c r="D229" s="44"/>
      <c r="E229" s="36" t="s">
        <v>23</v>
      </c>
      <c r="F229" s="44"/>
      <c r="G229" s="44"/>
      <c r="H229" s="44"/>
      <c r="I229" s="44"/>
    </row>
    <row r="230" spans="1:16" ht="12.75" customHeight="1" x14ac:dyDescent="0.2">
      <c r="A230" s="16" t="s">
        <v>44</v>
      </c>
      <c r="B230" s="20" t="s">
        <v>392</v>
      </c>
      <c r="C230" s="20" t="s">
        <v>426</v>
      </c>
      <c r="D230" s="16" t="s">
        <v>23</v>
      </c>
      <c r="E230" s="21" t="s">
        <v>427</v>
      </c>
      <c r="F230" s="22" t="s">
        <v>256</v>
      </c>
      <c r="G230" s="23">
        <v>1</v>
      </c>
      <c r="H230" s="24"/>
      <c r="I230" s="24">
        <f>ROUND(ROUND(H230,2)*ROUND(G230,3),2)</f>
        <v>0</v>
      </c>
      <c r="O230">
        <f>(I230*21)/100</f>
        <v>0</v>
      </c>
      <c r="P230" t="s">
        <v>22</v>
      </c>
    </row>
    <row r="231" spans="1:16" ht="12.75" customHeight="1" x14ac:dyDescent="0.2">
      <c r="A231" s="25" t="s">
        <v>47</v>
      </c>
      <c r="E231" s="26" t="s">
        <v>23</v>
      </c>
    </row>
    <row r="232" spans="1:16" ht="12.75" customHeight="1" x14ac:dyDescent="0.2">
      <c r="A232" s="29" t="s">
        <v>48</v>
      </c>
      <c r="E232" s="28" t="s">
        <v>23</v>
      </c>
    </row>
    <row r="233" spans="1:16" ht="12.75" customHeight="1" x14ac:dyDescent="0.2">
      <c r="A233" s="16" t="s">
        <v>204</v>
      </c>
      <c r="B233" s="39" t="s">
        <v>395</v>
      </c>
      <c r="C233" s="39" t="s">
        <v>429</v>
      </c>
      <c r="D233" s="40" t="s">
        <v>23</v>
      </c>
      <c r="E233" s="58" t="s">
        <v>430</v>
      </c>
      <c r="F233" s="41" t="s">
        <v>256</v>
      </c>
      <c r="G233" s="42">
        <v>1</v>
      </c>
      <c r="H233" s="43"/>
      <c r="I233" s="43">
        <f>ROUND(ROUND(H233,2)*ROUND(G233,3),2)</f>
        <v>0</v>
      </c>
      <c r="O233">
        <f>(I233*21)/100</f>
        <v>0</v>
      </c>
      <c r="P233" t="s">
        <v>22</v>
      </c>
    </row>
    <row r="234" spans="1:16" ht="12.75" customHeight="1" x14ac:dyDescent="0.2">
      <c r="A234" s="25" t="s">
        <v>47</v>
      </c>
      <c r="B234" s="44"/>
      <c r="C234" s="44"/>
      <c r="D234" s="44"/>
      <c r="E234" s="38" t="s">
        <v>23</v>
      </c>
      <c r="F234" s="44"/>
      <c r="G234" s="44"/>
      <c r="H234" s="44"/>
      <c r="I234" s="44"/>
    </row>
    <row r="235" spans="1:16" ht="12.75" customHeight="1" x14ac:dyDescent="0.2">
      <c r="A235" s="27" t="s">
        <v>48</v>
      </c>
      <c r="B235" s="44"/>
      <c r="C235" s="44"/>
      <c r="D235" s="44"/>
      <c r="E235" s="36" t="s">
        <v>23</v>
      </c>
      <c r="F235" s="44"/>
      <c r="G235" s="44"/>
      <c r="H235" s="44"/>
      <c r="I235" s="44"/>
    </row>
    <row r="236" spans="1:16" ht="12.75" customHeight="1" x14ac:dyDescent="0.2">
      <c r="A236" s="5" t="s">
        <v>41</v>
      </c>
      <c r="B236" s="5"/>
      <c r="C236" s="30" t="s">
        <v>38</v>
      </c>
      <c r="D236" s="5"/>
      <c r="E236" s="18" t="s">
        <v>431</v>
      </c>
      <c r="F236" s="5"/>
      <c r="G236" s="5"/>
      <c r="H236" s="5"/>
      <c r="I236" s="31">
        <f>0+I237+I240+I243+I246+I249+I252+I255+I258+I261+I264</f>
        <v>0</v>
      </c>
    </row>
    <row r="237" spans="1:16" ht="12.75" customHeight="1" x14ac:dyDescent="0.2">
      <c r="A237" s="16" t="s">
        <v>44</v>
      </c>
      <c r="B237" s="20" t="s">
        <v>399</v>
      </c>
      <c r="C237" s="20" t="s">
        <v>444</v>
      </c>
      <c r="D237" s="16" t="s">
        <v>227</v>
      </c>
      <c r="E237" s="21" t="s">
        <v>445</v>
      </c>
      <c r="F237" s="22" t="s">
        <v>144</v>
      </c>
      <c r="G237" s="23">
        <v>300</v>
      </c>
      <c r="H237" s="24"/>
      <c r="I237" s="24">
        <f>ROUND(ROUND(H237,2)*ROUND(G237,3),2)</f>
        <v>0</v>
      </c>
      <c r="O237">
        <f>(I237*21)/100</f>
        <v>0</v>
      </c>
      <c r="P237" t="s">
        <v>22</v>
      </c>
    </row>
    <row r="238" spans="1:16" ht="12.75" customHeight="1" x14ac:dyDescent="0.2">
      <c r="A238" s="25" t="s">
        <v>47</v>
      </c>
      <c r="E238" s="26" t="s">
        <v>23</v>
      </c>
    </row>
    <row r="239" spans="1:16" ht="12.75" customHeight="1" x14ac:dyDescent="0.2">
      <c r="A239" s="29" t="s">
        <v>48</v>
      </c>
      <c r="E239" s="28" t="s">
        <v>23</v>
      </c>
    </row>
    <row r="240" spans="1:16" ht="12.75" customHeight="1" x14ac:dyDescent="0.2">
      <c r="A240" s="16" t="s">
        <v>44</v>
      </c>
      <c r="B240" s="20" t="s">
        <v>402</v>
      </c>
      <c r="C240" s="20" t="s">
        <v>447</v>
      </c>
      <c r="D240" s="16" t="s">
        <v>23</v>
      </c>
      <c r="E240" s="21" t="s">
        <v>448</v>
      </c>
      <c r="F240" s="22" t="s">
        <v>160</v>
      </c>
      <c r="G240" s="23">
        <v>2</v>
      </c>
      <c r="H240" s="24"/>
      <c r="I240" s="24">
        <f>ROUND(ROUND(H240,2)*ROUND(G240,3),2)</f>
        <v>0</v>
      </c>
      <c r="O240">
        <f>(I240*21)/100</f>
        <v>0</v>
      </c>
      <c r="P240" t="s">
        <v>22</v>
      </c>
    </row>
    <row r="241" spans="1:16" ht="12.75" customHeight="1" x14ac:dyDescent="0.2">
      <c r="A241" s="25" t="s">
        <v>47</v>
      </c>
      <c r="E241" s="26" t="s">
        <v>449</v>
      </c>
    </row>
    <row r="242" spans="1:16" ht="12.75" customHeight="1" x14ac:dyDescent="0.2">
      <c r="A242" s="29" t="s">
        <v>48</v>
      </c>
      <c r="E242" s="28" t="s">
        <v>23</v>
      </c>
    </row>
    <row r="243" spans="1:16" ht="12.75" customHeight="1" x14ac:dyDescent="0.2">
      <c r="A243" s="16" t="s">
        <v>44</v>
      </c>
      <c r="B243" s="20" t="s">
        <v>406</v>
      </c>
      <c r="C243" s="20" t="s">
        <v>455</v>
      </c>
      <c r="D243" s="16" t="s">
        <v>23</v>
      </c>
      <c r="E243" s="21" t="s">
        <v>456</v>
      </c>
      <c r="F243" s="22" t="s">
        <v>196</v>
      </c>
      <c r="G243" s="23">
        <v>235.85021499999999</v>
      </c>
      <c r="H243" s="24"/>
      <c r="I243" s="24">
        <f>ROUND(ROUND(H243,2)*ROUND(G243,3),2)</f>
        <v>0</v>
      </c>
      <c r="O243">
        <f>(I243*21)/100</f>
        <v>0</v>
      </c>
      <c r="P243" t="s">
        <v>22</v>
      </c>
    </row>
    <row r="244" spans="1:16" ht="25.5" customHeight="1" x14ac:dyDescent="0.2">
      <c r="A244" s="25" t="s">
        <v>47</v>
      </c>
      <c r="E244" s="26" t="s">
        <v>561</v>
      </c>
    </row>
    <row r="245" spans="1:16" ht="12.75" customHeight="1" x14ac:dyDescent="0.2">
      <c r="A245" s="29" t="s">
        <v>48</v>
      </c>
      <c r="E245" s="28" t="s">
        <v>23</v>
      </c>
    </row>
    <row r="246" spans="1:16" ht="12.75" customHeight="1" x14ac:dyDescent="0.2">
      <c r="A246" s="16" t="s">
        <v>44</v>
      </c>
      <c r="B246" s="20" t="s">
        <v>409</v>
      </c>
      <c r="C246" s="20" t="s">
        <v>459</v>
      </c>
      <c r="D246" s="16" t="s">
        <v>23</v>
      </c>
      <c r="E246" s="21" t="s">
        <v>460</v>
      </c>
      <c r="F246" s="22" t="s">
        <v>196</v>
      </c>
      <c r="G246" s="23">
        <v>12.21</v>
      </c>
      <c r="H246" s="24"/>
      <c r="I246" s="24">
        <f>ROUND(ROUND(H246,2)*ROUND(G246,3),2)</f>
        <v>0</v>
      </c>
      <c r="O246">
        <f>(I246*21)/100</f>
        <v>0</v>
      </c>
      <c r="P246" t="s">
        <v>22</v>
      </c>
    </row>
    <row r="247" spans="1:16" ht="25.5" customHeight="1" x14ac:dyDescent="0.2">
      <c r="A247" s="25" t="s">
        <v>47</v>
      </c>
      <c r="E247" s="26" t="s">
        <v>461</v>
      </c>
    </row>
    <row r="248" spans="1:16" ht="12.75" customHeight="1" x14ac:dyDescent="0.2">
      <c r="A248" s="29" t="s">
        <v>48</v>
      </c>
      <c r="E248" s="28" t="s">
        <v>878</v>
      </c>
    </row>
    <row r="249" spans="1:16" ht="12.75" customHeight="1" x14ac:dyDescent="0.2">
      <c r="A249" s="16" t="s">
        <v>44</v>
      </c>
      <c r="B249" s="20" t="s">
        <v>412</v>
      </c>
      <c r="C249" s="20" t="s">
        <v>464</v>
      </c>
      <c r="D249" s="16" t="s">
        <v>23</v>
      </c>
      <c r="E249" s="21" t="s">
        <v>465</v>
      </c>
      <c r="F249" s="22" t="s">
        <v>196</v>
      </c>
      <c r="G249" s="23">
        <v>12.135999999999999</v>
      </c>
      <c r="H249" s="24"/>
      <c r="I249" s="24">
        <f>ROUND(ROUND(H249,2)*ROUND(G249,3),2)</f>
        <v>0</v>
      </c>
      <c r="O249">
        <f>(I249*21)/100</f>
        <v>0</v>
      </c>
      <c r="P249" t="s">
        <v>22</v>
      </c>
    </row>
    <row r="250" spans="1:16" ht="12.75" customHeight="1" x14ac:dyDescent="0.2">
      <c r="A250" s="25" t="s">
        <v>47</v>
      </c>
      <c r="E250" s="26" t="s">
        <v>23</v>
      </c>
    </row>
    <row r="251" spans="1:16" ht="12.75" customHeight="1" x14ac:dyDescent="0.2">
      <c r="A251" s="29" t="s">
        <v>48</v>
      </c>
      <c r="E251" s="28" t="s">
        <v>879</v>
      </c>
    </row>
    <row r="252" spans="1:16" ht="12.75" customHeight="1" x14ac:dyDescent="0.2">
      <c r="A252" s="16" t="s">
        <v>44</v>
      </c>
      <c r="B252" s="20" t="s">
        <v>416</v>
      </c>
      <c r="C252" s="20" t="s">
        <v>468</v>
      </c>
      <c r="D252" s="16" t="s">
        <v>23</v>
      </c>
      <c r="E252" s="21" t="s">
        <v>469</v>
      </c>
      <c r="F252" s="22" t="s">
        <v>196</v>
      </c>
      <c r="G252" s="23">
        <v>1.6180000000000001</v>
      </c>
      <c r="H252" s="24"/>
      <c r="I252" s="24">
        <f>ROUND(ROUND(H252,2)*ROUND(G252,3),2)</f>
        <v>0</v>
      </c>
      <c r="O252">
        <f>(I252*21)/100</f>
        <v>0</v>
      </c>
      <c r="P252" t="s">
        <v>22</v>
      </c>
    </row>
    <row r="253" spans="1:16" ht="12.75" customHeight="1" x14ac:dyDescent="0.2">
      <c r="A253" s="25" t="s">
        <v>47</v>
      </c>
      <c r="E253" s="26" t="s">
        <v>470</v>
      </c>
    </row>
    <row r="254" spans="1:16" ht="12.75" customHeight="1" x14ac:dyDescent="0.2">
      <c r="A254" s="29" t="s">
        <v>48</v>
      </c>
      <c r="E254" s="28" t="s">
        <v>880</v>
      </c>
    </row>
    <row r="255" spans="1:16" ht="12.75" customHeight="1" x14ac:dyDescent="0.2">
      <c r="A255" s="16" t="s">
        <v>44</v>
      </c>
      <c r="B255" s="20" t="s">
        <v>419</v>
      </c>
      <c r="C255" s="20" t="s">
        <v>472</v>
      </c>
      <c r="D255" s="16" t="s">
        <v>23</v>
      </c>
      <c r="E255" s="21" t="s">
        <v>473</v>
      </c>
      <c r="F255" s="22" t="s">
        <v>196</v>
      </c>
      <c r="G255" s="23">
        <v>5.7880000000000003</v>
      </c>
      <c r="H255" s="24"/>
      <c r="I255" s="24">
        <f>ROUND(ROUND(H255,2)*ROUND(G255,3),2)</f>
        <v>0</v>
      </c>
      <c r="O255">
        <f>(I255*21)/100</f>
        <v>0</v>
      </c>
      <c r="P255" t="s">
        <v>22</v>
      </c>
    </row>
    <row r="256" spans="1:16" ht="12.75" customHeight="1" x14ac:dyDescent="0.2">
      <c r="A256" s="25" t="s">
        <v>47</v>
      </c>
      <c r="E256" s="26" t="s">
        <v>474</v>
      </c>
    </row>
    <row r="257" spans="1:16" ht="12.75" customHeight="1" x14ac:dyDescent="0.2">
      <c r="A257" s="29" t="s">
        <v>48</v>
      </c>
      <c r="E257" s="28" t="s">
        <v>881</v>
      </c>
    </row>
    <row r="258" spans="1:16" ht="12.75" customHeight="1" x14ac:dyDescent="0.2">
      <c r="A258" s="16" t="s">
        <v>44</v>
      </c>
      <c r="B258" s="20" t="s">
        <v>422</v>
      </c>
      <c r="C258" s="20" t="s">
        <v>477</v>
      </c>
      <c r="D258" s="16" t="s">
        <v>23</v>
      </c>
      <c r="E258" s="21" t="s">
        <v>478</v>
      </c>
      <c r="F258" s="22" t="s">
        <v>196</v>
      </c>
      <c r="G258" s="23">
        <v>4.7300000000000004</v>
      </c>
      <c r="H258" s="24"/>
      <c r="I258" s="24">
        <f>ROUND(ROUND(H258,2)*ROUND(G258,3),2)</f>
        <v>0</v>
      </c>
      <c r="O258">
        <f>(I258*21)/100</f>
        <v>0</v>
      </c>
      <c r="P258" t="s">
        <v>22</v>
      </c>
    </row>
    <row r="259" spans="1:16" ht="12.75" customHeight="1" x14ac:dyDescent="0.2">
      <c r="A259" s="25" t="s">
        <v>47</v>
      </c>
      <c r="E259" s="26" t="s">
        <v>479</v>
      </c>
    </row>
    <row r="260" spans="1:16" ht="12.75" customHeight="1" x14ac:dyDescent="0.2">
      <c r="A260" s="29" t="s">
        <v>48</v>
      </c>
      <c r="E260" s="28" t="s">
        <v>882</v>
      </c>
    </row>
    <row r="261" spans="1:16" ht="25.5" customHeight="1" x14ac:dyDescent="0.2">
      <c r="A261" s="16" t="s">
        <v>44</v>
      </c>
      <c r="B261" s="20" t="s">
        <v>425</v>
      </c>
      <c r="C261" s="20" t="s">
        <v>572</v>
      </c>
      <c r="D261" s="16" t="s">
        <v>23</v>
      </c>
      <c r="E261" s="21" t="s">
        <v>573</v>
      </c>
      <c r="F261" s="22" t="s">
        <v>165</v>
      </c>
      <c r="G261" s="23">
        <v>0.68</v>
      </c>
      <c r="H261" s="24"/>
      <c r="I261" s="24">
        <f>ROUND(ROUND(H261,2)*ROUND(G261,3),2)</f>
        <v>0</v>
      </c>
      <c r="O261">
        <f>(I261*21)/100</f>
        <v>0</v>
      </c>
      <c r="P261" t="s">
        <v>22</v>
      </c>
    </row>
    <row r="262" spans="1:16" ht="25.5" customHeight="1" x14ac:dyDescent="0.2">
      <c r="A262" s="25" t="s">
        <v>47</v>
      </c>
      <c r="E262" s="26" t="s">
        <v>574</v>
      </c>
    </row>
    <row r="263" spans="1:16" ht="12.75" customHeight="1" x14ac:dyDescent="0.2">
      <c r="A263" s="29" t="s">
        <v>48</v>
      </c>
      <c r="E263" s="28" t="s">
        <v>883</v>
      </c>
    </row>
    <row r="264" spans="1:16" ht="12.75" customHeight="1" x14ac:dyDescent="0.2">
      <c r="A264" s="16" t="s">
        <v>44</v>
      </c>
      <c r="B264" s="20" t="s">
        <v>428</v>
      </c>
      <c r="C264" s="20" t="s">
        <v>481</v>
      </c>
      <c r="D264" s="16" t="s">
        <v>23</v>
      </c>
      <c r="E264" s="21" t="s">
        <v>482</v>
      </c>
      <c r="F264" s="22" t="s">
        <v>196</v>
      </c>
      <c r="G264" s="23">
        <v>8.0038750000000007</v>
      </c>
      <c r="H264" s="24"/>
      <c r="I264" s="24">
        <f>ROUND(ROUND(H264,2)*ROUND(G264,3),2)</f>
        <v>0</v>
      </c>
      <c r="O264">
        <f>(I264*21)/100</f>
        <v>0</v>
      </c>
      <c r="P264" t="s">
        <v>22</v>
      </c>
    </row>
    <row r="265" spans="1:16" ht="12.75" customHeight="1" x14ac:dyDescent="0.2">
      <c r="A265" s="25" t="s">
        <v>47</v>
      </c>
      <c r="E265" s="26" t="s">
        <v>483</v>
      </c>
    </row>
    <row r="266" spans="1:16" ht="12.75" customHeight="1" x14ac:dyDescent="0.2">
      <c r="A266" s="27" t="s">
        <v>48</v>
      </c>
      <c r="E266" s="28" t="s">
        <v>23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B1" zoomScaleNormal="100" workbookViewId="0">
      <pane ySplit="7" topLeftCell="A8" activePane="bottomLeft" state="frozen"/>
      <selection pane="bottomLeft" activeCell="E82" sqref="E8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P2" t="s">
        <v>21</v>
      </c>
    </row>
    <row r="3" spans="1:16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/>
      <c r="I3" s="32">
        <f>0+I8+I33+I55+I65+I69+I73+I77</f>
        <v>0</v>
      </c>
      <c r="O3" t="s">
        <v>18</v>
      </c>
      <c r="P3" t="s">
        <v>22</v>
      </c>
    </row>
    <row r="4" spans="1:16" ht="15" customHeight="1" x14ac:dyDescent="0.2">
      <c r="A4" t="s">
        <v>16</v>
      </c>
      <c r="B4" s="12" t="s">
        <v>17</v>
      </c>
      <c r="C4" s="65" t="s">
        <v>23</v>
      </c>
      <c r="D4" s="66"/>
      <c r="E4" s="13" t="s">
        <v>892</v>
      </c>
      <c r="F4" s="5"/>
      <c r="G4" s="5"/>
      <c r="H4" s="14"/>
      <c r="I4" s="14"/>
      <c r="O4" t="s">
        <v>19</v>
      </c>
      <c r="P4" t="s">
        <v>22</v>
      </c>
    </row>
    <row r="5" spans="1:16" ht="12.75" customHeight="1" x14ac:dyDescent="0.2">
      <c r="A5" s="63" t="s">
        <v>24</v>
      </c>
      <c r="B5" s="63" t="s">
        <v>26</v>
      </c>
      <c r="C5" s="63" t="s">
        <v>28</v>
      </c>
      <c r="D5" s="63" t="s">
        <v>29</v>
      </c>
      <c r="E5" s="63" t="s">
        <v>30</v>
      </c>
      <c r="F5" s="63" t="s">
        <v>32</v>
      </c>
      <c r="G5" s="63" t="s">
        <v>34</v>
      </c>
      <c r="H5" s="63" t="s">
        <v>36</v>
      </c>
      <c r="I5" s="63"/>
      <c r="O5" t="s">
        <v>20</v>
      </c>
      <c r="P5" t="s">
        <v>22</v>
      </c>
    </row>
    <row r="6" spans="1:16" ht="12.75" customHeight="1" x14ac:dyDescent="0.2">
      <c r="A6" s="63"/>
      <c r="B6" s="63"/>
      <c r="C6" s="63"/>
      <c r="D6" s="63"/>
      <c r="E6" s="63"/>
      <c r="F6" s="63"/>
      <c r="G6" s="63"/>
      <c r="H6" s="11" t="s">
        <v>37</v>
      </c>
      <c r="I6" s="11" t="s">
        <v>39</v>
      </c>
    </row>
    <row r="7" spans="1:16" ht="12.75" customHeight="1" x14ac:dyDescent="0.2">
      <c r="A7" s="11" t="s">
        <v>25</v>
      </c>
      <c r="B7" s="11" t="s">
        <v>27</v>
      </c>
      <c r="C7" s="11" t="s">
        <v>22</v>
      </c>
      <c r="D7" s="11" t="s">
        <v>21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6" ht="12.75" customHeight="1" x14ac:dyDescent="0.2">
      <c r="A8" s="14" t="s">
        <v>41</v>
      </c>
      <c r="B8" s="14"/>
      <c r="C8" s="17" t="s">
        <v>42</v>
      </c>
      <c r="D8" s="14"/>
      <c r="E8" s="18" t="s">
        <v>43</v>
      </c>
      <c r="F8" s="14"/>
      <c r="G8" s="14"/>
      <c r="H8" s="14"/>
      <c r="I8" s="19">
        <f>0+I9+I12+I15+I18+I21+I24+I27+I30</f>
        <v>0</v>
      </c>
    </row>
    <row r="9" spans="1:16" ht="25.5" customHeight="1" x14ac:dyDescent="0.2">
      <c r="A9" s="16" t="s">
        <v>44</v>
      </c>
      <c r="B9" s="39" t="s">
        <v>27</v>
      </c>
      <c r="C9" s="39" t="s">
        <v>45</v>
      </c>
      <c r="D9" s="40" t="s">
        <v>23</v>
      </c>
      <c r="E9" s="35" t="s">
        <v>887</v>
      </c>
      <c r="F9" s="41" t="s">
        <v>46</v>
      </c>
      <c r="G9" s="42">
        <v>1</v>
      </c>
      <c r="H9" s="43">
        <v>0</v>
      </c>
      <c r="I9" s="43">
        <f>ROUND(ROUND(H9,2)*ROUND(G9,3),2)</f>
        <v>0</v>
      </c>
      <c r="O9">
        <f>(I9*21)/100</f>
        <v>0</v>
      </c>
      <c r="P9" t="s">
        <v>22</v>
      </c>
    </row>
    <row r="10" spans="1:16" ht="12.75" customHeight="1" x14ac:dyDescent="0.2">
      <c r="A10" s="25" t="s">
        <v>47</v>
      </c>
      <c r="B10" s="44"/>
      <c r="C10" s="44"/>
      <c r="D10" s="44"/>
      <c r="E10" s="36" t="s">
        <v>888</v>
      </c>
      <c r="F10" s="44"/>
      <c r="G10" s="44"/>
      <c r="H10" s="44"/>
      <c r="I10" s="44"/>
    </row>
    <row r="11" spans="1:16" ht="12.75" customHeight="1" x14ac:dyDescent="0.2">
      <c r="A11" s="29" t="s">
        <v>48</v>
      </c>
      <c r="B11" s="44"/>
      <c r="C11" s="44"/>
      <c r="D11" s="44"/>
      <c r="E11" s="36" t="s">
        <v>912</v>
      </c>
      <c r="F11" s="44"/>
      <c r="G11" s="44"/>
      <c r="H11" s="44"/>
      <c r="I11" s="44"/>
    </row>
    <row r="12" spans="1:16" ht="25.5" customHeight="1" x14ac:dyDescent="0.2">
      <c r="A12" s="16" t="s">
        <v>44</v>
      </c>
      <c r="B12" s="20" t="s">
        <v>22</v>
      </c>
      <c r="C12" s="20" t="s">
        <v>49</v>
      </c>
      <c r="D12" s="16" t="s">
        <v>23</v>
      </c>
      <c r="E12" s="21" t="s">
        <v>50</v>
      </c>
      <c r="F12" s="22" t="s">
        <v>46</v>
      </c>
      <c r="G12" s="23">
        <v>1</v>
      </c>
      <c r="H12" s="24"/>
      <c r="I12" s="24">
        <f>ROUND(ROUND(H12,2)*ROUND(G12,3),2)</f>
        <v>0</v>
      </c>
      <c r="O12">
        <f>(I12*21)/100</f>
        <v>0</v>
      </c>
      <c r="P12" t="s">
        <v>22</v>
      </c>
    </row>
    <row r="13" spans="1:16" ht="12.75" customHeight="1" x14ac:dyDescent="0.2">
      <c r="A13" s="25" t="s">
        <v>47</v>
      </c>
      <c r="E13" s="26" t="s">
        <v>23</v>
      </c>
    </row>
    <row r="14" spans="1:16" ht="12.75" customHeight="1" x14ac:dyDescent="0.2">
      <c r="A14" s="29" t="s">
        <v>48</v>
      </c>
      <c r="E14" s="28" t="s">
        <v>23</v>
      </c>
    </row>
    <row r="15" spans="1:16" ht="25.5" customHeight="1" x14ac:dyDescent="0.2">
      <c r="A15" s="16" t="s">
        <v>44</v>
      </c>
      <c r="B15" s="20" t="s">
        <v>21</v>
      </c>
      <c r="C15" s="20" t="s">
        <v>51</v>
      </c>
      <c r="D15" s="16" t="s">
        <v>23</v>
      </c>
      <c r="E15" s="21" t="s">
        <v>52</v>
      </c>
      <c r="F15" s="22" t="s">
        <v>46</v>
      </c>
      <c r="G15" s="23">
        <v>1</v>
      </c>
      <c r="H15" s="24"/>
      <c r="I15" s="24">
        <f>ROUND(ROUND(H15,2)*ROUND(G15,3),2)</f>
        <v>0</v>
      </c>
      <c r="O15">
        <f>(I15*21)/100</f>
        <v>0</v>
      </c>
      <c r="P15" t="s">
        <v>22</v>
      </c>
    </row>
    <row r="16" spans="1:16" ht="12.75" customHeight="1" x14ac:dyDescent="0.2">
      <c r="A16" s="25" t="s">
        <v>47</v>
      </c>
      <c r="E16" s="28" t="s">
        <v>53</v>
      </c>
    </row>
    <row r="17" spans="1:16" ht="12.75" customHeight="1" x14ac:dyDescent="0.2">
      <c r="A17" s="29" t="s">
        <v>48</v>
      </c>
      <c r="E17" s="28" t="s">
        <v>23</v>
      </c>
    </row>
    <row r="18" spans="1:16" ht="12.75" customHeight="1" x14ac:dyDescent="0.2">
      <c r="A18" s="16" t="s">
        <v>44</v>
      </c>
      <c r="B18" s="20" t="s">
        <v>31</v>
      </c>
      <c r="C18" s="20" t="s">
        <v>54</v>
      </c>
      <c r="D18" s="16" t="s">
        <v>23</v>
      </c>
      <c r="E18" s="21" t="s">
        <v>55</v>
      </c>
      <c r="F18" s="22" t="s">
        <v>56</v>
      </c>
      <c r="G18" s="23">
        <v>9.9600000000000009</v>
      </c>
      <c r="H18" s="24"/>
      <c r="I18" s="24">
        <f>ROUND(ROUND(H18,2)*ROUND(G18,3),2)</f>
        <v>0</v>
      </c>
      <c r="O18">
        <f>(I18*21)/100</f>
        <v>0</v>
      </c>
      <c r="P18" t="s">
        <v>22</v>
      </c>
    </row>
    <row r="19" spans="1:16" ht="12.75" customHeight="1" x14ac:dyDescent="0.2">
      <c r="A19" s="25" t="s">
        <v>47</v>
      </c>
      <c r="E19" s="28" t="s">
        <v>57</v>
      </c>
    </row>
    <row r="20" spans="1:16" ht="25.5" customHeight="1" x14ac:dyDescent="0.2">
      <c r="A20" s="29" t="s">
        <v>48</v>
      </c>
      <c r="E20" s="28" t="s">
        <v>58</v>
      </c>
    </row>
    <row r="21" spans="1:16" ht="25.5" customHeight="1" x14ac:dyDescent="0.2">
      <c r="A21" s="16" t="s">
        <v>44</v>
      </c>
      <c r="B21" s="20" t="s">
        <v>33</v>
      </c>
      <c r="C21" s="20" t="s">
        <v>54</v>
      </c>
      <c r="D21" s="16" t="s">
        <v>59</v>
      </c>
      <c r="E21" s="21" t="s">
        <v>60</v>
      </c>
      <c r="F21" s="22" t="s">
        <v>46</v>
      </c>
      <c r="G21" s="23">
        <v>1</v>
      </c>
      <c r="H21" s="24"/>
      <c r="I21" s="24">
        <f>ROUND(ROUND(H21,2)*ROUND(G21,3),2)</f>
        <v>0</v>
      </c>
      <c r="O21">
        <f>(I21*21)/100</f>
        <v>0</v>
      </c>
      <c r="P21" t="s">
        <v>22</v>
      </c>
    </row>
    <row r="22" spans="1:16" ht="12.75" customHeight="1" x14ac:dyDescent="0.2">
      <c r="A22" s="25" t="s">
        <v>47</v>
      </c>
      <c r="E22" s="28" t="s">
        <v>61</v>
      </c>
    </row>
    <row r="23" spans="1:16" ht="12.75" customHeight="1" x14ac:dyDescent="0.2">
      <c r="A23" s="29" t="s">
        <v>48</v>
      </c>
      <c r="E23" s="28" t="s">
        <v>23</v>
      </c>
    </row>
    <row r="24" spans="1:16" ht="12.75" customHeight="1" x14ac:dyDescent="0.2">
      <c r="A24" s="16" t="s">
        <v>44</v>
      </c>
      <c r="B24" s="20" t="s">
        <v>35</v>
      </c>
      <c r="C24" s="20" t="s">
        <v>62</v>
      </c>
      <c r="D24" s="16" t="s">
        <v>23</v>
      </c>
      <c r="E24" s="21" t="s">
        <v>63</v>
      </c>
      <c r="F24" s="22" t="s">
        <v>56</v>
      </c>
      <c r="G24" s="23">
        <v>9.9600000000000009</v>
      </c>
      <c r="H24" s="24"/>
      <c r="I24" s="24">
        <f>ROUND(ROUND(H24,2)*ROUND(G24,3),2)</f>
        <v>0</v>
      </c>
      <c r="O24">
        <f>(I24*21)/100</f>
        <v>0</v>
      </c>
      <c r="P24" t="s">
        <v>22</v>
      </c>
    </row>
    <row r="25" spans="1:16" ht="25.5" customHeight="1" x14ac:dyDescent="0.2">
      <c r="A25" s="25" t="s">
        <v>47</v>
      </c>
      <c r="E25" s="28" t="s">
        <v>64</v>
      </c>
    </row>
    <row r="26" spans="1:16" ht="25.5" customHeight="1" x14ac:dyDescent="0.2">
      <c r="A26" s="29" t="s">
        <v>48</v>
      </c>
      <c r="E26" s="28" t="s">
        <v>58</v>
      </c>
    </row>
    <row r="27" spans="1:16" ht="25.5" customHeight="1" x14ac:dyDescent="0.2">
      <c r="A27" s="16" t="s">
        <v>44</v>
      </c>
      <c r="B27" s="20" t="s">
        <v>65</v>
      </c>
      <c r="C27" s="20" t="s">
        <v>66</v>
      </c>
      <c r="D27" s="16" t="s">
        <v>23</v>
      </c>
      <c r="E27" s="37" t="s">
        <v>889</v>
      </c>
      <c r="F27" s="22" t="s">
        <v>46</v>
      </c>
      <c r="G27" s="23">
        <v>1</v>
      </c>
      <c r="H27" s="24"/>
      <c r="I27" s="24">
        <f>ROUND(ROUND(H27,2)*ROUND(G27,3),2)</f>
        <v>0</v>
      </c>
      <c r="O27">
        <f>(I27*21)/100</f>
        <v>0</v>
      </c>
      <c r="P27" t="s">
        <v>22</v>
      </c>
    </row>
    <row r="28" spans="1:16" ht="12.75" customHeight="1" x14ac:dyDescent="0.2">
      <c r="A28" s="25" t="s">
        <v>47</v>
      </c>
      <c r="E28" s="28" t="s">
        <v>67</v>
      </c>
    </row>
    <row r="29" spans="1:16" ht="12.75" customHeight="1" x14ac:dyDescent="0.2">
      <c r="A29" s="29" t="s">
        <v>48</v>
      </c>
      <c r="E29" s="28" t="s">
        <v>23</v>
      </c>
    </row>
    <row r="30" spans="1:16" ht="25.5" customHeight="1" x14ac:dyDescent="0.2">
      <c r="A30" s="16" t="s">
        <v>44</v>
      </c>
      <c r="B30" s="20" t="s">
        <v>68</v>
      </c>
      <c r="C30" s="20" t="s">
        <v>69</v>
      </c>
      <c r="D30" s="16" t="s">
        <v>23</v>
      </c>
      <c r="E30" s="21" t="s">
        <v>70</v>
      </c>
      <c r="F30" s="22" t="s">
        <v>46</v>
      </c>
      <c r="G30" s="23">
        <v>1</v>
      </c>
      <c r="H30" s="24"/>
      <c r="I30" s="24">
        <f>ROUND(ROUND(H30,2)*ROUND(G30,3),2)</f>
        <v>0</v>
      </c>
      <c r="O30">
        <f>(I30*21)/100</f>
        <v>0</v>
      </c>
      <c r="P30" t="s">
        <v>22</v>
      </c>
    </row>
    <row r="31" spans="1:16" ht="38.25" customHeight="1" x14ac:dyDescent="0.2">
      <c r="A31" s="25" t="s">
        <v>47</v>
      </c>
      <c r="E31" s="28" t="s">
        <v>71</v>
      </c>
    </row>
    <row r="32" spans="1:16" ht="12.75" customHeight="1" x14ac:dyDescent="0.2">
      <c r="A32" s="27" t="s">
        <v>48</v>
      </c>
      <c r="E32" s="28" t="s">
        <v>23</v>
      </c>
    </row>
    <row r="33" spans="1:16" ht="12.75" customHeight="1" x14ac:dyDescent="0.2">
      <c r="A33" s="5" t="s">
        <v>41</v>
      </c>
      <c r="B33" s="5"/>
      <c r="C33" s="30" t="s">
        <v>72</v>
      </c>
      <c r="D33" s="5"/>
      <c r="E33" s="18" t="s">
        <v>73</v>
      </c>
      <c r="F33" s="5"/>
      <c r="G33" s="5"/>
      <c r="H33" s="5"/>
      <c r="I33" s="31">
        <f>0+I34+I37+I40+I43+I46+I49+I52</f>
        <v>0</v>
      </c>
    </row>
    <row r="34" spans="1:16" ht="12.75" customHeight="1" x14ac:dyDescent="0.2">
      <c r="A34" s="16" t="s">
        <v>44</v>
      </c>
      <c r="B34" s="20" t="s">
        <v>38</v>
      </c>
      <c r="C34" s="20" t="s">
        <v>74</v>
      </c>
      <c r="D34" s="16" t="s">
        <v>23</v>
      </c>
      <c r="E34" s="21" t="s">
        <v>75</v>
      </c>
      <c r="F34" s="22" t="s">
        <v>46</v>
      </c>
      <c r="G34" s="23">
        <v>1</v>
      </c>
      <c r="H34" s="24"/>
      <c r="I34" s="24">
        <f>ROUND(ROUND(H34,2)*ROUND(G34,3),2)</f>
        <v>0</v>
      </c>
      <c r="O34">
        <f>(I34*21)/100</f>
        <v>0</v>
      </c>
      <c r="P34" t="s">
        <v>22</v>
      </c>
    </row>
    <row r="35" spans="1:16" ht="25.5" customHeight="1" x14ac:dyDescent="0.2">
      <c r="A35" s="25" t="s">
        <v>47</v>
      </c>
      <c r="E35" s="28" t="s">
        <v>76</v>
      </c>
    </row>
    <row r="36" spans="1:16" ht="12.75" customHeight="1" x14ac:dyDescent="0.2">
      <c r="A36" s="29" t="s">
        <v>48</v>
      </c>
      <c r="E36" s="28" t="s">
        <v>23</v>
      </c>
    </row>
    <row r="37" spans="1:16" ht="12.75" customHeight="1" x14ac:dyDescent="0.2">
      <c r="A37" s="16" t="s">
        <v>44</v>
      </c>
      <c r="B37" s="20" t="s">
        <v>40</v>
      </c>
      <c r="C37" s="20" t="s">
        <v>77</v>
      </c>
      <c r="D37" s="16" t="s">
        <v>23</v>
      </c>
      <c r="E37" s="21" t="s">
        <v>78</v>
      </c>
      <c r="F37" s="22" t="s">
        <v>46</v>
      </c>
      <c r="G37" s="23">
        <v>1</v>
      </c>
      <c r="H37" s="24"/>
      <c r="I37" s="24">
        <f>ROUND(ROUND(H37,2)*ROUND(G37,3),2)</f>
        <v>0</v>
      </c>
      <c r="O37">
        <f>(I37*21)/100</f>
        <v>0</v>
      </c>
      <c r="P37" t="s">
        <v>22</v>
      </c>
    </row>
    <row r="38" spans="1:16" ht="38.25" customHeight="1" x14ac:dyDescent="0.2">
      <c r="A38" s="25" t="s">
        <v>47</v>
      </c>
      <c r="E38" s="28" t="s">
        <v>79</v>
      </c>
    </row>
    <row r="39" spans="1:16" ht="12.75" customHeight="1" x14ac:dyDescent="0.2">
      <c r="A39" s="29" t="s">
        <v>48</v>
      </c>
      <c r="E39" s="28" t="s">
        <v>23</v>
      </c>
    </row>
    <row r="40" spans="1:16" ht="12.75" customHeight="1" x14ac:dyDescent="0.2">
      <c r="A40" s="16" t="s">
        <v>44</v>
      </c>
      <c r="B40" s="20" t="s">
        <v>80</v>
      </c>
      <c r="C40" s="20" t="s">
        <v>81</v>
      </c>
      <c r="D40" s="16" t="s">
        <v>23</v>
      </c>
      <c r="E40" s="21" t="s">
        <v>82</v>
      </c>
      <c r="F40" s="22" t="s">
        <v>46</v>
      </c>
      <c r="G40" s="23">
        <v>1</v>
      </c>
      <c r="H40" s="24"/>
      <c r="I40" s="24">
        <f>ROUND(ROUND(H40,2)*ROUND(G40,3),2)</f>
        <v>0</v>
      </c>
      <c r="O40">
        <f>(I40*21)/100</f>
        <v>0</v>
      </c>
      <c r="P40" t="s">
        <v>22</v>
      </c>
    </row>
    <row r="41" spans="1:16" ht="25.5" customHeight="1" x14ac:dyDescent="0.2">
      <c r="A41" s="25" t="s">
        <v>47</v>
      </c>
      <c r="E41" s="28" t="s">
        <v>83</v>
      </c>
    </row>
    <row r="42" spans="1:16" ht="12.75" customHeight="1" x14ac:dyDescent="0.2">
      <c r="A42" s="29" t="s">
        <v>48</v>
      </c>
      <c r="E42" s="28" t="s">
        <v>23</v>
      </c>
    </row>
    <row r="43" spans="1:16" ht="12.75" customHeight="1" x14ac:dyDescent="0.2">
      <c r="A43" s="16" t="s">
        <v>44</v>
      </c>
      <c r="B43" s="20" t="s">
        <v>84</v>
      </c>
      <c r="C43" s="20" t="s">
        <v>85</v>
      </c>
      <c r="D43" s="16" t="s">
        <v>23</v>
      </c>
      <c r="E43" s="21" t="s">
        <v>86</v>
      </c>
      <c r="F43" s="22" t="s">
        <v>46</v>
      </c>
      <c r="G43" s="23">
        <v>1</v>
      </c>
      <c r="H43" s="24"/>
      <c r="I43" s="24">
        <f>ROUND(ROUND(H43,2)*ROUND(G43,3),2)</f>
        <v>0</v>
      </c>
      <c r="O43">
        <f>(I43*21)/100</f>
        <v>0</v>
      </c>
      <c r="P43" t="s">
        <v>22</v>
      </c>
    </row>
    <row r="44" spans="1:16" ht="51" customHeight="1" x14ac:dyDescent="0.2">
      <c r="A44" s="25" t="s">
        <v>47</v>
      </c>
      <c r="E44" s="28" t="s">
        <v>87</v>
      </c>
    </row>
    <row r="45" spans="1:16" ht="12.75" customHeight="1" x14ac:dyDescent="0.2">
      <c r="A45" s="29" t="s">
        <v>48</v>
      </c>
      <c r="E45" s="28" t="s">
        <v>23</v>
      </c>
    </row>
    <row r="46" spans="1:16" ht="12.75" customHeight="1" x14ac:dyDescent="0.2">
      <c r="A46" s="16" t="s">
        <v>44</v>
      </c>
      <c r="B46" s="39" t="s">
        <v>88</v>
      </c>
      <c r="C46" s="39" t="s">
        <v>89</v>
      </c>
      <c r="D46" s="40" t="s">
        <v>23</v>
      </c>
      <c r="E46" s="35" t="s">
        <v>890</v>
      </c>
      <c r="F46" s="41" t="s">
        <v>46</v>
      </c>
      <c r="G46" s="42">
        <v>1</v>
      </c>
      <c r="H46" s="43">
        <v>0</v>
      </c>
      <c r="I46" s="43">
        <f>ROUND(ROUND(H46,2)*ROUND(G46,3),2)</f>
        <v>0</v>
      </c>
      <c r="O46">
        <f>(I46*21)/100</f>
        <v>0</v>
      </c>
      <c r="P46" t="s">
        <v>22</v>
      </c>
    </row>
    <row r="47" spans="1:16" ht="12.75" customHeight="1" x14ac:dyDescent="0.2">
      <c r="A47" s="25" t="s">
        <v>47</v>
      </c>
      <c r="B47" s="44"/>
      <c r="C47" s="44"/>
      <c r="D47" s="44"/>
      <c r="E47" s="36" t="s">
        <v>912</v>
      </c>
      <c r="F47" s="44"/>
      <c r="G47" s="44"/>
      <c r="H47" s="44"/>
      <c r="I47" s="44"/>
    </row>
    <row r="48" spans="1:16" ht="12.75" customHeight="1" x14ac:dyDescent="0.2">
      <c r="A48" s="29" t="s">
        <v>48</v>
      </c>
      <c r="B48" s="44"/>
      <c r="C48" s="44"/>
      <c r="D48" s="44"/>
      <c r="E48" s="36" t="s">
        <v>23</v>
      </c>
      <c r="F48" s="44"/>
      <c r="G48" s="44"/>
      <c r="H48" s="44"/>
      <c r="I48" s="44"/>
    </row>
    <row r="49" spans="1:16" ht="12.75" customHeight="1" x14ac:dyDescent="0.2">
      <c r="A49" s="16" t="s">
        <v>44</v>
      </c>
      <c r="B49" s="20" t="s">
        <v>90</v>
      </c>
      <c r="C49" s="20" t="s">
        <v>91</v>
      </c>
      <c r="D49" s="16" t="s">
        <v>23</v>
      </c>
      <c r="E49" s="21" t="s">
        <v>92</v>
      </c>
      <c r="F49" s="22" t="s">
        <v>46</v>
      </c>
      <c r="G49" s="23">
        <v>1</v>
      </c>
      <c r="H49" s="24"/>
      <c r="I49" s="24">
        <f>ROUND(ROUND(H49,2)*ROUND(G49,3),2)</f>
        <v>0</v>
      </c>
      <c r="O49">
        <f>(I49*21)/100</f>
        <v>0</v>
      </c>
      <c r="P49" t="s">
        <v>22</v>
      </c>
    </row>
    <row r="50" spans="1:16" ht="25.5" customHeight="1" x14ac:dyDescent="0.2">
      <c r="A50" s="25" t="s">
        <v>47</v>
      </c>
      <c r="E50" s="28" t="s">
        <v>93</v>
      </c>
    </row>
    <row r="51" spans="1:16" ht="12.75" customHeight="1" x14ac:dyDescent="0.2">
      <c r="A51" s="29" t="s">
        <v>48</v>
      </c>
      <c r="E51" s="28" t="s">
        <v>23</v>
      </c>
    </row>
    <row r="52" spans="1:16" ht="12.75" customHeight="1" x14ac:dyDescent="0.2">
      <c r="A52" s="16" t="s">
        <v>44</v>
      </c>
      <c r="B52" s="20" t="s">
        <v>94</v>
      </c>
      <c r="C52" s="20" t="s">
        <v>95</v>
      </c>
      <c r="D52" s="16" t="s">
        <v>23</v>
      </c>
      <c r="E52" s="21" t="s">
        <v>96</v>
      </c>
      <c r="F52" s="22" t="s">
        <v>46</v>
      </c>
      <c r="G52" s="23">
        <v>1</v>
      </c>
      <c r="H52" s="24"/>
      <c r="I52" s="24">
        <f>ROUND(ROUND(H52,2)*ROUND(G52,3),2)</f>
        <v>0</v>
      </c>
      <c r="O52">
        <f>(I52*21)/100</f>
        <v>0</v>
      </c>
      <c r="P52" t="s">
        <v>22</v>
      </c>
    </row>
    <row r="53" spans="1:16" ht="12.75" customHeight="1" x14ac:dyDescent="0.2">
      <c r="A53" s="25" t="s">
        <v>47</v>
      </c>
      <c r="E53" s="28" t="s">
        <v>97</v>
      </c>
    </row>
    <row r="54" spans="1:16" ht="12.75" customHeight="1" x14ac:dyDescent="0.2">
      <c r="A54" s="27" t="s">
        <v>48</v>
      </c>
      <c r="E54" s="28" t="s">
        <v>23</v>
      </c>
    </row>
    <row r="55" spans="1:16" ht="12.75" customHeight="1" x14ac:dyDescent="0.2">
      <c r="A55" s="5" t="s">
        <v>41</v>
      </c>
      <c r="B55" s="5"/>
      <c r="C55" s="30" t="s">
        <v>98</v>
      </c>
      <c r="D55" s="5"/>
      <c r="E55" s="18" t="s">
        <v>99</v>
      </c>
      <c r="F55" s="5"/>
      <c r="G55" s="5"/>
      <c r="H55" s="5"/>
      <c r="I55" s="31">
        <f>0+I56+I59+I62</f>
        <v>0</v>
      </c>
    </row>
    <row r="56" spans="1:16" ht="12.75" customHeight="1" x14ac:dyDescent="0.2">
      <c r="A56" s="16" t="s">
        <v>44</v>
      </c>
      <c r="B56" s="20" t="s">
        <v>100</v>
      </c>
      <c r="C56" s="20" t="s">
        <v>101</v>
      </c>
      <c r="D56" s="16" t="s">
        <v>23</v>
      </c>
      <c r="E56" s="21" t="s">
        <v>102</v>
      </c>
      <c r="F56" s="22" t="s">
        <v>46</v>
      </c>
      <c r="G56" s="23">
        <v>1</v>
      </c>
      <c r="H56" s="24"/>
      <c r="I56" s="24">
        <f>ROUND(ROUND(H56,2)*ROUND(G56,3),2)</f>
        <v>0</v>
      </c>
      <c r="O56">
        <f>(I56*21)/100</f>
        <v>0</v>
      </c>
      <c r="P56" t="s">
        <v>22</v>
      </c>
    </row>
    <row r="57" spans="1:16" ht="12.75" customHeight="1" x14ac:dyDescent="0.2">
      <c r="A57" s="25" t="s">
        <v>47</v>
      </c>
      <c r="E57" s="26" t="s">
        <v>23</v>
      </c>
    </row>
    <row r="58" spans="1:16" ht="12.75" customHeight="1" x14ac:dyDescent="0.2">
      <c r="A58" s="29" t="s">
        <v>48</v>
      </c>
      <c r="E58" s="28" t="s">
        <v>23</v>
      </c>
    </row>
    <row r="59" spans="1:16" ht="12.75" customHeight="1" x14ac:dyDescent="0.2">
      <c r="A59" s="16" t="s">
        <v>44</v>
      </c>
      <c r="B59" s="20" t="s">
        <v>103</v>
      </c>
      <c r="C59" s="20" t="s">
        <v>104</v>
      </c>
      <c r="D59" s="16" t="s">
        <v>23</v>
      </c>
      <c r="E59" s="21" t="s">
        <v>105</v>
      </c>
      <c r="F59" s="22" t="s">
        <v>46</v>
      </c>
      <c r="G59" s="23">
        <v>1</v>
      </c>
      <c r="H59" s="24"/>
      <c r="I59" s="24">
        <f>ROUND(ROUND(H59,2)*ROUND(G59,3),2)</f>
        <v>0</v>
      </c>
      <c r="O59">
        <f>(I59*21)/100</f>
        <v>0</v>
      </c>
      <c r="P59" t="s">
        <v>22</v>
      </c>
    </row>
    <row r="60" spans="1:16" ht="38.25" customHeight="1" x14ac:dyDescent="0.2">
      <c r="A60" s="25" t="s">
        <v>47</v>
      </c>
      <c r="E60" s="28" t="s">
        <v>106</v>
      </c>
    </row>
    <row r="61" spans="1:16" ht="12.75" customHeight="1" x14ac:dyDescent="0.2">
      <c r="A61" s="29" t="s">
        <v>48</v>
      </c>
      <c r="E61" s="28" t="s">
        <v>23</v>
      </c>
    </row>
    <row r="62" spans="1:16" ht="12.75" customHeight="1" x14ac:dyDescent="0.2">
      <c r="A62" s="16" t="s">
        <v>44</v>
      </c>
      <c r="B62" s="20" t="s">
        <v>107</v>
      </c>
      <c r="C62" s="20" t="s">
        <v>108</v>
      </c>
      <c r="D62" s="16" t="s">
        <v>23</v>
      </c>
      <c r="E62" s="21" t="s">
        <v>109</v>
      </c>
      <c r="F62" s="22" t="s">
        <v>46</v>
      </c>
      <c r="G62" s="23">
        <v>1</v>
      </c>
      <c r="H62" s="24"/>
      <c r="I62" s="24">
        <f>ROUND(ROUND(H62,2)*ROUND(G62,3),2)</f>
        <v>0</v>
      </c>
      <c r="O62">
        <f>(I62*21)/100</f>
        <v>0</v>
      </c>
      <c r="P62" t="s">
        <v>22</v>
      </c>
    </row>
    <row r="63" spans="1:16" ht="12.75" customHeight="1" x14ac:dyDescent="0.2">
      <c r="A63" s="25" t="s">
        <v>47</v>
      </c>
      <c r="E63" s="26" t="s">
        <v>23</v>
      </c>
    </row>
    <row r="64" spans="1:16" ht="12.75" customHeight="1" x14ac:dyDescent="0.2">
      <c r="A64" s="27" t="s">
        <v>48</v>
      </c>
      <c r="E64" s="28" t="s">
        <v>23</v>
      </c>
    </row>
    <row r="65" spans="1:16" ht="12.75" customHeight="1" x14ac:dyDescent="0.2">
      <c r="A65" s="5" t="s">
        <v>41</v>
      </c>
      <c r="B65" s="5"/>
      <c r="C65" s="30" t="s">
        <v>110</v>
      </c>
      <c r="D65" s="5"/>
      <c r="E65" s="18" t="s">
        <v>111</v>
      </c>
      <c r="F65" s="5"/>
      <c r="G65" s="5"/>
      <c r="H65" s="5"/>
      <c r="I65" s="31">
        <f>0+I66</f>
        <v>0</v>
      </c>
    </row>
    <row r="66" spans="1:16" ht="12.75" customHeight="1" x14ac:dyDescent="0.2">
      <c r="A66" s="16" t="s">
        <v>44</v>
      </c>
      <c r="B66" s="20" t="s">
        <v>112</v>
      </c>
      <c r="C66" s="20" t="s">
        <v>113</v>
      </c>
      <c r="D66" s="16" t="s">
        <v>23</v>
      </c>
      <c r="E66" s="21" t="s">
        <v>114</v>
      </c>
      <c r="F66" s="22" t="s">
        <v>46</v>
      </c>
      <c r="G66" s="23">
        <v>1</v>
      </c>
      <c r="H66" s="24"/>
      <c r="I66" s="24">
        <f>ROUND(ROUND(H66,2)*ROUND(G66,3),2)</f>
        <v>0</v>
      </c>
      <c r="O66">
        <f>(I66*21)/100</f>
        <v>0</v>
      </c>
      <c r="P66" t="s">
        <v>22</v>
      </c>
    </row>
    <row r="67" spans="1:16" ht="12.75" customHeight="1" x14ac:dyDescent="0.2">
      <c r="A67" s="25" t="s">
        <v>47</v>
      </c>
      <c r="E67" s="28" t="s">
        <v>115</v>
      </c>
    </row>
    <row r="68" spans="1:16" ht="12.75" customHeight="1" x14ac:dyDescent="0.2">
      <c r="A68" s="27" t="s">
        <v>48</v>
      </c>
      <c r="E68" s="28" t="s">
        <v>23</v>
      </c>
    </row>
    <row r="69" spans="1:16" ht="12.75" customHeight="1" x14ac:dyDescent="0.2">
      <c r="A69" s="5" t="s">
        <v>41</v>
      </c>
      <c r="B69" s="5"/>
      <c r="C69" s="30" t="s">
        <v>116</v>
      </c>
      <c r="D69" s="5"/>
      <c r="E69" s="18" t="s">
        <v>117</v>
      </c>
      <c r="F69" s="5"/>
      <c r="G69" s="5"/>
      <c r="H69" s="5"/>
      <c r="I69" s="31">
        <f>0+I70</f>
        <v>0</v>
      </c>
    </row>
    <row r="70" spans="1:16" ht="25.5" customHeight="1" x14ac:dyDescent="0.2">
      <c r="A70" s="16" t="s">
        <v>44</v>
      </c>
      <c r="B70" s="20" t="s">
        <v>118</v>
      </c>
      <c r="C70" s="20" t="s">
        <v>119</v>
      </c>
      <c r="D70" s="16" t="s">
        <v>23</v>
      </c>
      <c r="E70" s="21" t="s">
        <v>120</v>
      </c>
      <c r="F70" s="22" t="s">
        <v>46</v>
      </c>
      <c r="G70" s="23">
        <v>1</v>
      </c>
      <c r="H70" s="24"/>
      <c r="I70" s="24">
        <f>ROUND(ROUND(H70,2)*ROUND(G70,3),2)</f>
        <v>0</v>
      </c>
      <c r="O70">
        <f>(I70*21)/100</f>
        <v>0</v>
      </c>
      <c r="P70" t="s">
        <v>22</v>
      </c>
    </row>
    <row r="71" spans="1:16" ht="12.75" customHeight="1" x14ac:dyDescent="0.2">
      <c r="A71" s="25" t="s">
        <v>47</v>
      </c>
      <c r="E71" s="26" t="s">
        <v>23</v>
      </c>
    </row>
    <row r="72" spans="1:16" ht="12.75" customHeight="1" x14ac:dyDescent="0.2">
      <c r="A72" s="27" t="s">
        <v>48</v>
      </c>
      <c r="E72" s="28" t="s">
        <v>23</v>
      </c>
    </row>
    <row r="73" spans="1:16" ht="12.75" customHeight="1" x14ac:dyDescent="0.2">
      <c r="A73" s="5" t="s">
        <v>41</v>
      </c>
      <c r="B73" s="5"/>
      <c r="C73" s="30" t="s">
        <v>121</v>
      </c>
      <c r="D73" s="5"/>
      <c r="E73" s="18" t="s">
        <v>122</v>
      </c>
      <c r="F73" s="5"/>
      <c r="G73" s="5"/>
      <c r="H73" s="5"/>
      <c r="I73" s="31">
        <f>0+I74</f>
        <v>0</v>
      </c>
    </row>
    <row r="74" spans="1:16" ht="12.75" customHeight="1" x14ac:dyDescent="0.2">
      <c r="A74" s="16" t="s">
        <v>44</v>
      </c>
      <c r="B74" s="20" t="s">
        <v>123</v>
      </c>
      <c r="C74" s="20" t="s">
        <v>124</v>
      </c>
      <c r="D74" s="16" t="s">
        <v>23</v>
      </c>
      <c r="E74" s="37" t="s">
        <v>891</v>
      </c>
      <c r="F74" s="22" t="s">
        <v>46</v>
      </c>
      <c r="G74" s="23">
        <v>1</v>
      </c>
      <c r="H74" s="24"/>
      <c r="I74" s="24">
        <f>ROUND(ROUND(H74,2)*ROUND(G74,3),2)</f>
        <v>0</v>
      </c>
      <c r="O74">
        <f>(I74*21)/100</f>
        <v>0</v>
      </c>
      <c r="P74" t="s">
        <v>22</v>
      </c>
    </row>
    <row r="75" spans="1:16" ht="12.75" customHeight="1" x14ac:dyDescent="0.2">
      <c r="A75" s="25" t="s">
        <v>47</v>
      </c>
      <c r="E75" s="26" t="s">
        <v>23</v>
      </c>
    </row>
    <row r="76" spans="1:16" ht="12.75" customHeight="1" x14ac:dyDescent="0.2">
      <c r="A76" s="27" t="s">
        <v>48</v>
      </c>
      <c r="E76" s="28" t="s">
        <v>23</v>
      </c>
    </row>
    <row r="77" spans="1:16" ht="12.75" customHeight="1" x14ac:dyDescent="0.2">
      <c r="A77" s="5" t="s">
        <v>41</v>
      </c>
      <c r="B77" s="5"/>
      <c r="C77" s="30" t="s">
        <v>125</v>
      </c>
      <c r="D77" s="5"/>
      <c r="E77" s="18" t="s">
        <v>126</v>
      </c>
      <c r="F77" s="5"/>
      <c r="G77" s="5"/>
      <c r="H77" s="5"/>
      <c r="I77" s="31">
        <f>0+I78+I81</f>
        <v>0</v>
      </c>
    </row>
    <row r="78" spans="1:16" ht="12.75" customHeight="1" x14ac:dyDescent="0.2">
      <c r="A78" s="16" t="s">
        <v>44</v>
      </c>
      <c r="B78" s="20" t="s">
        <v>127</v>
      </c>
      <c r="C78" s="20" t="s">
        <v>128</v>
      </c>
      <c r="D78" s="16" t="s">
        <v>23</v>
      </c>
      <c r="E78" s="21" t="s">
        <v>129</v>
      </c>
      <c r="F78" s="22" t="s">
        <v>46</v>
      </c>
      <c r="G78" s="23">
        <v>1</v>
      </c>
      <c r="H78" s="24"/>
      <c r="I78" s="24">
        <f>ROUND(ROUND(H78,2)*ROUND(G78,3),2)</f>
        <v>0</v>
      </c>
      <c r="O78">
        <f>(I78*21)/100</f>
        <v>0</v>
      </c>
      <c r="P78" t="s">
        <v>22</v>
      </c>
    </row>
    <row r="79" spans="1:16" ht="25.5" customHeight="1" x14ac:dyDescent="0.2">
      <c r="A79" s="25" t="s">
        <v>47</v>
      </c>
      <c r="E79" s="28" t="s">
        <v>130</v>
      </c>
    </row>
    <row r="80" spans="1:16" ht="12.75" customHeight="1" x14ac:dyDescent="0.2">
      <c r="A80" s="29" t="s">
        <v>48</v>
      </c>
      <c r="E80" s="28" t="s">
        <v>23</v>
      </c>
    </row>
    <row r="81" spans="1:16" ht="12.75" customHeight="1" x14ac:dyDescent="0.2">
      <c r="A81" s="16" t="s">
        <v>44</v>
      </c>
      <c r="B81" s="20" t="s">
        <v>131</v>
      </c>
      <c r="C81" s="20" t="s">
        <v>132</v>
      </c>
      <c r="D81" s="16" t="s">
        <v>23</v>
      </c>
      <c r="E81" s="21" t="s">
        <v>133</v>
      </c>
      <c r="F81" s="59" t="s">
        <v>915</v>
      </c>
      <c r="G81" s="23">
        <v>30.5</v>
      </c>
      <c r="H81" s="24"/>
      <c r="I81" s="24">
        <f>ROUND(ROUND(H81,2)*ROUND(G81,3),2)</f>
        <v>0</v>
      </c>
      <c r="O81">
        <f>(I81*21)/100</f>
        <v>0</v>
      </c>
      <c r="P81" t="s">
        <v>22</v>
      </c>
    </row>
    <row r="82" spans="1:16" ht="12.75" customHeight="1" x14ac:dyDescent="0.2">
      <c r="A82" s="25" t="s">
        <v>47</v>
      </c>
      <c r="E82" s="28" t="s">
        <v>914</v>
      </c>
    </row>
    <row r="83" spans="1:16" ht="24.75" customHeight="1" x14ac:dyDescent="0.2">
      <c r="A83" s="27" t="s">
        <v>48</v>
      </c>
      <c r="E83" s="28" t="s">
        <v>916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I.</vt:lpstr>
      <vt:lpstr>II.</vt:lpstr>
      <vt:lpstr>III.</vt:lpstr>
      <vt:lpstr>IV.</vt:lpstr>
      <vt:lpstr>VRN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Ales Vocel</cp:lastModifiedBy>
  <dcterms:created xsi:type="dcterms:W3CDTF">2018-03-16T11:01:56Z</dcterms:created>
  <dcterms:modified xsi:type="dcterms:W3CDTF">2018-03-19T13:00:37Z</dcterms:modified>
</cp:coreProperties>
</file>